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ramabumm\Desktop\My Projects\New Dradging 1076305692\Invitation to tender\"/>
    </mc:Choice>
  </mc:AlternateContent>
  <xr:revisionPtr revIDLastSave="0" documentId="8_{43D77364-DDEE-4F9C-BEEF-7788E3E32DDC}" xr6:coauthVersionLast="47" xr6:coauthVersionMax="47" xr10:uidLastSave="{00000000-0000-0000-0000-000000000000}"/>
  <bookViews>
    <workbookView xWindow="-110" yWindow="-110" windowWidth="19420" windowHeight="10300" xr2:uid="{00000000-000D-0000-FFFF-FFFF00000000}"/>
  </bookViews>
  <sheets>
    <sheet name="Table 1" sheetId="1" r:id="rId1"/>
    <sheet name="Table 1 (2)" sheetId="3" state="hidden" r:id="rId2"/>
    <sheet name="Site Establishment Breakdown" sheetId="4" state="hidden" r:id="rId3"/>
    <sheet name="Safety Breakdown" sheetId="6" state="hidden" r:id="rId4"/>
    <sheet name="Staff Costs - BCCEI '24-'25" sheetId="7" state="hidden" r:id="rId5"/>
    <sheet name="W Collar Pers 1 (corrected)" sheetId="8"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A">#REF!</definedName>
    <definedName name="\B">#REF!</definedName>
    <definedName name="\C">#REF!</definedName>
    <definedName name="\LP">#REF!</definedName>
    <definedName name="\n">#REF!</definedName>
    <definedName name="\X">#REF!</definedName>
    <definedName name="\Y">#REF!</definedName>
    <definedName name="\Z">#REF!</definedName>
    <definedName name="_____CXX1">'[1]1'!$F$175:$F$182</definedName>
    <definedName name="_____CXX2">'[1]2'!$F$175:$F$182</definedName>
    <definedName name="_____CXX3">'[1]3'!$F$175:$F$182</definedName>
    <definedName name="_____CXX4">'[1]4'!$F$175:$F$182</definedName>
    <definedName name="_____CXX5">'[1]5'!$F$175:$F$182</definedName>
    <definedName name="_____CXX6">'[1]6'!$F$175:$F$182</definedName>
    <definedName name="_____CXX7">'[1]7'!$F$175:$F$182</definedName>
    <definedName name="_____CXX8">'[1]8'!$F$175:$F$182</definedName>
    <definedName name="_____CXX9">'[1]9'!$F$175:$F$182</definedName>
    <definedName name="_____EXX1">'[1]1'!$F$129:$F$168</definedName>
    <definedName name="_____EXX2">'[1]2'!$F$129:$F$168</definedName>
    <definedName name="_____EXX3">'[1]3'!$F$129:$F$168</definedName>
    <definedName name="_____EXX4">'[1]4'!$F$129:$F$168</definedName>
    <definedName name="_____EXX5">'[1]5'!$F$129:$F$168</definedName>
    <definedName name="_____EXX6">'[1]6'!$F$129:$F$168</definedName>
    <definedName name="_____EXX7">'[1]7'!$F$129:$F$168</definedName>
    <definedName name="_____EXX8">'[1]8'!$F$129:$F$168</definedName>
    <definedName name="_____EXX9">'[1]9'!$F$129:$F$168</definedName>
    <definedName name="_____MXX1">'[1]1'!$F$13:$F$64</definedName>
    <definedName name="_____MXX2">'[1]2'!$F$13:$F$64</definedName>
    <definedName name="_____MXX3">'[1]3'!$F$13:$F$64</definedName>
    <definedName name="_____MXX4">'[1]4'!$F$13:$F$64</definedName>
    <definedName name="_____MXX5">'[1]5'!$F$13:$F$64</definedName>
    <definedName name="_____MXX6">'[1]6'!$F$13:$F$64</definedName>
    <definedName name="_____MXX7">'[1]7'!$F$13:$F$64</definedName>
    <definedName name="_____MXX8">'[1]8'!$F$13:$F$64</definedName>
    <definedName name="_____MXX9">'[1]9'!$F$13:$F$64</definedName>
    <definedName name="_____SXX1">'[1]1'!$F$71:$F$122</definedName>
    <definedName name="_____SXX2">'[1]2'!$F$71:$F$122</definedName>
    <definedName name="_____SXX3">'[1]3'!$F$71:$F$122</definedName>
    <definedName name="_____SXX4">'[1]4'!$F$71:$F$122</definedName>
    <definedName name="_____SXX5">'[1]5'!$F$71:$F$122</definedName>
    <definedName name="_____SXX6">'[1]6'!$F$71:$F$122</definedName>
    <definedName name="_____SXX7">'[1]7'!$F$71:$F$122</definedName>
    <definedName name="_____SXX8">'[1]8'!$F$71:$F$122</definedName>
    <definedName name="_____SXX9">'[1]9'!$F$71:$F$122</definedName>
    <definedName name="___CXX1">'[2]1'!$F$175:$F$182</definedName>
    <definedName name="___CXX2">'[2]2'!$F$175:$F$182</definedName>
    <definedName name="___CXX3">'[2]3'!$F$175:$F$182</definedName>
    <definedName name="___CXX4">'[2]4'!$F$175:$F$182</definedName>
    <definedName name="___CXX5">'[2]5'!$F$175:$F$182</definedName>
    <definedName name="___CXX6">'[2]6'!$F$175:$F$182</definedName>
    <definedName name="___CXX7">'[2]7'!$F$175:$F$182</definedName>
    <definedName name="___CXX8">'[2]8'!$F$175:$F$182</definedName>
    <definedName name="___CXX9">'[2]9'!$F$175:$F$182</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EXX1">'[2]1'!$F$129:$F$168</definedName>
    <definedName name="___EXX2">'[2]2'!$F$129:$F$168</definedName>
    <definedName name="___EXX3">'[2]3'!$F$129:$F$168</definedName>
    <definedName name="___EXX4">'[2]4'!$F$129:$F$168</definedName>
    <definedName name="___EXX5">'[2]5'!$F$129:$F$168</definedName>
    <definedName name="___EXX6">'[2]6'!$F$129:$F$168</definedName>
    <definedName name="___EXX7">'[2]7'!$F$129:$F$168</definedName>
    <definedName name="___EXX8">'[2]8'!$F$129:$F$168</definedName>
    <definedName name="___EXX9">'[2]9'!$F$129:$F$168</definedName>
    <definedName name="___MXX1">'[2]1'!$F$13:$F$64</definedName>
    <definedName name="___MXX2">'[2]2'!$F$13:$F$64</definedName>
    <definedName name="___MXX3">'[2]3'!$F$13:$F$64</definedName>
    <definedName name="___MXX4">'[2]4'!$F$13:$F$64</definedName>
    <definedName name="___MXX5">'[2]5'!$F$13:$F$64</definedName>
    <definedName name="___MXX6">'[2]6'!$F$13:$F$64</definedName>
    <definedName name="___MXX7">'[2]7'!$F$13:$F$64</definedName>
    <definedName name="___MXX8">'[2]8'!$F$13:$F$64</definedName>
    <definedName name="___MXX9">'[2]9'!$F$13:$F$64</definedName>
    <definedName name="___SXX1">'[2]1'!$F$71:$F$122</definedName>
    <definedName name="___SXX2">'[2]2'!$F$71:$F$122</definedName>
    <definedName name="___SXX3">'[2]3'!$F$71:$F$122</definedName>
    <definedName name="___SXX4">'[2]4'!$F$71:$F$122</definedName>
    <definedName name="___SXX5">'[2]5'!$F$71:$F$122</definedName>
    <definedName name="___SXX6">'[2]6'!$F$71:$F$122</definedName>
    <definedName name="___SXX7">'[2]7'!$F$71:$F$122</definedName>
    <definedName name="___SXX8">'[2]8'!$F$71:$F$122</definedName>
    <definedName name="___SXX9">'[2]9'!$F$71:$F$122</definedName>
    <definedName name="__CXX1">'[2]1'!$F$175:$F$182</definedName>
    <definedName name="__CXX2">'[2]2'!$F$175:$F$182</definedName>
    <definedName name="__CXX3">'[2]3'!$F$175:$F$182</definedName>
    <definedName name="__CXX4">'[2]4'!$F$175:$F$182</definedName>
    <definedName name="__CXX5">'[2]5'!$F$175:$F$182</definedName>
    <definedName name="__CXX6">'[2]6'!$F$175:$F$182</definedName>
    <definedName name="__CXX7">'[2]7'!$F$175:$F$182</definedName>
    <definedName name="__CXX8">'[2]8'!$F$175:$F$182</definedName>
    <definedName name="__CXX9">'[2]9'!$F$175:$F$182</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EXX1">'[2]1'!$F$129:$F$168</definedName>
    <definedName name="__EXX2">'[2]2'!$F$129:$F$168</definedName>
    <definedName name="__EXX3">'[2]3'!$F$129:$F$168</definedName>
    <definedName name="__EXX4">'[2]4'!$F$129:$F$168</definedName>
    <definedName name="__EXX5">'[2]5'!$F$129:$F$168</definedName>
    <definedName name="__EXX6">'[2]6'!$F$129:$F$168</definedName>
    <definedName name="__EXX7">'[2]7'!$F$129:$F$168</definedName>
    <definedName name="__EXX8">'[2]8'!$F$129:$F$168</definedName>
    <definedName name="__EXX9">'[2]9'!$F$129:$F$168</definedName>
    <definedName name="__MXX1">'[2]1'!$F$13:$F$64</definedName>
    <definedName name="__MXX2">'[2]2'!$F$13:$F$64</definedName>
    <definedName name="__MXX3">'[2]3'!$F$13:$F$64</definedName>
    <definedName name="__MXX4">'[2]4'!$F$13:$F$64</definedName>
    <definedName name="__MXX5">'[2]5'!$F$13:$F$64</definedName>
    <definedName name="__MXX6">'[2]6'!$F$13:$F$64</definedName>
    <definedName name="__MXX7">'[2]7'!$F$13:$F$64</definedName>
    <definedName name="__MXX8">'[2]8'!$F$13:$F$64</definedName>
    <definedName name="__MXX9">'[2]9'!$F$13:$F$64</definedName>
    <definedName name="__SXX1">'[2]1'!$F$71:$F$122</definedName>
    <definedName name="__SXX2">'[2]2'!$F$71:$F$122</definedName>
    <definedName name="__SXX3">'[2]3'!$F$71:$F$122</definedName>
    <definedName name="__SXX4">'[2]4'!$F$71:$F$122</definedName>
    <definedName name="__SXX5">'[2]5'!$F$71:$F$122</definedName>
    <definedName name="__SXX6">'[2]6'!$F$71:$F$122</definedName>
    <definedName name="__SXX7">'[2]7'!$F$71:$F$122</definedName>
    <definedName name="__SXX8">'[2]8'!$F$71:$F$122</definedName>
    <definedName name="__SXX9">'[2]9'!$F$71:$F$122</definedName>
    <definedName name="__TA1">#N/A</definedName>
    <definedName name="__TA2">#N/A</definedName>
    <definedName name="__TA3">#N/A</definedName>
    <definedName name="_4COR">#REF!</definedName>
    <definedName name="_5COR">#REF!</definedName>
    <definedName name="_CXX1">'[1]1'!$F$175:$F$182</definedName>
    <definedName name="_CXX2">'[1]2'!$F$175:$F$182</definedName>
    <definedName name="_CXX3">'[1]3'!$F$175:$F$182</definedName>
    <definedName name="_CXX4">'[1]4'!$F$175:$F$182</definedName>
    <definedName name="_CXX5">'[1]5'!$F$175:$F$182</definedName>
    <definedName name="_CXX6">'[1]6'!$F$175:$F$182</definedName>
    <definedName name="_CXX7">'[1]7'!$F$175:$F$182</definedName>
    <definedName name="_CXX8">'[1]8'!$F$175:$F$182</definedName>
    <definedName name="_CXX9">'[1]9'!$F$175:$F$182</definedName>
    <definedName name="_DAT09">[3]Tabelle1!$J$2:$J$1572</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EDS1">#REF!</definedName>
    <definedName name="_EDS2">#REF!</definedName>
    <definedName name="_EP064">#REF!</definedName>
    <definedName name="_EXX1">'[1]1'!$F$129:$F$168</definedName>
    <definedName name="_EXX2">'[1]2'!$F$129:$F$168</definedName>
    <definedName name="_EXX3">'[1]3'!$F$129:$F$168</definedName>
    <definedName name="_EXX4">'[1]4'!$F$129:$F$168</definedName>
    <definedName name="_EXX5">'[1]5'!$F$129:$F$168</definedName>
    <definedName name="_EXX6">'[1]6'!$F$129:$F$168</definedName>
    <definedName name="_EXX7">'[1]7'!$F$129:$F$168</definedName>
    <definedName name="_EXX8">'[1]8'!$F$129:$F$168</definedName>
    <definedName name="_EXX9">'[1]9'!$F$129:$F$168</definedName>
    <definedName name="_Fill" hidden="1">#REF!</definedName>
    <definedName name="_MXX1">'[1]1'!$F$13:$F$64</definedName>
    <definedName name="_MXX2">'[1]2'!$F$13:$F$64</definedName>
    <definedName name="_MXX3">'[1]3'!$F$13:$F$64</definedName>
    <definedName name="_MXX4">'[1]4'!$F$13:$F$64</definedName>
    <definedName name="_MXX5">'[1]5'!$F$13:$F$64</definedName>
    <definedName name="_MXX6">'[1]6'!$F$13:$F$64</definedName>
    <definedName name="_MXX7">'[1]7'!$F$13:$F$64</definedName>
    <definedName name="_MXX8">'[1]8'!$F$13:$F$64</definedName>
    <definedName name="_MXX9">'[1]9'!$F$13:$F$64</definedName>
    <definedName name="_Order1" hidden="1">0</definedName>
    <definedName name="_PLT6">#REF!</definedName>
    <definedName name="_Regression_Int">1</definedName>
    <definedName name="_SHT1">#REF!</definedName>
    <definedName name="_SHT2">#REF!</definedName>
    <definedName name="_SXX1">'[1]1'!$F$71:$F$122</definedName>
    <definedName name="_SXX2">'[1]2'!$F$71:$F$122</definedName>
    <definedName name="_SXX3">'[1]3'!$F$71:$F$122</definedName>
    <definedName name="_SXX4">'[1]4'!$F$71:$F$122</definedName>
    <definedName name="_SXX5">'[1]5'!$F$71:$F$122</definedName>
    <definedName name="_SXX6">'[1]6'!$F$71:$F$122</definedName>
    <definedName name="_SXX7">'[1]7'!$F$71:$F$122</definedName>
    <definedName name="_SXX8">'[1]8'!$F$71:$F$122</definedName>
    <definedName name="_SXX9">'[1]9'!$F$71:$F$122</definedName>
    <definedName name="_TA1">#N/A</definedName>
    <definedName name="_TA2">#N/A</definedName>
    <definedName name="_TA3">#N/A</definedName>
    <definedName name="_U2" localSheetId="3" hidden="1">1/[0]!EUReXToLUF</definedName>
    <definedName name="_U2" hidden="1">1/[0]!EUReXToLUF</definedName>
    <definedName name="A">'[4]99 DEV'!$R$17:$X$30</definedName>
    <definedName name="AA">'[4]99 DEV'!$A$1:$P$58</definedName>
    <definedName name="AANewData">[5]VehData!#REF!</definedName>
    <definedName name="acc">#REF!</definedName>
    <definedName name="ACCOM">#REF!</definedName>
    <definedName name="ACCOMODATION">[6]norm2!$C$39</definedName>
    <definedName name="ACT">#REF!</definedName>
    <definedName name="Actrev">#REF!</definedName>
    <definedName name="Actual_Costs">#REF!</definedName>
    <definedName name="Actual_estimated_total_cost__AETC">'[7]KPI-Data Source'!$C$9:$O$9</definedName>
    <definedName name="ACTUALS">#REF!</definedName>
    <definedName name="ACWP">#REF!</definedName>
    <definedName name="ACwvu.all." hidden="1">#REF!</definedName>
    <definedName name="ACwvu.prices." hidden="1">#REF!</definedName>
    <definedName name="ACwvu.summary." hidden="1">#REF!</definedName>
    <definedName name="ajs">[8]Summ!#REF!</definedName>
    <definedName name="Answer">[9]Sheet1!$A$2:$A$3</definedName>
    <definedName name="APPRO">#REF!</definedName>
    <definedName name="area">#REF!</definedName>
    <definedName name="areamm">#REF!</definedName>
    <definedName name="asdf">[3]Tabelle1!$N$2:$N$1572</definedName>
    <definedName name="asdfasf">[3]Tabelle1!$U$2:$U$1572</definedName>
    <definedName name="asdrgsdfg">[3]Tabelle1!$L$2:$L$1572</definedName>
    <definedName name="ATSeXToEUR" localSheetId="3" hidden="1">1/EUReXToATS</definedName>
    <definedName name="ATSeXToEUR" hidden="1">1/EUReXToATS</definedName>
    <definedName name="AVERAGE">[6]norm2!$C$54</definedName>
    <definedName name="avo">[8]Summ!#REF!</definedName>
    <definedName name="AW">[8]Summ!#REF!</definedName>
    <definedName name="AW_NS">[8]Summ!#REF!</definedName>
    <definedName name="b">#REF!</definedName>
    <definedName name="B_M">[10]Summ!$H$2</definedName>
    <definedName name="B_O">#REF!</definedName>
    <definedName name="Balance">'[11]BOQ.Pricing Schedules'!#REF!</definedName>
    <definedName name="BASE_ROE">[12]PREISBL!$H$14</definedName>
    <definedName name="BCWP">#REF!</definedName>
    <definedName name="BCWS">#REF!</definedName>
    <definedName name="BEFeXToEUR" localSheetId="3" hidden="1">1/EUReXToBEF</definedName>
    <definedName name="BEFeXToEUR" hidden="1">1/EUReXToBEF</definedName>
    <definedName name="blr">#REF!</definedName>
    <definedName name="BM">[8]Summ!#REF!</definedName>
    <definedName name="BM_NS">[8]Summ!#REF!</definedName>
    <definedName name="board">#REF!</definedName>
    <definedName name="boilermaker">#REF!</definedName>
    <definedName name="BPL">[13]Re!$D$293:$D$314</definedName>
    <definedName name="BW">[8]Summ!#REF!</definedName>
    <definedName name="BW_NS">[8]Summ!#REF!</definedName>
    <definedName name="calculation">'[14]99 DEV'!$R$17:$X$30</definedName>
    <definedName name="CallName">#N/A</definedName>
    <definedName name="CallYear">[15]Values!$G$14</definedName>
    <definedName name="CallYearCPF">#N/A</definedName>
    <definedName name="CCC">#REF!</definedName>
    <definedName name="CERT1">#REF!</definedName>
    <definedName name="CERT2">#REF!</definedName>
    <definedName name="CERT3">#REF!</definedName>
    <definedName name="ch"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prices"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artdata">#REF!</definedName>
    <definedName name="CHE">#REF!</definedName>
    <definedName name="CHECK">#REF!</definedName>
    <definedName name="CHS">#REF!</definedName>
    <definedName name="CKECK">#REF!</definedName>
    <definedName name="Clear_CAST_Price_Summary">#N/A</definedName>
    <definedName name="CLIENT">#REF!</definedName>
    <definedName name="COMM">#REF!</definedName>
    <definedName name="ConceptName">[5]ConceptDetail!$B$3:$P$27</definedName>
    <definedName name="Corp_NO">#REF!</definedName>
    <definedName name="Cost">'[7]KPI-Data Source'!$C$9:$O$9</definedName>
    <definedName name="Cost_Allocation">[16]Data!$C$2:$C$12</definedName>
    <definedName name="CostBasis">[15]Values!$O$15:$O$16</definedName>
    <definedName name="CostBasisCPF">#N/A</definedName>
    <definedName name="Country">[15]Values!$I$2:$I$35</definedName>
    <definedName name="Country_Name">#N/A</definedName>
    <definedName name="Country_NameCPF">#N/A</definedName>
    <definedName name="CPA_Data">[16]Data!$F$2:$F$14</definedName>
    <definedName name="CPI_Indices">#REF!</definedName>
    <definedName name="CR_Open">#REF!</definedName>
    <definedName name="CRAccepted">#REF!</definedName>
    <definedName name="CREW">#REF!</definedName>
    <definedName name="CREWRATIO">[6]norm2!$C$46</definedName>
    <definedName name="crino">[17]Materials!$AB$107</definedName>
    <definedName name="CRRejected">#REF!</definedName>
    <definedName name="CURRENCY">[9]Sheet1!$C$2:$C$5</definedName>
    <definedName name="Currency_Allocated">'[16]Option X3'!$D$9:$D$26</definedName>
    <definedName name="CURRENCY1">[12]PREISBL!$J$10</definedName>
    <definedName name="CURRENCY2">[12]PREISBL!$J$12</definedName>
    <definedName name="CURRENCY3">[12]PREISBL!$J$14</definedName>
    <definedName name="CURRENCY4">[12]PREISBL!$J$16</definedName>
    <definedName name="CURRENCY5">[12]PREISBL!$I$12</definedName>
    <definedName name="Customs_Rate">#REF!</definedName>
    <definedName name="Cwvu.summary." hidden="1">#REF!</definedName>
    <definedName name="CXXX">'[1]10'!$F$175:$F$182</definedName>
    <definedName name="Dat0asdfasdf">[3]Tabelle1!$T$2:$T$1572</definedName>
    <definedName name="Data">#REF!</definedName>
    <definedName name="data_c">#REF!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[18]Sheet1!#REF!</definedName>
    <definedName name="DATA22">[18]Sheet1!#REF!</definedName>
    <definedName name="DATA23">[18]Sheet1!#REF!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_xlnm.Database">#REF!</definedName>
    <definedName name="date_chance">[19]Chancenliste!#REF!</definedName>
    <definedName name="date_deck">'[20]Cover Sheet'!$C$1</definedName>
    <definedName name="date_list">[19]Risikoliste!#REF!</definedName>
    <definedName name="date_risc">'[21]Risiken per TT.MM.JJJJ'!#REF!</definedName>
    <definedName name="date_risc_ident">[19]Risikoidentifikation!#REF!</definedName>
    <definedName name="date_vers_1">'[20]Cover Sheet'!#REF!</definedName>
    <definedName name="ddddddddd">#REF!</definedName>
    <definedName name="deck_proz">'[20]Cover Sheet'!#REF!</definedName>
    <definedName name="dedede">#REF!</definedName>
    <definedName name="DEMeXToEUR" localSheetId="3" hidden="1">1/EUReXToDEM</definedName>
    <definedName name="DEMeXToEUR" hidden="1">1/EUReXToDEM</definedName>
    <definedName name="DESC1">#REF!</definedName>
    <definedName name="DESC2">#REF!</definedName>
    <definedName name="DESC3">#REF!</definedName>
    <definedName name="DESC4">#REF!</definedName>
    <definedName name="descr_vers_1">'[20]Cover Sheet'!#REF!</definedName>
    <definedName name="DESCR1">#REF!</definedName>
    <definedName name="DESCR2">#REF!</definedName>
    <definedName name="DESCR3">#REF!</definedName>
    <definedName name="DFG">#REF!</definedName>
    <definedName name="Dls">[1]Ein!$C$1143:$C$1162</definedName>
    <definedName name="driver">#REF!</definedName>
    <definedName name="dt">#REF!</definedName>
    <definedName name="DUC">#REF!</definedName>
    <definedName name="DurationMonths">#N/A</definedName>
    <definedName name="DUTY">#REF!</definedName>
    <definedName name="E4000_">#REF!</definedName>
    <definedName name="EAC">#REF!</definedName>
    <definedName name="Earned_Value">#REF!</definedName>
    <definedName name="EDS">#REF!</definedName>
    <definedName name="EDSHT">#REF!</definedName>
    <definedName name="EDSTOT">#REF!</definedName>
    <definedName name="EEE">[1]E!#REF!</definedName>
    <definedName name="el_lab">#REF!</definedName>
    <definedName name="Elaine" localSheetId="3" hidden="1">1/EUReXToATS</definedName>
    <definedName name="Elaine" hidden="1">1/EUReXToATS</definedName>
    <definedName name="ELC">[22]Qm!#REF!</definedName>
    <definedName name="ELE">[22]Qm!#REF!</definedName>
    <definedName name="elec">#REF!</definedName>
    <definedName name="ELM">[22]Qm!#REF!</definedName>
    <definedName name="ELS">[22]Qm!#REF!</definedName>
    <definedName name="END_of_PRICE_FIX_SUMMARY">#REF!</definedName>
    <definedName name="Ennd">#REF!</definedName>
    <definedName name="ENO">#REF!</definedName>
    <definedName name="ENQ">#REF!</definedName>
    <definedName name="ERECT">#REF!</definedName>
    <definedName name="erectrate">#REF!</definedName>
    <definedName name="ESPeXToEUR" localSheetId="3" hidden="1">1/EUReXToESP</definedName>
    <definedName name="ESPeXToEUR" hidden="1">1/EUReXToESP</definedName>
    <definedName name="ESTSUM">#REF!</definedName>
    <definedName name="EUReXToATS" hidden="1">[23]EurotoolsXRates!$A$5</definedName>
    <definedName name="EUReXToBEF" hidden="1">[23]EurotoolsXRates!$A$6</definedName>
    <definedName name="EUReXToDEM" hidden="1">[23]EurotoolsXRates!$A$7</definedName>
    <definedName name="EUReXToESP" hidden="1">[23]EurotoolsXRates!$A$8</definedName>
    <definedName name="EUReXToFIM" hidden="1">[23]EurotoolsXRates!$A$9</definedName>
    <definedName name="EUReXToFRF" hidden="1">[23]EurotoolsXRates!$A$10</definedName>
    <definedName name="EUReXToIEP" hidden="1">[23]EurotoolsXRates!$A$11</definedName>
    <definedName name="EUReXToITL" hidden="1">[23]EurotoolsXRates!$A$12</definedName>
    <definedName name="EUReXToLUF" hidden="1">[23]EurotoolsXRates!$A$13</definedName>
    <definedName name="EUReXToNLG" hidden="1">[23]EurotoolsXRates!$A$14</definedName>
    <definedName name="EUReXToPTE" hidden="1">[23]EurotoolsXRates!$A$15</definedName>
    <definedName name="exp_costs">'[20]Cover Sheet'!#REF!</definedName>
    <definedName name="EXXX">'[1]10'!$F$129:$F$168</definedName>
    <definedName name="factor">[24]factor!$A$1:$D$24</definedName>
    <definedName name="fgfgfsdf" localSheetId="3" hidden="1">1/EUReXToNLG</definedName>
    <definedName name="fgfgfsdf" hidden="1">1/EUReXToNLG</definedName>
    <definedName name="FIMeXToEUR" localSheetId="3" hidden="1">1/EUReXToFIM</definedName>
    <definedName name="FIMeXToEUR" hidden="1">1/EUReXToFIM</definedName>
    <definedName name="FITT">[8]Summ!#REF!</definedName>
    <definedName name="FITT_NS">[8]Summ!#REF!</definedName>
    <definedName name="fitters">#REF!</definedName>
    <definedName name="Fixed">#N/A</definedName>
    <definedName name="flash">#REF!</definedName>
    <definedName name="flat">[25]Materials!$U$61</definedName>
    <definedName name="FNI">#REF!</definedName>
    <definedName name="FOB">#REF!</definedName>
    <definedName name="foreman">#REF!</definedName>
    <definedName name="FRFeXToEUR" localSheetId="3" hidden="1">1/EUReXToFRF</definedName>
    <definedName name="FRFeXToEUR" hidden="1">1/EUReXToFRF</definedName>
    <definedName name="FRPData">'[26]FRP Input Sheet'!$A$6:$BS$570</definedName>
    <definedName name="fuck">[3]Tabelle1!$S$2:$S$1572</definedName>
    <definedName name="gdf" localSheetId="3" hidden="1">1/EUReXToFRF</definedName>
    <definedName name="gdf" hidden="1">1/EUReXToFRF</definedName>
    <definedName name="GE">#REF!</definedName>
    <definedName name="Gender">[15]Values!$G$2:$G$3</definedName>
    <definedName name="GenderCPF">#N/A</definedName>
    <definedName name="GENERAL_SETTINGS_AND_CONVEYOR__INFORMATION">#REF!</definedName>
    <definedName name="GenSetConInfo">#REF!</definedName>
    <definedName name="gf">#REF!</definedName>
    <definedName name="GRIND">[8]Summ!#REF!</definedName>
    <definedName name="GRIND_NS">[8]Summ!#REF!</definedName>
    <definedName name="Grinder">#REF!</definedName>
    <definedName name="GS">#REF!</definedName>
    <definedName name="HASH">#REF!</definedName>
    <definedName name="HBL">[13]Re!$D$250:$D$291</definedName>
    <definedName name="Home">'[12]Cost Split'!$G$2</definedName>
    <definedName name="HR">#REF!</definedName>
    <definedName name="HRS">#REF!</definedName>
    <definedName name="HSC">[13]Re!$D$94:$D$145</definedName>
    <definedName name="IBR">[25]Materials!$G$63</definedName>
    <definedName name="IEPeXToEUR" localSheetId="3" hidden="1">1/EUReXToIEP</definedName>
    <definedName name="IEPeXToEUR" hidden="1">1/EUReXToIEP</definedName>
    <definedName name="IMPORT">#REF!</definedName>
    <definedName name="impression">#REF!</definedName>
    <definedName name="Insert">'[12]Cost Split'!$F:$F</definedName>
    <definedName name="INT">#REF!</definedName>
    <definedName name="INTL">#REF!</definedName>
    <definedName name="ITLeXToEUR" localSheetId="3" hidden="1">1/EUReXToITL</definedName>
    <definedName name="ITLeXToEUR" hidden="1">1/EUReXToITL</definedName>
    <definedName name="jld">[8]Summ!#REF!</definedName>
    <definedName name="kat_ber_col">[19]Risikoliste!#REF!</definedName>
    <definedName name="LAB">[8]Summ!#REF!</definedName>
    <definedName name="LAB_NS">[8]Summ!#REF!</definedName>
    <definedName name="lab_supv">#REF!</definedName>
    <definedName name="Labour">[10]Summ!$G$2</definedName>
    <definedName name="labourers">#REF!</definedName>
    <definedName name="Labout" hidden="1">#N/A</definedName>
    <definedName name="last">#REF!</definedName>
    <definedName name="LE">#REF!</definedName>
    <definedName name="leader_list">[19]Risikoliste!#REF!</definedName>
    <definedName name="leader_risc_ident">[19]Risikoidentifikation!#REF!</definedName>
    <definedName name="LegalStatus">[15]Values!$O$2:$O$8</definedName>
    <definedName name="LegalStatusCPF">#N/A</definedName>
    <definedName name="loa">[8]LO!$AQ$44</definedName>
    <definedName name="loa_lapace">[27]LOA!#REF!</definedName>
    <definedName name="LOCAL">#REF!</definedName>
    <definedName name="lost">#REF!</definedName>
    <definedName name="LS">#REF!</definedName>
    <definedName name="LSC">[13]Re!$D$237:$D$248</definedName>
    <definedName name="LUFeXToEUR" localSheetId="3" hidden="1">1/EUReXToLUF</definedName>
    <definedName name="LUFeXToEUR" hidden="1">1/EUReXToLUF</definedName>
    <definedName name="MASS">#REF!</definedName>
    <definedName name="Master">'[28]Cost Split'!$G$2</definedName>
    <definedName name="material">#REF!</definedName>
    <definedName name="Material_4">#REF!</definedName>
    <definedName name="mats">#REF!</definedName>
    <definedName name="Measure">#N/A</definedName>
    <definedName name="MEDTAB">#REF!</definedName>
    <definedName name="men">#REF!</definedName>
    <definedName name="MENU">#REF!</definedName>
    <definedName name="miseàjourliaisons">#REF!</definedName>
    <definedName name="MMM">#REF!</definedName>
    <definedName name="Module1.CF_Data">#N/A</definedName>
    <definedName name="Module1.Collect_Data">#N/A</definedName>
    <definedName name="mu">[29]Workings!$L$21</definedName>
    <definedName name="MXXX">'[1]10'!$F$13:$F$64</definedName>
    <definedName name="NB_UNITS">#REF!</definedName>
    <definedName name="nil">#REF!</definedName>
    <definedName name="NLGeXToEUR" localSheetId="3" hidden="1">1/EUReXToNLG</definedName>
    <definedName name="NLGeXToEUR" hidden="1">1/EUReXToNLG</definedName>
    <definedName name="nn">#REF!</definedName>
    <definedName name="NOT">#REF!</definedName>
    <definedName name="nr_list">[19]Risikoliste!#REF!</definedName>
    <definedName name="nr_risc_ident">[19]Risikoidentifikation!#REF!</definedName>
    <definedName name="ohdc">[8]Summ!#REF!</definedName>
    <definedName name="ohet">[8]Summ!#REF!</definedName>
    <definedName name="ohet_lab">[8]Summ!#REF!</definedName>
    <definedName name="Operating_Instructions">#REF!</definedName>
    <definedName name="OpInst">#REF!</definedName>
    <definedName name="oppps">#REF!</definedName>
    <definedName name="PAGE14">#REF!</definedName>
    <definedName name="PAGEA">#REF!</definedName>
    <definedName name="parts_list">[19]Risikoliste!#REF!</definedName>
    <definedName name="parts_risc_ident">[19]Risikoidentifikation!#REF!</definedName>
    <definedName name="phase_list">[19]Risikoliste!#REF!</definedName>
    <definedName name="phase_risc_ident">[19]Risikoidentifikation!#REF!</definedName>
    <definedName name="PICSHT">'[30]Matl. Prices'!$A$129:$H$157</definedName>
    <definedName name="pim">[8]Summ!#REF!</definedName>
    <definedName name="pipematr">'[31]Straight Pipe'!$A$40:$Q$65</definedName>
    <definedName name="pipesec">'[32]Matl. Prices'!$C$23:$R$53</definedName>
    <definedName name="pipesect">'[31]Straight Pipe'!$A$6:$Q$31</definedName>
    <definedName name="PItab">#REF!</definedName>
    <definedName name="PLAN">[8]Summ!#REF!</definedName>
    <definedName name="Planned_Value">#REF!</definedName>
    <definedName name="planner">[33]Sh1!#REF!</definedName>
    <definedName name="PoC_costs_accumulated">'[7]KPI-Data Source'!$C$6:$O$6</definedName>
    <definedName name="PPPP">#N/A</definedName>
    <definedName name="PREP">#REF!</definedName>
    <definedName name="_xlnm.Print_Area" localSheetId="5">#N/A</definedName>
    <definedName name="Print_Area_MI">#REF!</definedName>
    <definedName name="pro_mgr">[8]Summ!#REF!</definedName>
    <definedName name="procure">[8]Summ!#REF!</definedName>
    <definedName name="ProgramName">[15]Values!$G$11</definedName>
    <definedName name="ProgramNameCPF">#N/A</definedName>
    <definedName name="proj_mgr">[33]Sh1!#REF!</definedName>
    <definedName name="project_deck">'[20]Cover Sheet'!$C$2</definedName>
    <definedName name="project_leader_chance">[19]Chancenliste!#REF!</definedName>
    <definedName name="project_leader_risc">'[21]Risiken per TT.MM.JJJJ'!#REF!</definedName>
    <definedName name="project_list">[19]Risikoliste!#REF!</definedName>
    <definedName name="project_name_chance">[19]Chancenliste!#REF!</definedName>
    <definedName name="project_name_risc">'[21]Risiken per TT.MM.JJJJ'!#REF!</definedName>
    <definedName name="project_num_chance">[19]Chancenliste!#REF!</definedName>
    <definedName name="project_num_risc">'[21]Risiken per TT.MM.JJJJ'!#REF!</definedName>
    <definedName name="project_risc_ident">[19]Risikoidentifikation!#REF!</definedName>
    <definedName name="project_vol">'[20]Cover Sheet'!#REF!</definedName>
    <definedName name="prot4">#N/A</definedName>
    <definedName name="prot5">#N/A</definedName>
    <definedName name="PS5_Allocation">[16]Data!$B$2:$B$20</definedName>
    <definedName name="PTEeXToEUR" localSheetId="3" hidden="1">1/EUReXToPTE</definedName>
    <definedName name="PTEeXToEUR" hidden="1">1/EUReXToPTE</definedName>
    <definedName name="qc">#REF!</definedName>
    <definedName name="qc_ns">[8]Summ!#REF!</definedName>
    <definedName name="range_vol">'[20]Cover Sheet'!#REF!</definedName>
    <definedName name="RANGE1">#REF!</definedName>
    <definedName name="RANGE2">#REF!</definedName>
    <definedName name="rat">#REF!</definedName>
    <definedName name="RATE">#REF!</definedName>
    <definedName name="RBL">[13]Re!$D$147:$D$182</definedName>
    <definedName name="_xlnm.Recorder">#REF!</definedName>
    <definedName name="RED">[13]Re!$D$184:$D$235</definedName>
    <definedName name="remove">#REF!</definedName>
    <definedName name="RES">[34]NORMSold!$C$39</definedName>
    <definedName name="Ress">#REF!</definedName>
    <definedName name="REV_PRINT">[6]norm2!$B$1:$N$77</definedName>
    <definedName name="rig">[10]BPW!$Z$4</definedName>
    <definedName name="RIGG">[8]Summ!#REF!</definedName>
    <definedName name="RIGG_NS">[8]Summ!#REF!</definedName>
    <definedName name="rigger">#REF!</definedName>
    <definedName name="Risk_Closed">#REF!</definedName>
    <definedName name="Risk_Open">#REF!</definedName>
    <definedName name="Rwvu.all." hidden="1">#REF!,#REF!</definedName>
    <definedName name="Rwvu.prices." hidden="1">#REF!,#REF!</definedName>
    <definedName name="Rwvu.summary." hidden="1">#REF!</definedName>
    <definedName name="s">#N/A</definedName>
    <definedName name="S_Skild">[10]Summ!$I$2</definedName>
    <definedName name="S_SKLD">#REF!</definedName>
    <definedName name="safe_off">#REF!</definedName>
    <definedName name="safety">[8]Summ!#REF!</definedName>
    <definedName name="same">#REF!</definedName>
    <definedName name="SAT">#REF!</definedName>
    <definedName name="sb">[8]Summ!#REF!</definedName>
    <definedName name="sb_ns">[8]Summ!#REF!</definedName>
    <definedName name="Schedule">'[14]99 DEV'!$A$1:$P$58</definedName>
    <definedName name="SCOPE_OF_SUPPLY___RESPONSIBILITIES">#REF!</definedName>
    <definedName name="SCORES">#REF!</definedName>
    <definedName name="ScSupRes">#REF!</definedName>
    <definedName name="sect1.1">#REF!</definedName>
    <definedName name="sect1.10">#REF!</definedName>
    <definedName name="sect1.11">#REF!</definedName>
    <definedName name="sect1.12">#REF!</definedName>
    <definedName name="sect1.13">#REF!</definedName>
    <definedName name="sect1.14">#REF!</definedName>
    <definedName name="sect1.2">#REF!</definedName>
    <definedName name="sect1.3">#REF!</definedName>
    <definedName name="sect1.4">#REF!</definedName>
    <definedName name="sect1.5">#REF!</definedName>
    <definedName name="sect1.7">#REF!</definedName>
    <definedName name="sect1.8">#REF!</definedName>
    <definedName name="sect1.9">#REF!</definedName>
    <definedName name="Seeeet">#REF!</definedName>
    <definedName name="SELL">[35]FSS!$G$70</definedName>
    <definedName name="semi_skilled">#REF!</definedName>
    <definedName name="SHE">[1]M!#REF!</definedName>
    <definedName name="SHT">#REF!</definedName>
    <definedName name="SHTA">#REF!</definedName>
    <definedName name="SHTB">#REF!</definedName>
    <definedName name="SHTC">#REF!</definedName>
    <definedName name="SHTD">#REF!</definedName>
    <definedName name="SHTE">#REF!</definedName>
    <definedName name="SHTF">#REF!</definedName>
    <definedName name="SHTG">#REF!</definedName>
    <definedName name="SHTH">#REF!</definedName>
    <definedName name="SHTI">#REF!</definedName>
    <definedName name="SHTJ">#REF!</definedName>
    <definedName name="SHTK">#REF!</definedName>
    <definedName name="SHTL">#REF!</definedName>
    <definedName name="SHTM">#REF!</definedName>
    <definedName name="SHTN">#REF!</definedName>
    <definedName name="SITE">#REF!</definedName>
    <definedName name="site_mgr">#REF!</definedName>
    <definedName name="SiteAv">#REF!</definedName>
    <definedName name="sitemgr">#REF!</definedName>
    <definedName name="sleep">#REF!</definedName>
    <definedName name="sm">[8]Summ!#REF!</definedName>
    <definedName name="SM_NS">[8]Summ!#REF!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#REF!</definedName>
    <definedName name="Sort_View_Execution">#REF!</definedName>
    <definedName name="Sort_View_Tendering">#REF!</definedName>
    <definedName name="Sortall">#REF!</definedName>
    <definedName name="spec">#REF!</definedName>
    <definedName name="ss">[10]BPW!$AD$4</definedName>
    <definedName name="ss0.5">[36]cladding!$M$168</definedName>
    <definedName name="SSS">[1]S!#REF!</definedName>
    <definedName name="STAFFLOC">#REF!</definedName>
    <definedName name="STAFLOC">#REF!</definedName>
    <definedName name="STAFMON">#REF!</definedName>
    <definedName name="STAFSAT">#REF!</definedName>
    <definedName name="stiffs">#REF!</definedName>
    <definedName name="store">[8]Summ!#REF!</definedName>
    <definedName name="store_ns">[8]Summ!#REF!</definedName>
    <definedName name="storeman">#REF!</definedName>
    <definedName name="STOS">#REF!</definedName>
    <definedName name="stresser">#REF!</definedName>
    <definedName name="SUM">#REF!</definedName>
    <definedName name="SumFixEnd">#REF!</definedName>
    <definedName name="SUMMARY">[6]norm2!$C$80</definedName>
    <definedName name="supv">#REF!</definedName>
    <definedName name="SWKL">#REF!</definedName>
    <definedName name="SWKM">#REF!</definedName>
    <definedName name="Swvu.all." hidden="1">#REF!</definedName>
    <definedName name="Swvu.prices." hidden="1">#REF!</definedName>
    <definedName name="Swvu.summary." hidden="1">#REF!</definedName>
    <definedName name="SXXX">'[1]10'!$F$71:$F$122</definedName>
    <definedName name="T">#REF!</definedName>
    <definedName name="TACK">[8]Summ!#REF!</definedName>
    <definedName name="TACK_NS">[8]Summ!#REF!</definedName>
    <definedName name="Tackler">#REF!</definedName>
    <definedName name="tacklers">#REF!</definedName>
    <definedName name="TAR">#REF!</definedName>
    <definedName name="TARGET">#REF!</definedName>
    <definedName name="tec">[10]BPW!$X$4</definedName>
    <definedName name="tech">[10]Summ!$C$2</definedName>
    <definedName name="temp">#REF!</definedName>
    <definedName name="TEST0">#REF!</definedName>
    <definedName name="TEST1">#REF!</definedName>
    <definedName name="TEST2">#REF!</definedName>
    <definedName name="TESTHKEY">#REF!</definedName>
    <definedName name="TESTKEYS">#REF!</definedName>
    <definedName name="TESTVKEY">#REF!</definedName>
    <definedName name="TITLE">#REF!</definedName>
    <definedName name="Total">'[12]Cost Split'!$G$1</definedName>
    <definedName name="Totals">'[28]Cost Split'!$G$1</definedName>
    <definedName name="TOTRATE">#REF!</definedName>
    <definedName name="Transformers">#REF!</definedName>
    <definedName name="tshepo" localSheetId="3" hidden="1">1/[0]!EUReXToITL</definedName>
    <definedName name="tshepo" hidden="1">1/[0]!EUReXToITL</definedName>
    <definedName name="Txdata">#REF!</definedName>
    <definedName name="Txdataall">#REF!</definedName>
    <definedName name="tyres">#REF!</definedName>
    <definedName name="unithrs">[24]factor!$H$3:$J$39</definedName>
    <definedName name="unprot4">#N/A</definedName>
    <definedName name="update2">#N/A</definedName>
    <definedName name="user_vers_1">'[20]Cover Sheet'!#REF!</definedName>
    <definedName name="VALUES">#REF!</definedName>
    <definedName name="vehdata">[5]VehData!$E$7:$CI$137</definedName>
    <definedName name="VSP_euro">'[20]Cover Sheet'!#REF!</definedName>
    <definedName name="w">#N/A</definedName>
    <definedName name="WAGE_C">[8]Summ!#REF!</definedName>
    <definedName name="wage_clerk">#REF!</definedName>
    <definedName name="waste">[24]PIPES!$O$7</definedName>
    <definedName name="weld.a">[10]Summ!$E$2</definedName>
    <definedName name="Weld_B">[10]BPW!$Q$4</definedName>
    <definedName name="WELD_C">[8]Summ!#REF!</definedName>
    <definedName name="weld_clerk">#REF!</definedName>
    <definedName name="welders">#REF!</definedName>
    <definedName name="wireb">[17]Materials!$A$26:$I$32</definedName>
    <definedName name="worklabour">[36]Workings!$L$36</definedName>
    <definedName name="wrn.test_report." localSheetId="5" hidden="1">{"test",#N/A,TRUE,"I.1 - CO only"}</definedName>
    <definedName name="wrn.test_report." hidden="1">{"test",#N/A,TRUE,"I.1 - CO only"}</definedName>
    <definedName name="wrn.test_reportCPF" localSheetId="5" hidden="1">{"test",#N/A,TRUE,"I.1 - CO only"}</definedName>
    <definedName name="wrn.test_reportCPF" hidden="1">{"test",#N/A,TRUE,"I.1 - CO only"}</definedName>
    <definedName name="wvu.all." localSheetId="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3"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ww">#N/A</definedName>
    <definedName name="x" hidden="1">#N/A</definedName>
    <definedName name="xxx" localSheetId="3" hidden="1">1/[0]!EUReXToBEF</definedName>
    <definedName name="xxx" hidden="1">1/[0]!EUReXToBEF</definedName>
    <definedName name="Year">#N/A</definedName>
    <definedName name="Year2">[15]Values!$M$13:$M$15</definedName>
    <definedName name="Year2CPF">#N/A</definedName>
    <definedName name="YesNo">[15]Values!$G$6:$G$7</definedName>
    <definedName name="YesNo2">[15]Values!$G$31:$G$33</definedName>
    <definedName name="YesNo2CPF">#N/A</definedName>
    <definedName name="YesNoCPF">#N/A</definedName>
    <definedName name="Z_07E28E77_F6FA_11D1_8C51_444553540000_.wvu.Cols" hidden="1">#REF!,#REF!</definedName>
    <definedName name="Z_07E28E80_F6FA_11D1_8C51_444553540000_.wvu.Cols" hidden="1">#REF!,#REF!</definedName>
    <definedName name="Z_07E28E85_F6FA_11D1_8C51_444553540000_.wvu.Cols" hidden="1">#REF!</definedName>
    <definedName name="Z_0F778F74_F6F1_11D1_8C51_444553540000_.wvu.Cols" hidden="1">#REF!,#REF!</definedName>
    <definedName name="Z_0F778F7D_F6F1_11D1_8C51_444553540000_.wvu.Cols" hidden="1">#REF!,#REF!</definedName>
    <definedName name="Z_0F778F82_F6F1_11D1_8C51_444553540000_.wvu.Cols" hidden="1">#REF!</definedName>
    <definedName name="Z_1BB37995_F9EC_11D1_8C51_444553540000_.wvu.Cols" hidden="1">#REF!,#REF!</definedName>
    <definedName name="Z_1BB3799E_F9EC_11D1_8C51_444553540000_.wvu.Cols" hidden="1">#REF!,#REF!</definedName>
    <definedName name="Z_1BB379A3_F9EC_11D1_8C51_444553540000_.wvu.Cols" hidden="1">#REF!</definedName>
    <definedName name="Z_1C8D1AB5_F70D_11D1_8C51_444553540000_.wvu.Cols" hidden="1">#REF!,#REF!</definedName>
    <definedName name="Z_1C8D1ABE_F70D_11D1_8C51_444553540000_.wvu.Cols" hidden="1">#REF!,#REF!</definedName>
    <definedName name="Z_1C8D1AC3_F70D_11D1_8C51_444553540000_.wvu.Cols" hidden="1">#REF!</definedName>
    <definedName name="Z_201040E3_EFFE_11D1_A0B0_00A0246C5A5D_.wvu.Cols" hidden="1">#REF!,#REF!</definedName>
    <definedName name="Z_201040EC_EFFE_11D1_A0B0_00A0246C5A5D_.wvu.Cols" hidden="1">#REF!,#REF!</definedName>
    <definedName name="Z_201040F1_EFFE_11D1_A0B0_00A0246C5A5D_.wvu.Cols" hidden="1">#REF!</definedName>
    <definedName name="Z_2F9A8219_FAB3_11D1_8C51_444553540000_.wvu.Cols" hidden="1">#REF!,#REF!</definedName>
    <definedName name="Z_2F9A8222_FAB3_11D1_8C51_444553540000_.wvu.Cols" hidden="1">#REF!,#REF!</definedName>
    <definedName name="Z_2F9A8227_FAB3_11D1_8C51_444553540000_.wvu.Cols" hidden="1">#REF!</definedName>
    <definedName name="Z_36EC52B6_F657_11D1_8C51_444553540000_.wvu.Cols" hidden="1">#REF!,#REF!</definedName>
    <definedName name="Z_36EC52C0_F657_11D1_8C51_444553540000_.wvu.Cols" hidden="1">#REF!,#REF!</definedName>
    <definedName name="Z_36EC52C6_F657_11D1_8C51_444553540000_.wvu.Cols" hidden="1">#REF!</definedName>
    <definedName name="Z_42D42DD2_F3CA_11D1_8C51_444553540000_.wvu.Cols" hidden="1">#REF!,#REF!</definedName>
    <definedName name="Z_42D42DDB_F3CA_11D1_8C51_444553540000_.wvu.Cols" hidden="1">#REF!,#REF!</definedName>
    <definedName name="Z_42D42DE0_F3CA_11D1_8C51_444553540000_.wvu.Cols" hidden="1">#REF!</definedName>
    <definedName name="Z_5488E252_F3A7_11D1_8C51_444553540000_.wvu.Cols" hidden="1">#REF!,#REF!</definedName>
    <definedName name="Z_5488E25B_F3A7_11D1_8C51_444553540000_.wvu.Cols" hidden="1">#REF!,#REF!</definedName>
    <definedName name="Z_5488E260_F3A7_11D1_8C51_444553540000_.wvu.Cols" hidden="1">#REF!</definedName>
    <definedName name="Z_57011824_F624_11D1_8C51_444553540000_.wvu.Cols" hidden="1">#REF!,#REF!</definedName>
    <definedName name="Z_5701182E_F624_11D1_8C51_444553540000_.wvu.Cols" hidden="1">#REF!,#REF!</definedName>
    <definedName name="Z_57011834_F624_11D1_8C51_444553540000_.wvu.Cols" hidden="1">#REF!</definedName>
    <definedName name="Z_7C7048D6_F613_11D1_8C51_444553540000_.wvu.Cols" hidden="1">#REF!,#REF!</definedName>
    <definedName name="Z_7C7048E0_F613_11D1_8C51_444553540000_.wvu.Cols" hidden="1">#REF!,#REF!</definedName>
    <definedName name="Z_7C7048E6_F613_11D1_8C51_444553540000_.wvu.Cols" hidden="1">#REF!</definedName>
    <definedName name="Z_88CD029A_F928_11D1_8C51_444553540000_.wvu.Cols" hidden="1">#REF!,#REF!</definedName>
    <definedName name="Z_88CD02A3_F928_11D1_8C51_444553540000_.wvu.Cols" hidden="1">#REF!,#REF!</definedName>
    <definedName name="Z_88CD02A8_F928_11D1_8C51_444553540000_.wvu.Cols" hidden="1">#REF!</definedName>
    <definedName name="Z_96929736_F6C3_11D1_8C51_444553540000_.wvu.Cols" hidden="1">#REF!,#REF!</definedName>
    <definedName name="Z_96929740_F6C3_11D1_8C51_444553540000_.wvu.Cols" hidden="1">#REF!,#REF!</definedName>
    <definedName name="Z_96929746_F6C3_11D1_8C51_444553540000_.wvu.Cols" hidden="1">#REF!</definedName>
    <definedName name="Z_98F27197_11A4_11D2_8C51_444553540000_.wvu.Cols" hidden="1">#REF!,#REF!</definedName>
    <definedName name="Z_98F271A0_11A4_11D2_8C51_444553540000_.wvu.Cols" hidden="1">#REF!,#REF!</definedName>
    <definedName name="Z_98F271A5_11A4_11D2_8C51_444553540000_.wvu.Cols" hidden="1">#REF!</definedName>
    <definedName name="Z_AD5D9037_FB84_11D1_8C51_444553540000_.wvu.Cols" hidden="1">#REF!,#REF!</definedName>
    <definedName name="Z_AD5D9040_FB84_11D1_8C51_444553540000_.wvu.Cols" hidden="1">#REF!,#REF!</definedName>
    <definedName name="Z_AD5D9045_FB84_11D1_8C51_444553540000_.wvu.Cols" hidden="1">#REF!</definedName>
    <definedName name="Z_ADC94474_F55C_11D1_8C51_444553540000_.wvu.Cols" hidden="1">#REF!,#REF!</definedName>
    <definedName name="Z_ADC9447D_F55C_11D1_8C51_444553540000_.wvu.Cols" hidden="1">#REF!,#REF!</definedName>
    <definedName name="Z_ADC94482_F55C_11D1_8C51_444553540000_.wvu.Cols" hidden="1">#REF!</definedName>
    <definedName name="Z_C772F4DA_F46C_11D1_8C51_444553540000_.wvu.Cols" hidden="1">#REF!,#REF!</definedName>
    <definedName name="Z_C772F4E3_F46C_11D1_8C51_444553540000_.wvu.Cols" hidden="1">#REF!,#REF!</definedName>
    <definedName name="Z_C772F4E8_F46C_11D1_8C51_444553540000_.wvu.Cols" hidden="1">#REF!</definedName>
    <definedName name="Z_DD23A3E7_1197_11D2_8C51_444553540000_.wvu.Cols" hidden="1">#REF!,#REF!</definedName>
    <definedName name="Z_DD23A3F0_1197_11D2_8C51_444553540000_.wvu.Cols" hidden="1">#REF!,#REF!</definedName>
    <definedName name="Z_DD23A3F5_1197_11D2_8C51_444553540000_.wvu.Cols" hidden="1">#REF!</definedName>
    <definedName name="Z_E1908297_FB98_11D1_8C51_444553540000_.wvu.Cols" hidden="1">#REF!,#REF!</definedName>
    <definedName name="Z_E19082A0_FB98_11D1_8C51_444553540000_.wvu.Cols" hidden="1">#REF!,#REF!</definedName>
    <definedName name="Z_E19082A5_FB98_11D1_8C51_444553540000_.wvu.Cols" hidden="1">#REF!</definedName>
    <definedName name="Z_E23C3916_F64C_11D1_8C51_444553540000_.wvu.Cols" hidden="1">#REF!,#REF!</definedName>
    <definedName name="Z_E23C3920_F64C_11D1_8C51_444553540000_.wvu.Cols" hidden="1">#REF!,#REF!</definedName>
    <definedName name="Z_E23C3926_F64C_11D1_8C51_444553540000_.wvu.Cols" hidden="1">#REF!</definedName>
    <definedName name="Z_E23C3926_F64C_11D1_8C51_444553540000_.wvu.Rows" hidden="1">#REF!</definedName>
    <definedName name="Z_E9F13515_FA03_11D1_8C51_444553540000_.wvu.Cols" hidden="1">#REF!,#REF!</definedName>
    <definedName name="Z_E9F1351E_FA03_11D1_8C51_444553540000_.wvu.Cols" hidden="1">#REF!,#REF!</definedName>
    <definedName name="Z_E9F13523_FA03_11D1_8C51_444553540000_.wvu.Cols" hidden="1">#REF!</definedName>
    <definedName name="Z_F7CC403E_074D_11D2_8C51_444553540000_.wvu.Cols" hidden="1">#REF!,#REF!</definedName>
    <definedName name="Z_F7CC4047_074D_11D2_8C51_444553540000_.wvu.Cols" hidden="1">#REF!,#REF!</definedName>
    <definedName name="Z_F7CC404C_074D_11D2_8C51_444553540000_.wvu.Cols"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1" l="1"/>
  <c r="F39" i="1"/>
  <c r="F38" i="1"/>
  <c r="F95" i="1"/>
  <c r="F89" i="1"/>
  <c r="F83" i="1"/>
  <c r="F77" i="1"/>
  <c r="H77" i="1" s="1"/>
  <c r="F71" i="1"/>
  <c r="F65" i="1"/>
  <c r="F43" i="1"/>
  <c r="Q517" i="8"/>
  <c r="Q516" i="8"/>
  <c r="Q515" i="8"/>
  <c r="Q514" i="8"/>
  <c r="Q513" i="8"/>
  <c r="F513" i="8"/>
  <c r="G513" i="8" s="1"/>
  <c r="Q512" i="8"/>
  <c r="Q511" i="8"/>
  <c r="P510" i="8"/>
  <c r="Q509" i="8"/>
  <c r="Q508" i="8"/>
  <c r="M508" i="8"/>
  <c r="G508" i="8"/>
  <c r="F508" i="8"/>
  <c r="K508" i="8" s="1"/>
  <c r="Q507" i="8"/>
  <c r="F507" i="8"/>
  <c r="Q506" i="8"/>
  <c r="K506" i="8"/>
  <c r="I506" i="8"/>
  <c r="F506" i="8"/>
  <c r="M506" i="8" s="1"/>
  <c r="Q505" i="8"/>
  <c r="K505" i="8"/>
  <c r="I505" i="8"/>
  <c r="G505" i="8"/>
  <c r="F505" i="8"/>
  <c r="F509" i="8" s="1"/>
  <c r="Q504" i="8"/>
  <c r="G504" i="8"/>
  <c r="F504" i="8"/>
  <c r="I504" i="8" s="1"/>
  <c r="Q503" i="8"/>
  <c r="F503" i="8"/>
  <c r="G503" i="8" s="1"/>
  <c r="P502" i="8"/>
  <c r="Q501" i="8"/>
  <c r="Q500" i="8"/>
  <c r="Q499" i="8"/>
  <c r="Q498" i="8"/>
  <c r="Q497" i="8"/>
  <c r="F497" i="8"/>
  <c r="F500" i="8" s="1"/>
  <c r="Q496" i="8"/>
  <c r="Q495" i="8"/>
  <c r="P494" i="8"/>
  <c r="Q493" i="8"/>
  <c r="Q492" i="8"/>
  <c r="Q491" i="8"/>
  <c r="Q490" i="8"/>
  <c r="D490" i="8"/>
  <c r="Q489" i="8"/>
  <c r="Q488" i="8"/>
  <c r="D488" i="8"/>
  <c r="Q487" i="8"/>
  <c r="Q486" i="8"/>
  <c r="D486" i="8"/>
  <c r="Q485" i="8"/>
  <c r="B485" i="8"/>
  <c r="A485" i="8"/>
  <c r="Q484" i="8"/>
  <c r="B484" i="8"/>
  <c r="A484" i="8"/>
  <c r="Q483" i="8"/>
  <c r="B483" i="8"/>
  <c r="A483" i="8"/>
  <c r="O482" i="8"/>
  <c r="P482" i="8" s="1"/>
  <c r="N481" i="8"/>
  <c r="L481" i="8"/>
  <c r="J481" i="8"/>
  <c r="H481" i="8"/>
  <c r="Q480" i="8"/>
  <c r="H479" i="8"/>
  <c r="H478" i="8"/>
  <c r="Q477" i="8"/>
  <c r="F477" i="8"/>
  <c r="Q476" i="8"/>
  <c r="D476" i="8"/>
  <c r="Q475" i="8"/>
  <c r="Q474" i="8"/>
  <c r="D474" i="8"/>
  <c r="Q473" i="8"/>
  <c r="B473" i="8"/>
  <c r="A473" i="8"/>
  <c r="Q472" i="8"/>
  <c r="B472" i="8"/>
  <c r="A472" i="8"/>
  <c r="Q471" i="8"/>
  <c r="B471" i="8"/>
  <c r="A471" i="8"/>
  <c r="O470" i="8"/>
  <c r="P470" i="8" s="1"/>
  <c r="N469" i="8"/>
  <c r="L469" i="8"/>
  <c r="J469" i="8"/>
  <c r="H469" i="8"/>
  <c r="Q468" i="8"/>
  <c r="H467" i="8"/>
  <c r="Q466" i="8"/>
  <c r="F466" i="8"/>
  <c r="Q465" i="8"/>
  <c r="Q464" i="8"/>
  <c r="B464" i="8"/>
  <c r="A464" i="8"/>
  <c r="Q463" i="8"/>
  <c r="B463" i="8"/>
  <c r="A463" i="8"/>
  <c r="Q462" i="8"/>
  <c r="B462" i="8"/>
  <c r="A462" i="8"/>
  <c r="O461" i="8"/>
  <c r="P461" i="8" s="1"/>
  <c r="Q460" i="8"/>
  <c r="H459" i="8"/>
  <c r="Q458" i="8"/>
  <c r="H457" i="8"/>
  <c r="Q456" i="8"/>
  <c r="Q455" i="8"/>
  <c r="B455" i="8"/>
  <c r="A455" i="8"/>
  <c r="Q454" i="8"/>
  <c r="B454" i="8"/>
  <c r="A454" i="8"/>
  <c r="Q453" i="8"/>
  <c r="B453" i="8"/>
  <c r="A453" i="8"/>
  <c r="P452" i="8"/>
  <c r="O452" i="8"/>
  <c r="H451" i="8"/>
  <c r="Q450" i="8"/>
  <c r="Q449" i="8"/>
  <c r="Q448" i="8"/>
  <c r="D448" i="8"/>
  <c r="Q447" i="8"/>
  <c r="F447" i="8"/>
  <c r="Q446" i="8"/>
  <c r="D446" i="8"/>
  <c r="H445" i="8"/>
  <c r="H444" i="8"/>
  <c r="Q443" i="8"/>
  <c r="B443" i="8"/>
  <c r="A443" i="8"/>
  <c r="Q442" i="8"/>
  <c r="B442" i="8"/>
  <c r="A442" i="8"/>
  <c r="Q441" i="8"/>
  <c r="B441" i="8"/>
  <c r="A441" i="8"/>
  <c r="P440" i="8"/>
  <c r="O440" i="8"/>
  <c r="Q439" i="8"/>
  <c r="Q438" i="8"/>
  <c r="Q437" i="8"/>
  <c r="Q436" i="8"/>
  <c r="F436" i="8"/>
  <c r="H435" i="8"/>
  <c r="Q434" i="8"/>
  <c r="B434" i="8"/>
  <c r="A434" i="8"/>
  <c r="Q433" i="8"/>
  <c r="B433" i="8"/>
  <c r="A433" i="8"/>
  <c r="Q432" i="8"/>
  <c r="B432" i="8"/>
  <c r="A432" i="8"/>
  <c r="P431" i="8"/>
  <c r="O431" i="8"/>
  <c r="N430" i="8"/>
  <c r="M430" i="8"/>
  <c r="L430" i="8"/>
  <c r="K430" i="8"/>
  <c r="J430" i="8"/>
  <c r="I430" i="8"/>
  <c r="H430" i="8"/>
  <c r="G430" i="8"/>
  <c r="O430" i="8" s="1"/>
  <c r="Q429" i="8"/>
  <c r="Q428" i="8"/>
  <c r="Q427" i="8"/>
  <c r="D427" i="8"/>
  <c r="Q426" i="8"/>
  <c r="F426" i="8"/>
  <c r="Q425" i="8"/>
  <c r="D425" i="8"/>
  <c r="Q424" i="8"/>
  <c r="Q423" i="8"/>
  <c r="D423" i="8"/>
  <c r="Q422" i="8"/>
  <c r="B422" i="8"/>
  <c r="A422" i="8"/>
  <c r="Q421" i="8"/>
  <c r="B421" i="8"/>
  <c r="A421" i="8"/>
  <c r="Q420" i="8"/>
  <c r="B420" i="8"/>
  <c r="A420" i="8"/>
  <c r="O419" i="8"/>
  <c r="P419" i="8" s="1"/>
  <c r="Q418" i="8"/>
  <c r="Q417" i="8"/>
  <c r="Q416" i="8"/>
  <c r="Q415" i="8"/>
  <c r="D415" i="8"/>
  <c r="Q414" i="8"/>
  <c r="F414" i="8"/>
  <c r="Q413" i="8"/>
  <c r="D413" i="8"/>
  <c r="Q412" i="8"/>
  <c r="Q411" i="8"/>
  <c r="D411" i="8"/>
  <c r="Q410" i="8"/>
  <c r="B410" i="8"/>
  <c r="A410" i="8"/>
  <c r="Q409" i="8"/>
  <c r="B409" i="8"/>
  <c r="A409" i="8"/>
  <c r="Q408" i="8"/>
  <c r="B408" i="8"/>
  <c r="A408" i="8"/>
  <c r="O407" i="8"/>
  <c r="P407" i="8" s="1"/>
  <c r="Q406" i="8"/>
  <c r="H405" i="8"/>
  <c r="Q404" i="8"/>
  <c r="F404" i="8"/>
  <c r="H403" i="8"/>
  <c r="Q402" i="8"/>
  <c r="Q401" i="8"/>
  <c r="B401" i="8"/>
  <c r="A401" i="8"/>
  <c r="Q400" i="8"/>
  <c r="B400" i="8"/>
  <c r="A400" i="8"/>
  <c r="Q399" i="8"/>
  <c r="B399" i="8"/>
  <c r="A399" i="8"/>
  <c r="P398" i="8"/>
  <c r="O398" i="8"/>
  <c r="Q397" i="8"/>
  <c r="H396" i="8"/>
  <c r="Q395" i="8"/>
  <c r="Q394" i="8"/>
  <c r="F394" i="8"/>
  <c r="D394" i="8"/>
  <c r="H393" i="8"/>
  <c r="H392" i="8"/>
  <c r="Q391" i="8"/>
  <c r="Q390" i="8"/>
  <c r="D390" i="8"/>
  <c r="Q389" i="8"/>
  <c r="B389" i="8"/>
  <c r="A389" i="8"/>
  <c r="Q388" i="8"/>
  <c r="B388" i="8"/>
  <c r="A388" i="8"/>
  <c r="Q387" i="8"/>
  <c r="B387" i="8"/>
  <c r="A387" i="8"/>
  <c r="O386" i="8"/>
  <c r="P386" i="8" s="1"/>
  <c r="Q385" i="8"/>
  <c r="H384" i="8"/>
  <c r="Q383" i="8"/>
  <c r="Q382" i="8"/>
  <c r="D382" i="8"/>
  <c r="H381" i="8"/>
  <c r="H380" i="8"/>
  <c r="Q379" i="8"/>
  <c r="F379" i="8"/>
  <c r="Q378" i="8"/>
  <c r="D378" i="8"/>
  <c r="Q377" i="8"/>
  <c r="B377" i="8"/>
  <c r="A377" i="8"/>
  <c r="Q376" i="8"/>
  <c r="B376" i="8"/>
  <c r="A376" i="8"/>
  <c r="Q375" i="8"/>
  <c r="B375" i="8"/>
  <c r="A375" i="8"/>
  <c r="O374" i="8"/>
  <c r="P374" i="8" s="1"/>
  <c r="N373" i="8"/>
  <c r="M373" i="8"/>
  <c r="L373" i="8"/>
  <c r="K373" i="8"/>
  <c r="J373" i="8"/>
  <c r="I373" i="8"/>
  <c r="H373" i="8"/>
  <c r="G373" i="8"/>
  <c r="N372" i="8"/>
  <c r="M372" i="8"/>
  <c r="L372" i="8"/>
  <c r="K372" i="8"/>
  <c r="J372" i="8"/>
  <c r="I372" i="8"/>
  <c r="H372" i="8"/>
  <c r="G372" i="8"/>
  <c r="O372" i="8" s="1"/>
  <c r="N371" i="8"/>
  <c r="M371" i="8"/>
  <c r="L371" i="8"/>
  <c r="K371" i="8"/>
  <c r="J371" i="8"/>
  <c r="I371" i="8"/>
  <c r="H371" i="8"/>
  <c r="G371" i="8"/>
  <c r="O371" i="8" s="1"/>
  <c r="N370" i="8"/>
  <c r="M370" i="8"/>
  <c r="L370" i="8"/>
  <c r="K370" i="8"/>
  <c r="J370" i="8"/>
  <c r="I370" i="8"/>
  <c r="H370" i="8"/>
  <c r="G370" i="8"/>
  <c r="O370" i="8" s="1"/>
  <c r="N369" i="8"/>
  <c r="M369" i="8"/>
  <c r="L369" i="8"/>
  <c r="K369" i="8"/>
  <c r="J369" i="8"/>
  <c r="I369" i="8"/>
  <c r="H369" i="8"/>
  <c r="G369" i="8"/>
  <c r="O369" i="8" s="1"/>
  <c r="P369" i="8" s="1"/>
  <c r="N368" i="8"/>
  <c r="M368" i="8"/>
  <c r="L368" i="8"/>
  <c r="K368" i="8"/>
  <c r="J368" i="8"/>
  <c r="I368" i="8"/>
  <c r="H368" i="8"/>
  <c r="G368" i="8"/>
  <c r="O368" i="8" s="1"/>
  <c r="B368" i="8"/>
  <c r="A368" i="8"/>
  <c r="N367" i="8"/>
  <c r="M367" i="8"/>
  <c r="L367" i="8"/>
  <c r="K367" i="8"/>
  <c r="J367" i="8"/>
  <c r="I367" i="8"/>
  <c r="H367" i="8"/>
  <c r="G367" i="8"/>
  <c r="O367" i="8" s="1"/>
  <c r="B367" i="8"/>
  <c r="A367" i="8"/>
  <c r="N366" i="8"/>
  <c r="M366" i="8"/>
  <c r="L366" i="8"/>
  <c r="K366" i="8"/>
  <c r="J366" i="8"/>
  <c r="I366" i="8"/>
  <c r="H366" i="8"/>
  <c r="G366" i="8"/>
  <c r="O366" i="8" s="1"/>
  <c r="B366" i="8"/>
  <c r="A366" i="8"/>
  <c r="O365" i="8"/>
  <c r="P365" i="8" s="1"/>
  <c r="Q364" i="8"/>
  <c r="Q363" i="8"/>
  <c r="Q362" i="8"/>
  <c r="Q361" i="8"/>
  <c r="F361" i="8"/>
  <c r="Q360" i="8"/>
  <c r="Q359" i="8"/>
  <c r="B359" i="8"/>
  <c r="A359" i="8"/>
  <c r="Q358" i="8"/>
  <c r="B358" i="8"/>
  <c r="A358" i="8"/>
  <c r="Q357" i="8"/>
  <c r="F357" i="8"/>
  <c r="B357" i="8"/>
  <c r="A357" i="8"/>
  <c r="O356" i="8"/>
  <c r="P356" i="8" s="1"/>
  <c r="Q355" i="8"/>
  <c r="Q354" i="8"/>
  <c r="Q353" i="8"/>
  <c r="Q352" i="8"/>
  <c r="D352" i="8"/>
  <c r="Q351" i="8"/>
  <c r="F351" i="8"/>
  <c r="Q350" i="8"/>
  <c r="D350" i="8"/>
  <c r="Q349" i="8"/>
  <c r="Q348" i="8"/>
  <c r="D348" i="8"/>
  <c r="Q347" i="8"/>
  <c r="B347" i="8"/>
  <c r="A347" i="8"/>
  <c r="Q346" i="8"/>
  <c r="B346" i="8"/>
  <c r="A346" i="8"/>
  <c r="Q345" i="8"/>
  <c r="B345" i="8"/>
  <c r="A345" i="8"/>
  <c r="O344" i="8"/>
  <c r="P344" i="8" s="1"/>
  <c r="H343" i="8"/>
  <c r="Q342" i="8"/>
  <c r="Q341" i="8"/>
  <c r="Q340" i="8"/>
  <c r="F340" i="8"/>
  <c r="Q339" i="8"/>
  <c r="Q338" i="8"/>
  <c r="B338" i="8"/>
  <c r="A338" i="8"/>
  <c r="Q337" i="8"/>
  <c r="B337" i="8"/>
  <c r="A337" i="8"/>
  <c r="Q336" i="8"/>
  <c r="B336" i="8"/>
  <c r="A336" i="8"/>
  <c r="O335" i="8"/>
  <c r="P335" i="8" s="1"/>
  <c r="Q334" i="8"/>
  <c r="Q333" i="8"/>
  <c r="Q332" i="8"/>
  <c r="Q331" i="8"/>
  <c r="D331" i="8"/>
  <c r="Q330" i="8"/>
  <c r="F330" i="8"/>
  <c r="Q329" i="8"/>
  <c r="D329" i="8"/>
  <c r="Q328" i="8"/>
  <c r="Q327" i="8"/>
  <c r="D327" i="8"/>
  <c r="Q326" i="8"/>
  <c r="B326" i="8"/>
  <c r="A326" i="8"/>
  <c r="Q325" i="8"/>
  <c r="B325" i="8"/>
  <c r="A325" i="8"/>
  <c r="Q324" i="8"/>
  <c r="B324" i="8"/>
  <c r="A324" i="8"/>
  <c r="O323" i="8"/>
  <c r="P323" i="8" s="1"/>
  <c r="N322" i="8"/>
  <c r="M322" i="8"/>
  <c r="L322" i="8"/>
  <c r="K322" i="8"/>
  <c r="J322" i="8"/>
  <c r="I322" i="8"/>
  <c r="H322" i="8"/>
  <c r="G322" i="8"/>
  <c r="O322" i="8" s="1"/>
  <c r="Q321" i="8"/>
  <c r="Q320" i="8"/>
  <c r="Q319" i="8"/>
  <c r="D319" i="8"/>
  <c r="Q318" i="8"/>
  <c r="Q317" i="8"/>
  <c r="D317" i="8"/>
  <c r="Q316" i="8"/>
  <c r="Q315" i="8"/>
  <c r="F315" i="8"/>
  <c r="D315" i="8"/>
  <c r="Q314" i="8"/>
  <c r="B314" i="8"/>
  <c r="A314" i="8"/>
  <c r="Q313" i="8"/>
  <c r="B313" i="8"/>
  <c r="A313" i="8"/>
  <c r="Q312" i="8"/>
  <c r="B312" i="8"/>
  <c r="A312" i="8"/>
  <c r="O311" i="8"/>
  <c r="P311" i="8" s="1"/>
  <c r="Q310" i="8"/>
  <c r="Q309" i="8"/>
  <c r="Q308" i="8"/>
  <c r="Q307" i="8"/>
  <c r="Q306" i="8"/>
  <c r="F306" i="8"/>
  <c r="Q305" i="8"/>
  <c r="B305" i="8"/>
  <c r="A305" i="8"/>
  <c r="Q304" i="8"/>
  <c r="B304" i="8"/>
  <c r="A304" i="8"/>
  <c r="Q303" i="8"/>
  <c r="B303" i="8"/>
  <c r="A303" i="8"/>
  <c r="O302" i="8"/>
  <c r="P302" i="8" s="1"/>
  <c r="Q301" i="8"/>
  <c r="Q300" i="8"/>
  <c r="Q299" i="8"/>
  <c r="Q298" i="8"/>
  <c r="Q297" i="8"/>
  <c r="F297" i="8"/>
  <c r="Q296" i="8"/>
  <c r="B296" i="8"/>
  <c r="A296" i="8"/>
  <c r="Q295" i="8"/>
  <c r="B295" i="8"/>
  <c r="A295" i="8"/>
  <c r="Q294" i="8"/>
  <c r="B294" i="8"/>
  <c r="A294" i="8"/>
  <c r="O293" i="8"/>
  <c r="P293" i="8" s="1"/>
  <c r="Q292" i="8"/>
  <c r="H292" i="8"/>
  <c r="Q291" i="8"/>
  <c r="Q290" i="8"/>
  <c r="Q289" i="8"/>
  <c r="Q288" i="8"/>
  <c r="Q287" i="8"/>
  <c r="B287" i="8"/>
  <c r="A287" i="8"/>
  <c r="Q286" i="8"/>
  <c r="B286" i="8"/>
  <c r="A286" i="8"/>
  <c r="Q285" i="8"/>
  <c r="B285" i="8"/>
  <c r="A285" i="8"/>
  <c r="Q284" i="8"/>
  <c r="O284" i="8"/>
  <c r="P284" i="8" s="1"/>
  <c r="Q283" i="8"/>
  <c r="Q282" i="8"/>
  <c r="H282" i="8"/>
  <c r="Q281" i="8"/>
  <c r="Q280" i="8"/>
  <c r="H280" i="8"/>
  <c r="Q279" i="8"/>
  <c r="Q278" i="8"/>
  <c r="B278" i="8"/>
  <c r="A278" i="8"/>
  <c r="Q277" i="8"/>
  <c r="B277" i="8"/>
  <c r="A277" i="8"/>
  <c r="Q276" i="8"/>
  <c r="B276" i="8"/>
  <c r="A276" i="8"/>
  <c r="Q275" i="8"/>
  <c r="P275" i="8"/>
  <c r="O275" i="8"/>
  <c r="Q274" i="8"/>
  <c r="Q273" i="8"/>
  <c r="Q272" i="8"/>
  <c r="Q271" i="8"/>
  <c r="D271" i="8"/>
  <c r="Q270" i="8"/>
  <c r="Q269" i="8"/>
  <c r="D269" i="8"/>
  <c r="Q268" i="8"/>
  <c r="Q267" i="8"/>
  <c r="F267" i="8"/>
  <c r="D267" i="8"/>
  <c r="Q266" i="8"/>
  <c r="B266" i="8"/>
  <c r="A266" i="8"/>
  <c r="Q265" i="8"/>
  <c r="B265" i="8"/>
  <c r="A265" i="8"/>
  <c r="Q264" i="8"/>
  <c r="B264" i="8"/>
  <c r="A264" i="8"/>
  <c r="O263" i="8"/>
  <c r="P263" i="8" s="1"/>
  <c r="Q262" i="8"/>
  <c r="Q261" i="8"/>
  <c r="Q260" i="8"/>
  <c r="Q259" i="8"/>
  <c r="Q258" i="8"/>
  <c r="F258" i="8"/>
  <c r="Q257" i="8"/>
  <c r="B257" i="8"/>
  <c r="A257" i="8"/>
  <c r="Q256" i="8"/>
  <c r="B256" i="8"/>
  <c r="A256" i="8"/>
  <c r="Q255" i="8"/>
  <c r="B255" i="8"/>
  <c r="A255" i="8"/>
  <c r="O254" i="8"/>
  <c r="P254" i="8" s="1"/>
  <c r="H253" i="8"/>
  <c r="Q252" i="8"/>
  <c r="Q251" i="8"/>
  <c r="H250" i="8"/>
  <c r="Q249" i="8"/>
  <c r="F249" i="8"/>
  <c r="Q248" i="8"/>
  <c r="B248" i="8"/>
  <c r="A248" i="8"/>
  <c r="Q247" i="8"/>
  <c r="B247" i="8"/>
  <c r="A247" i="8"/>
  <c r="Q246" i="8"/>
  <c r="B246" i="8"/>
  <c r="A246" i="8"/>
  <c r="P245" i="8"/>
  <c r="O245" i="8"/>
  <c r="H244" i="8"/>
  <c r="Q243" i="8"/>
  <c r="Q242" i="8"/>
  <c r="Q241" i="8"/>
  <c r="Q240" i="8"/>
  <c r="F240" i="8"/>
  <c r="Q239" i="8"/>
  <c r="B239" i="8"/>
  <c r="A239" i="8"/>
  <c r="Q238" i="8"/>
  <c r="B238" i="8"/>
  <c r="A238" i="8"/>
  <c r="Q237" i="8"/>
  <c r="B237" i="8"/>
  <c r="A237" i="8"/>
  <c r="O236" i="8"/>
  <c r="P236" i="8" s="1"/>
  <c r="Q235" i="8"/>
  <c r="Q234" i="8"/>
  <c r="Q233" i="8"/>
  <c r="Q232" i="8"/>
  <c r="Q231" i="8"/>
  <c r="F231" i="8"/>
  <c r="Q230" i="8"/>
  <c r="B230" i="8"/>
  <c r="A230" i="8"/>
  <c r="Q229" i="8"/>
  <c r="B229" i="8"/>
  <c r="A229" i="8"/>
  <c r="Q228" i="8"/>
  <c r="B228" i="8"/>
  <c r="A228" i="8"/>
  <c r="P227" i="8"/>
  <c r="O227" i="8"/>
  <c r="N226" i="8"/>
  <c r="M226" i="8"/>
  <c r="L226" i="8"/>
  <c r="K226" i="8"/>
  <c r="J226" i="8"/>
  <c r="I226" i="8"/>
  <c r="H226" i="8"/>
  <c r="G226" i="8"/>
  <c r="O226" i="8" s="1"/>
  <c r="Q225" i="8"/>
  <c r="Q224" i="8"/>
  <c r="Q223" i="8"/>
  <c r="D223" i="8"/>
  <c r="Q222" i="8"/>
  <c r="Q221" i="8"/>
  <c r="D221" i="8"/>
  <c r="Q220" i="8"/>
  <c r="Q219" i="8"/>
  <c r="F219" i="8"/>
  <c r="D219" i="8"/>
  <c r="Q218" i="8"/>
  <c r="B218" i="8"/>
  <c r="A218" i="8"/>
  <c r="Q217" i="8"/>
  <c r="B217" i="8"/>
  <c r="A217" i="8"/>
  <c r="Q216" i="8"/>
  <c r="B216" i="8"/>
  <c r="A216" i="8"/>
  <c r="P215" i="8"/>
  <c r="O215" i="8"/>
  <c r="Q214" i="8"/>
  <c r="Q213" i="8"/>
  <c r="Q212" i="8"/>
  <c r="Q211" i="8"/>
  <c r="Q210" i="8"/>
  <c r="F210" i="8"/>
  <c r="Q209" i="8"/>
  <c r="B209" i="8"/>
  <c r="A209" i="8"/>
  <c r="Q208" i="8"/>
  <c r="B208" i="8"/>
  <c r="A208" i="8"/>
  <c r="Q207" i="8"/>
  <c r="B207" i="8"/>
  <c r="A207" i="8"/>
  <c r="P206" i="8"/>
  <c r="O206" i="8"/>
  <c r="N205" i="8"/>
  <c r="M205" i="8"/>
  <c r="L205" i="8"/>
  <c r="K205" i="8"/>
  <c r="J205" i="8"/>
  <c r="I205" i="8"/>
  <c r="H205" i="8"/>
  <c r="G205" i="8"/>
  <c r="O205" i="8" s="1"/>
  <c r="Q204" i="8"/>
  <c r="Q203" i="8"/>
  <c r="Q202" i="8"/>
  <c r="Q201" i="8"/>
  <c r="F201" i="8"/>
  <c r="Q200" i="8"/>
  <c r="B200" i="8"/>
  <c r="A200" i="8"/>
  <c r="Q199" i="8"/>
  <c r="B199" i="8"/>
  <c r="A199" i="8"/>
  <c r="Q198" i="8"/>
  <c r="B198" i="8"/>
  <c r="A198" i="8"/>
  <c r="O197" i="8"/>
  <c r="P197" i="8" s="1"/>
  <c r="Q196" i="8"/>
  <c r="Q195" i="8"/>
  <c r="Q194" i="8"/>
  <c r="Q193" i="8"/>
  <c r="Q192" i="8"/>
  <c r="F192" i="8"/>
  <c r="Q191" i="8"/>
  <c r="B191" i="8"/>
  <c r="A191" i="8"/>
  <c r="Q190" i="8"/>
  <c r="B190" i="8"/>
  <c r="A190" i="8"/>
  <c r="Q189" i="8"/>
  <c r="B189" i="8"/>
  <c r="A189" i="8"/>
  <c r="O188" i="8"/>
  <c r="P188" i="8" s="1"/>
  <c r="Q187" i="8"/>
  <c r="Q186" i="8"/>
  <c r="Q185" i="8"/>
  <c r="Q184" i="8"/>
  <c r="Q183" i="8"/>
  <c r="F183" i="8"/>
  <c r="Q182" i="8"/>
  <c r="B182" i="8"/>
  <c r="A182" i="8"/>
  <c r="Q181" i="8"/>
  <c r="B181" i="8"/>
  <c r="A181" i="8"/>
  <c r="Q180" i="8"/>
  <c r="B180" i="8"/>
  <c r="A180" i="8"/>
  <c r="P179" i="8"/>
  <c r="O179" i="8"/>
  <c r="Q178" i="8"/>
  <c r="Q177" i="8"/>
  <c r="Q176" i="8"/>
  <c r="Q175" i="8"/>
  <c r="F175" i="8"/>
  <c r="Q174" i="8"/>
  <c r="Q173" i="8"/>
  <c r="B173" i="8"/>
  <c r="A173" i="8"/>
  <c r="Q172" i="8"/>
  <c r="B172" i="8"/>
  <c r="A172" i="8"/>
  <c r="Q171" i="8"/>
  <c r="B171" i="8"/>
  <c r="A171" i="8"/>
  <c r="O170" i="8"/>
  <c r="P170" i="8" s="1"/>
  <c r="Q169" i="8"/>
  <c r="Q168" i="8"/>
  <c r="D168" i="8"/>
  <c r="Q167" i="8"/>
  <c r="Q166" i="8"/>
  <c r="Q165" i="8"/>
  <c r="Q164" i="8"/>
  <c r="Q163" i="8"/>
  <c r="Q162" i="8"/>
  <c r="Q161" i="8"/>
  <c r="B161" i="8"/>
  <c r="A161" i="8"/>
  <c r="Q160" i="8"/>
  <c r="B160" i="8"/>
  <c r="A160" i="8"/>
  <c r="Q159" i="8"/>
  <c r="B159" i="8"/>
  <c r="A159" i="8"/>
  <c r="Q158" i="8"/>
  <c r="Q157" i="8"/>
  <c r="Q156" i="8"/>
  <c r="Q155" i="8"/>
  <c r="Q154" i="8"/>
  <c r="Q153" i="8"/>
  <c r="O153" i="8"/>
  <c r="P153" i="8" s="1"/>
  <c r="Q152" i="8"/>
  <c r="P152" i="8"/>
  <c r="O152" i="8"/>
  <c r="Q151" i="8"/>
  <c r="O151" i="8"/>
  <c r="P151" i="8" s="1"/>
  <c r="O150" i="8"/>
  <c r="P150" i="8" s="1"/>
  <c r="Q149" i="8"/>
  <c r="Q148" i="8"/>
  <c r="Q147" i="8"/>
  <c r="Q146" i="8"/>
  <c r="D146" i="8"/>
  <c r="Q145" i="8"/>
  <c r="F145" i="8"/>
  <c r="Q144" i="8"/>
  <c r="D144" i="8"/>
  <c r="Q143" i="8"/>
  <c r="Q142" i="8"/>
  <c r="D142" i="8"/>
  <c r="Q141" i="8"/>
  <c r="B141" i="8"/>
  <c r="A141" i="8"/>
  <c r="Q140" i="8"/>
  <c r="B140" i="8"/>
  <c r="A140" i="8"/>
  <c r="Q139" i="8"/>
  <c r="B139" i="8"/>
  <c r="A139" i="8"/>
  <c r="P138" i="8"/>
  <c r="O138" i="8"/>
  <c r="Q137" i="8"/>
  <c r="Q136" i="8"/>
  <c r="Q135" i="8"/>
  <c r="Q134" i="8"/>
  <c r="D134" i="8"/>
  <c r="Q133" i="8"/>
  <c r="F133" i="8"/>
  <c r="Q132" i="8"/>
  <c r="D132" i="8"/>
  <c r="Q131" i="8"/>
  <c r="Q130" i="8"/>
  <c r="D130" i="8"/>
  <c r="Q129" i="8"/>
  <c r="B129" i="8"/>
  <c r="A129" i="8"/>
  <c r="Q128" i="8"/>
  <c r="B128" i="8"/>
  <c r="A128" i="8"/>
  <c r="Q127" i="8"/>
  <c r="B127" i="8"/>
  <c r="A127" i="8"/>
  <c r="O126" i="8"/>
  <c r="P126" i="8" s="1"/>
  <c r="Q125" i="8"/>
  <c r="Q124" i="8"/>
  <c r="Q123" i="8"/>
  <c r="Q122" i="8"/>
  <c r="D122" i="8"/>
  <c r="Q121" i="8"/>
  <c r="F121" i="8"/>
  <c r="Q120" i="8"/>
  <c r="D120" i="8"/>
  <c r="Q119" i="8"/>
  <c r="Q118" i="8"/>
  <c r="D118" i="8"/>
  <c r="Q117" i="8"/>
  <c r="B117" i="8"/>
  <c r="A117" i="8"/>
  <c r="Q116" i="8"/>
  <c r="B116" i="8"/>
  <c r="A116" i="8"/>
  <c r="Q115" i="8"/>
  <c r="B115" i="8"/>
  <c r="A115" i="8"/>
  <c r="P114" i="8"/>
  <c r="O114" i="8"/>
  <c r="Q113" i="8"/>
  <c r="Q112" i="8"/>
  <c r="Q111" i="8"/>
  <c r="Q110" i="8"/>
  <c r="D110" i="8"/>
  <c r="Q109" i="8"/>
  <c r="F109" i="8"/>
  <c r="Q108" i="8"/>
  <c r="D108" i="8"/>
  <c r="Q107" i="8"/>
  <c r="Q106" i="8"/>
  <c r="D106" i="8"/>
  <c r="Q105" i="8"/>
  <c r="B105" i="8"/>
  <c r="A105" i="8"/>
  <c r="Q104" i="8"/>
  <c r="B104" i="8"/>
  <c r="A104" i="8"/>
  <c r="Q103" i="8"/>
  <c r="B103" i="8"/>
  <c r="A103" i="8"/>
  <c r="O102" i="8"/>
  <c r="P102" i="8" s="1"/>
  <c r="Q101" i="8"/>
  <c r="Q100" i="8"/>
  <c r="Q99" i="8"/>
  <c r="Q98" i="8"/>
  <c r="D98" i="8"/>
  <c r="Q97" i="8"/>
  <c r="F97" i="8"/>
  <c r="Q96" i="8"/>
  <c r="D96" i="8"/>
  <c r="Q95" i="8"/>
  <c r="Q94" i="8"/>
  <c r="D94" i="8"/>
  <c r="Q93" i="8"/>
  <c r="B93" i="8"/>
  <c r="A93" i="8"/>
  <c r="Q92" i="8"/>
  <c r="B92" i="8"/>
  <c r="A92" i="8"/>
  <c r="Q91" i="8"/>
  <c r="B91" i="8"/>
  <c r="A91" i="8"/>
  <c r="O90" i="8"/>
  <c r="P90" i="8" s="1"/>
  <c r="Q89" i="8"/>
  <c r="Q88" i="8"/>
  <c r="Q87" i="8"/>
  <c r="Q86" i="8"/>
  <c r="D86" i="8"/>
  <c r="Q85" i="8"/>
  <c r="F85" i="8"/>
  <c r="Q84" i="8"/>
  <c r="D84" i="8"/>
  <c r="Q83" i="8"/>
  <c r="Q82" i="8"/>
  <c r="D82" i="8"/>
  <c r="Q81" i="8"/>
  <c r="B81" i="8"/>
  <c r="A81" i="8"/>
  <c r="Q80" i="8"/>
  <c r="B80" i="8"/>
  <c r="A80" i="8"/>
  <c r="Q79" i="8"/>
  <c r="B79" i="8"/>
  <c r="A79" i="8"/>
  <c r="P78" i="8"/>
  <c r="O78" i="8"/>
  <c r="Q77" i="8"/>
  <c r="Q76" i="8"/>
  <c r="Q75" i="8"/>
  <c r="Q74" i="8"/>
  <c r="D74" i="8"/>
  <c r="Q73" i="8"/>
  <c r="F73" i="8"/>
  <c r="Q72" i="8"/>
  <c r="D72" i="8"/>
  <c r="Q71" i="8"/>
  <c r="D71" i="8"/>
  <c r="Q70" i="8"/>
  <c r="Q69" i="8"/>
  <c r="B69" i="8"/>
  <c r="A69" i="8"/>
  <c r="Q68" i="8"/>
  <c r="B68" i="8"/>
  <c r="A68" i="8"/>
  <c r="Q67" i="8"/>
  <c r="B67" i="8"/>
  <c r="A67" i="8"/>
  <c r="P66" i="8"/>
  <c r="O66" i="8"/>
  <c r="Q65" i="8"/>
  <c r="Q64" i="8"/>
  <c r="Q63" i="8"/>
  <c r="Q62" i="8"/>
  <c r="D62" i="8"/>
  <c r="Q61" i="8"/>
  <c r="F61" i="8"/>
  <c r="Q60" i="8"/>
  <c r="D60" i="8"/>
  <c r="Q59" i="8"/>
  <c r="Q58" i="8"/>
  <c r="D58" i="8"/>
  <c r="Q57" i="8"/>
  <c r="B57" i="8"/>
  <c r="A57" i="8"/>
  <c r="Q56" i="8"/>
  <c r="B56" i="8"/>
  <c r="A56" i="8"/>
  <c r="Q55" i="8"/>
  <c r="B55" i="8"/>
  <c r="A55" i="8"/>
  <c r="O54" i="8"/>
  <c r="P54" i="8" s="1"/>
  <c r="Q53" i="8"/>
  <c r="Q52" i="8"/>
  <c r="Q51" i="8"/>
  <c r="Q50" i="8"/>
  <c r="D50" i="8"/>
  <c r="Q49" i="8"/>
  <c r="F49" i="8"/>
  <c r="Q48" i="8"/>
  <c r="D48" i="8"/>
  <c r="Q47" i="8"/>
  <c r="Q46" i="8"/>
  <c r="D46" i="8"/>
  <c r="Q45" i="8"/>
  <c r="B45" i="8"/>
  <c r="A45" i="8"/>
  <c r="Q44" i="8"/>
  <c r="B44" i="8"/>
  <c r="A44" i="8"/>
  <c r="Q43" i="8"/>
  <c r="B43" i="8"/>
  <c r="A43" i="8"/>
  <c r="P42" i="8"/>
  <c r="O42" i="8"/>
  <c r="Q41" i="8"/>
  <c r="Q40" i="8"/>
  <c r="Q39" i="8"/>
  <c r="Q38" i="8"/>
  <c r="D38" i="8"/>
  <c r="Q37" i="8"/>
  <c r="F37" i="8"/>
  <c r="Q36" i="8"/>
  <c r="D36" i="8"/>
  <c r="Q35" i="8"/>
  <c r="Q34" i="8"/>
  <c r="D34" i="8"/>
  <c r="E34" i="8" s="1"/>
  <c r="Q33" i="8"/>
  <c r="B33" i="8"/>
  <c r="A33" i="8"/>
  <c r="Q32" i="8"/>
  <c r="B32" i="8"/>
  <c r="A32" i="8"/>
  <c r="Q31" i="8"/>
  <c r="B31" i="8"/>
  <c r="A31" i="8"/>
  <c r="P30" i="8"/>
  <c r="O30" i="8"/>
  <c r="Q29" i="8"/>
  <c r="Q28" i="8"/>
  <c r="Q27" i="8"/>
  <c r="Q26" i="8"/>
  <c r="D26" i="8"/>
  <c r="Q25" i="8"/>
  <c r="Q24" i="8"/>
  <c r="D24" i="8"/>
  <c r="E24" i="8" s="1"/>
  <c r="Q23" i="8"/>
  <c r="Q22" i="8"/>
  <c r="F22" i="8"/>
  <c r="D22" i="8"/>
  <c r="Q21" i="8"/>
  <c r="B21" i="8"/>
  <c r="B19" i="8" s="1"/>
  <c r="A21" i="8"/>
  <c r="Q20" i="8"/>
  <c r="B20" i="8"/>
  <c r="A20" i="8"/>
  <c r="A19" i="8"/>
  <c r="E18" i="8"/>
  <c r="H11" i="8"/>
  <c r="H9" i="8"/>
  <c r="H12" i="8" s="1"/>
  <c r="H5" i="8"/>
  <c r="K26" i="7"/>
  <c r="J26" i="7"/>
  <c r="I26" i="7"/>
  <c r="H26" i="7"/>
  <c r="G26" i="7"/>
  <c r="C26" i="7" s="1"/>
  <c r="L26" i="7" s="1"/>
  <c r="K25" i="7"/>
  <c r="J25" i="7"/>
  <c r="C25" i="7" s="1"/>
  <c r="L25" i="7" s="1"/>
  <c r="I25" i="7"/>
  <c r="H25" i="7"/>
  <c r="G25" i="7"/>
  <c r="K24" i="7"/>
  <c r="C24" i="7" s="1"/>
  <c r="L24" i="7" s="1"/>
  <c r="J24" i="7"/>
  <c r="I24" i="7"/>
  <c r="H24" i="7"/>
  <c r="G24" i="7"/>
  <c r="K23" i="7"/>
  <c r="J23" i="7"/>
  <c r="I23" i="7"/>
  <c r="H23" i="7"/>
  <c r="G23" i="7"/>
  <c r="C23" i="7" s="1"/>
  <c r="L23" i="7" s="1"/>
  <c r="K22" i="7"/>
  <c r="J22" i="7"/>
  <c r="I22" i="7"/>
  <c r="H22" i="7"/>
  <c r="C22" i="7" s="1"/>
  <c r="L22" i="7" s="1"/>
  <c r="G22" i="7"/>
  <c r="K21" i="7"/>
  <c r="J21" i="7"/>
  <c r="I21" i="7"/>
  <c r="H21" i="7"/>
  <c r="G21" i="7"/>
  <c r="C21" i="7"/>
  <c r="L21" i="7" s="1"/>
  <c r="K20" i="7"/>
  <c r="J20" i="7"/>
  <c r="I20" i="7"/>
  <c r="H20" i="7"/>
  <c r="G20" i="7"/>
  <c r="C20" i="7" s="1"/>
  <c r="L20" i="7" s="1"/>
  <c r="K19" i="7"/>
  <c r="J19" i="7"/>
  <c r="I19" i="7"/>
  <c r="H19" i="7"/>
  <c r="C19" i="7" s="1"/>
  <c r="L19" i="7" s="1"/>
  <c r="G19" i="7"/>
  <c r="K18" i="7"/>
  <c r="J18" i="7"/>
  <c r="I18" i="7"/>
  <c r="H18" i="7"/>
  <c r="G18" i="7"/>
  <c r="C18" i="7" s="1"/>
  <c r="L18" i="7" s="1"/>
  <c r="S11" i="7"/>
  <c r="N11" i="7"/>
  <c r="N9" i="7"/>
  <c r="N12" i="7" s="1"/>
  <c r="N13" i="7" s="1"/>
  <c r="N7" i="7"/>
  <c r="N5" i="7"/>
  <c r="C493" i="8" l="1"/>
  <c r="C486" i="8"/>
  <c r="C484" i="8"/>
  <c r="C475" i="8"/>
  <c r="C488" i="8"/>
  <c r="C492" i="8"/>
  <c r="C485" i="8"/>
  <c r="C481" i="8"/>
  <c r="C478" i="8"/>
  <c r="C505" i="8"/>
  <c r="C487" i="8"/>
  <c r="C506" i="8"/>
  <c r="C489" i="8"/>
  <c r="C483" i="8"/>
  <c r="C491" i="8"/>
  <c r="C480" i="8"/>
  <c r="C477" i="8"/>
  <c r="C472" i="8"/>
  <c r="C469" i="8"/>
  <c r="C463" i="8"/>
  <c r="C443" i="8"/>
  <c r="C438" i="8"/>
  <c r="C471" i="8"/>
  <c r="C466" i="8"/>
  <c r="C464" i="8"/>
  <c r="C479" i="8"/>
  <c r="C473" i="8"/>
  <c r="C468" i="8"/>
  <c r="C457" i="8"/>
  <c r="C467" i="8"/>
  <c r="C442" i="8"/>
  <c r="C436" i="8"/>
  <c r="C426" i="8"/>
  <c r="C476" i="8"/>
  <c r="C459" i="8"/>
  <c r="C455" i="8"/>
  <c r="C447" i="8"/>
  <c r="C454" i="8"/>
  <c r="C451" i="8"/>
  <c r="C439" i="8"/>
  <c r="C435" i="8"/>
  <c r="C432" i="8"/>
  <c r="C456" i="8"/>
  <c r="C449" i="8"/>
  <c r="C437" i="8"/>
  <c r="C465" i="8"/>
  <c r="C453" i="8"/>
  <c r="C434" i="8"/>
  <c r="C462" i="8"/>
  <c r="C424" i="8"/>
  <c r="C414" i="8"/>
  <c r="C409" i="8"/>
  <c r="C405" i="8"/>
  <c r="C395" i="8"/>
  <c r="C445" i="8"/>
  <c r="C428" i="8"/>
  <c r="C421" i="8"/>
  <c r="C412" i="8"/>
  <c r="C433" i="8"/>
  <c r="C410" i="8"/>
  <c r="C441" i="8"/>
  <c r="C427" i="8"/>
  <c r="C417" i="8"/>
  <c r="C404" i="8"/>
  <c r="C422" i="8"/>
  <c r="C450" i="8"/>
  <c r="C444" i="8"/>
  <c r="C430" i="8"/>
  <c r="C411" i="8"/>
  <c r="C408" i="8"/>
  <c r="C406" i="8"/>
  <c r="C458" i="8"/>
  <c r="C392" i="8"/>
  <c r="C380" i="8"/>
  <c r="C371" i="8"/>
  <c r="C403" i="8"/>
  <c r="C390" i="8"/>
  <c r="C387" i="8"/>
  <c r="C385" i="8"/>
  <c r="C378" i="8"/>
  <c r="C375" i="8"/>
  <c r="C370" i="8"/>
  <c r="C366" i="8"/>
  <c r="C364" i="8"/>
  <c r="C369" i="8"/>
  <c r="C425" i="8"/>
  <c r="C388" i="8"/>
  <c r="C384" i="8"/>
  <c r="C376" i="8"/>
  <c r="C368" i="8"/>
  <c r="C429" i="8"/>
  <c r="C402" i="8"/>
  <c r="C400" i="8"/>
  <c r="C399" i="8"/>
  <c r="C394" i="8"/>
  <c r="C391" i="8"/>
  <c r="C379" i="8"/>
  <c r="C460" i="8"/>
  <c r="C416" i="8"/>
  <c r="C389" i="8"/>
  <c r="C377" i="8"/>
  <c r="C363" i="8"/>
  <c r="C361" i="8"/>
  <c r="C418" i="8"/>
  <c r="C397" i="8"/>
  <c r="C396" i="8"/>
  <c r="C393" i="8"/>
  <c r="C381" i="8"/>
  <c r="C373" i="8"/>
  <c r="C383" i="8"/>
  <c r="C345" i="8"/>
  <c r="C337" i="8"/>
  <c r="C328" i="8"/>
  <c r="C357" i="8"/>
  <c r="C355" i="8"/>
  <c r="C353" i="8"/>
  <c r="C401" i="8"/>
  <c r="C420" i="8"/>
  <c r="C359" i="8"/>
  <c r="C349" i="8"/>
  <c r="C358" i="8"/>
  <c r="C347" i="8"/>
  <c r="C351" i="8"/>
  <c r="C342" i="8"/>
  <c r="C330" i="8"/>
  <c r="C346" i="8"/>
  <c r="C339" i="8"/>
  <c r="C333" i="8"/>
  <c r="C325" i="8"/>
  <c r="C372" i="8"/>
  <c r="C354" i="8"/>
  <c r="C316" i="8"/>
  <c r="C320" i="8"/>
  <c r="C324" i="8"/>
  <c r="C322" i="8"/>
  <c r="C367" i="8"/>
  <c r="C360" i="8"/>
  <c r="C336" i="8"/>
  <c r="C334" i="8"/>
  <c r="C332" i="8"/>
  <c r="C310" i="8"/>
  <c r="C309" i="8"/>
  <c r="C308" i="8"/>
  <c r="C341" i="8"/>
  <c r="C315" i="8"/>
  <c r="C314" i="8"/>
  <c r="C304" i="8"/>
  <c r="C301" i="8"/>
  <c r="C288" i="8"/>
  <c r="C327" i="8"/>
  <c r="C318" i="8"/>
  <c r="C305" i="8"/>
  <c r="C294" i="8"/>
  <c r="C290" i="8"/>
  <c r="C289" i="8"/>
  <c r="C281" i="8"/>
  <c r="C273" i="8"/>
  <c r="C362" i="8"/>
  <c r="C338" i="8"/>
  <c r="C307" i="8"/>
  <c r="C300" i="8"/>
  <c r="C291" i="8"/>
  <c r="C287" i="8"/>
  <c r="C278" i="8"/>
  <c r="C271" i="8"/>
  <c r="C253" i="8"/>
  <c r="C251" i="8"/>
  <c r="C247" i="8"/>
  <c r="C243" i="8"/>
  <c r="C285" i="8"/>
  <c r="C283" i="8"/>
  <c r="C269" i="8"/>
  <c r="C306" i="8"/>
  <c r="C303" i="8"/>
  <c r="C292" i="8"/>
  <c r="C280" i="8"/>
  <c r="C276" i="8"/>
  <c r="C264" i="8"/>
  <c r="C262" i="8"/>
  <c r="C260" i="8"/>
  <c r="C258" i="8"/>
  <c r="C255" i="8"/>
  <c r="C250" i="8"/>
  <c r="C248" i="8"/>
  <c r="C326" i="8"/>
  <c r="C321" i="8"/>
  <c r="C296" i="8"/>
  <c r="C274" i="8"/>
  <c r="C272" i="8"/>
  <c r="C313" i="8"/>
  <c r="C312" i="8"/>
  <c r="C298" i="8"/>
  <c r="C295" i="8"/>
  <c r="C286" i="8"/>
  <c r="C282" i="8"/>
  <c r="C270" i="8"/>
  <c r="C265" i="8"/>
  <c r="C256" i="8"/>
  <c r="C252" i="8"/>
  <c r="C244" i="8"/>
  <c r="C242" i="8"/>
  <c r="C240" i="8"/>
  <c r="C340" i="8"/>
  <c r="C297" i="8"/>
  <c r="C279" i="8"/>
  <c r="C277" i="8"/>
  <c r="C268" i="8"/>
  <c r="C261" i="8"/>
  <c r="C233" i="8"/>
  <c r="C221" i="8"/>
  <c r="C299" i="8"/>
  <c r="C241" i="8"/>
  <c r="C235" i="8"/>
  <c r="C230" i="8"/>
  <c r="C216" i="8"/>
  <c r="C214" i="8"/>
  <c r="C212" i="8"/>
  <c r="C210" i="8"/>
  <c r="C207" i="8"/>
  <c r="C231" i="8"/>
  <c r="C229" i="8"/>
  <c r="C224" i="8"/>
  <c r="C266" i="8"/>
  <c r="C239" i="8"/>
  <c r="C237" i="8"/>
  <c r="C232" i="8"/>
  <c r="C228" i="8"/>
  <c r="C222" i="8"/>
  <c r="C217" i="8"/>
  <c r="C208" i="8"/>
  <c r="C343" i="8"/>
  <c r="C234" i="8"/>
  <c r="C220" i="8"/>
  <c r="C249" i="8"/>
  <c r="C246" i="8"/>
  <c r="C218" i="8"/>
  <c r="C213" i="8"/>
  <c r="C211" i="8"/>
  <c r="C209" i="8"/>
  <c r="C169" i="8"/>
  <c r="C203" i="8"/>
  <c r="C201" i="8"/>
  <c r="C184" i="8"/>
  <c r="C182" i="8"/>
  <c r="C154" i="8"/>
  <c r="C145" i="8"/>
  <c r="C140" i="8"/>
  <c r="C131" i="8"/>
  <c r="C117" i="8"/>
  <c r="C200" i="8"/>
  <c r="C196" i="8"/>
  <c r="C193" i="8"/>
  <c r="C189" i="8"/>
  <c r="C143" i="8"/>
  <c r="C257" i="8"/>
  <c r="C204" i="8"/>
  <c r="C186" i="8"/>
  <c r="C181" i="8"/>
  <c r="C180" i="8"/>
  <c r="C174" i="8"/>
  <c r="C156" i="8"/>
  <c r="C141" i="8"/>
  <c r="C136" i="8"/>
  <c r="C195" i="8"/>
  <c r="C183" i="8"/>
  <c r="C176" i="8"/>
  <c r="C173" i="8"/>
  <c r="C148" i="8"/>
  <c r="C226" i="8"/>
  <c r="C205" i="8"/>
  <c r="C199" i="8"/>
  <c r="C192" i="8"/>
  <c r="C190" i="8"/>
  <c r="C178" i="8"/>
  <c r="C175" i="8"/>
  <c r="C158" i="8"/>
  <c r="C185" i="8"/>
  <c r="C177" i="8"/>
  <c r="C172" i="8"/>
  <c r="C171" i="8"/>
  <c r="C155" i="8"/>
  <c r="C144" i="8"/>
  <c r="C130" i="8"/>
  <c r="C127" i="8"/>
  <c r="C259" i="8"/>
  <c r="C238" i="8"/>
  <c r="C198" i="8"/>
  <c r="C194" i="8"/>
  <c r="C139" i="8"/>
  <c r="C137" i="8"/>
  <c r="C135" i="8"/>
  <c r="C121" i="8"/>
  <c r="C116" i="8"/>
  <c r="C202" i="8"/>
  <c r="C134" i="8"/>
  <c r="C111" i="8"/>
  <c r="C91" i="8"/>
  <c r="C89" i="8"/>
  <c r="C87" i="8"/>
  <c r="C73" i="8"/>
  <c r="C61" i="8"/>
  <c r="C56" i="8"/>
  <c r="C225" i="8"/>
  <c r="C133" i="8"/>
  <c r="C112" i="8"/>
  <c r="C108" i="8"/>
  <c r="C103" i="8"/>
  <c r="C101" i="8"/>
  <c r="C99" i="8"/>
  <c r="C85" i="8"/>
  <c r="C80" i="8"/>
  <c r="C147" i="8"/>
  <c r="C123" i="8"/>
  <c r="C113" i="8"/>
  <c r="C97" i="8"/>
  <c r="C92" i="8"/>
  <c r="C83" i="8"/>
  <c r="C187" i="8"/>
  <c r="C149" i="8"/>
  <c r="C129" i="8"/>
  <c r="C104" i="8"/>
  <c r="C95" i="8"/>
  <c r="C81" i="8"/>
  <c r="C76" i="8"/>
  <c r="C69" i="8"/>
  <c r="C64" i="8"/>
  <c r="C191" i="8"/>
  <c r="C125" i="8"/>
  <c r="C120" i="8"/>
  <c r="C93" i="8"/>
  <c r="C88" i="8"/>
  <c r="C74" i="8"/>
  <c r="C62" i="8"/>
  <c r="C157" i="8"/>
  <c r="C128" i="8"/>
  <c r="C107" i="8"/>
  <c r="C105" i="8"/>
  <c r="C100" i="8"/>
  <c r="C86" i="8"/>
  <c r="C72" i="8"/>
  <c r="C55" i="8"/>
  <c r="C53" i="8"/>
  <c r="C51" i="8"/>
  <c r="C37" i="8"/>
  <c r="C82" i="8"/>
  <c r="C60" i="8"/>
  <c r="C40" i="8"/>
  <c r="C32" i="8"/>
  <c r="C23" i="8"/>
  <c r="H13" i="8"/>
  <c r="C115" i="8"/>
  <c r="C67" i="8"/>
  <c r="C57" i="8"/>
  <c r="C41" i="8"/>
  <c r="C21" i="8"/>
  <c r="C119" i="8"/>
  <c r="C96" i="8"/>
  <c r="C33" i="8"/>
  <c r="C28" i="8"/>
  <c r="C59" i="8"/>
  <c r="C49" i="8"/>
  <c r="C26" i="8"/>
  <c r="C124" i="8"/>
  <c r="C109" i="8"/>
  <c r="C63" i="8"/>
  <c r="C45" i="8"/>
  <c r="C35" i="8"/>
  <c r="C19" i="8"/>
  <c r="C68" i="8"/>
  <c r="C48" i="8"/>
  <c r="C47" i="8"/>
  <c r="C46" i="8"/>
  <c r="C44" i="8"/>
  <c r="C22" i="8"/>
  <c r="C75" i="8"/>
  <c r="C52" i="8"/>
  <c r="C43" i="8"/>
  <c r="C31" i="8"/>
  <c r="C29" i="8"/>
  <c r="C27" i="8"/>
  <c r="C79" i="8"/>
  <c r="C77" i="8"/>
  <c r="C65" i="8"/>
  <c r="C39" i="8"/>
  <c r="C38" i="8"/>
  <c r="C25" i="8"/>
  <c r="C20" i="8"/>
  <c r="I34" i="8"/>
  <c r="J34" i="8" s="1"/>
  <c r="G34" i="8"/>
  <c r="H34" i="8" s="1"/>
  <c r="O34" i="8"/>
  <c r="N34" i="8"/>
  <c r="M34" i="8"/>
  <c r="K34" i="8"/>
  <c r="L34" i="8" s="1"/>
  <c r="G24" i="8"/>
  <c r="H24" i="8" s="1"/>
  <c r="M24" i="8"/>
  <c r="N24" i="8" s="1"/>
  <c r="L24" i="8"/>
  <c r="K24" i="8"/>
  <c r="I24" i="8"/>
  <c r="J24" i="8" s="1"/>
  <c r="E479" i="8"/>
  <c r="E473" i="8"/>
  <c r="E492" i="8"/>
  <c r="E485" i="8"/>
  <c r="E487" i="8"/>
  <c r="E489" i="8"/>
  <c r="E491" i="8"/>
  <c r="E486" i="8"/>
  <c r="E480" i="8"/>
  <c r="E477" i="8"/>
  <c r="E493" i="8"/>
  <c r="E484" i="8"/>
  <c r="E475" i="8"/>
  <c r="E483" i="8"/>
  <c r="E471" i="8"/>
  <c r="E466" i="8"/>
  <c r="E464" i="8"/>
  <c r="E458" i="8"/>
  <c r="E455" i="8"/>
  <c r="E478" i="8"/>
  <c r="E481" i="8"/>
  <c r="E476" i="8"/>
  <c r="E472" i="8"/>
  <c r="E460" i="8"/>
  <c r="E467" i="8"/>
  <c r="E442" i="8"/>
  <c r="E436" i="8"/>
  <c r="E459" i="8"/>
  <c r="E457" i="8"/>
  <c r="E447" i="8"/>
  <c r="E424" i="8"/>
  <c r="E454" i="8"/>
  <c r="E451" i="8"/>
  <c r="E439" i="8"/>
  <c r="E435" i="8"/>
  <c r="E432" i="8"/>
  <c r="E445" i="8"/>
  <c r="E444" i="8"/>
  <c r="E469" i="8"/>
  <c r="E465" i="8"/>
  <c r="E453" i="8"/>
  <c r="E468" i="8"/>
  <c r="E448" i="8"/>
  <c r="E437" i="8"/>
  <c r="E428" i="8"/>
  <c r="E421" i="8"/>
  <c r="E412" i="8"/>
  <c r="E433" i="8"/>
  <c r="E410" i="8"/>
  <c r="E402" i="8"/>
  <c r="E399" i="8"/>
  <c r="E397" i="8"/>
  <c r="E463" i="8"/>
  <c r="E441" i="8"/>
  <c r="E438" i="8"/>
  <c r="E417" i="8"/>
  <c r="E449" i="8"/>
  <c r="E413" i="8"/>
  <c r="E443" i="8"/>
  <c r="E426" i="8"/>
  <c r="E422" i="8"/>
  <c r="E450" i="8"/>
  <c r="E408" i="8"/>
  <c r="E406" i="8"/>
  <c r="E403" i="8"/>
  <c r="E401" i="8"/>
  <c r="E429" i="8"/>
  <c r="E420" i="8"/>
  <c r="E418" i="8"/>
  <c r="E416" i="8"/>
  <c r="E462" i="8"/>
  <c r="E387" i="8"/>
  <c r="E385" i="8"/>
  <c r="E375" i="8"/>
  <c r="E364" i="8"/>
  <c r="E362" i="8"/>
  <c r="E360" i="8"/>
  <c r="E404" i="8"/>
  <c r="E394" i="8"/>
  <c r="E388" i="8"/>
  <c r="E384" i="8"/>
  <c r="E382" i="8"/>
  <c r="E376" i="8"/>
  <c r="E456" i="8"/>
  <c r="E409" i="8"/>
  <c r="E405" i="8"/>
  <c r="E400" i="8"/>
  <c r="E391" i="8"/>
  <c r="E379" i="8"/>
  <c r="E389" i="8"/>
  <c r="E377" i="8"/>
  <c r="E363" i="8"/>
  <c r="E361" i="8"/>
  <c r="E359" i="8"/>
  <c r="E434" i="8"/>
  <c r="E396" i="8"/>
  <c r="E393" i="8"/>
  <c r="E381" i="8"/>
  <c r="E414" i="8"/>
  <c r="E383" i="8"/>
  <c r="E345" i="8"/>
  <c r="E337" i="8"/>
  <c r="E395" i="8"/>
  <c r="E357" i="8"/>
  <c r="E355" i="8"/>
  <c r="E353" i="8"/>
  <c r="E326" i="8"/>
  <c r="E378" i="8"/>
  <c r="E351" i="8"/>
  <c r="E346" i="8"/>
  <c r="E342" i="8"/>
  <c r="E340" i="8"/>
  <c r="E338" i="8"/>
  <c r="E333" i="8"/>
  <c r="E390" i="8"/>
  <c r="E380" i="8"/>
  <c r="E358" i="8"/>
  <c r="E347" i="8"/>
  <c r="E392" i="8"/>
  <c r="E354" i="8"/>
  <c r="E349" i="8"/>
  <c r="E348" i="8"/>
  <c r="E343" i="8"/>
  <c r="E341" i="8"/>
  <c r="E328" i="8"/>
  <c r="E324" i="8"/>
  <c r="E334" i="8"/>
  <c r="E332" i="8"/>
  <c r="E312" i="8"/>
  <c r="E310" i="8"/>
  <c r="E308" i="8"/>
  <c r="E306" i="8"/>
  <c r="E303" i="8"/>
  <c r="E301" i="8"/>
  <c r="E336" i="8"/>
  <c r="E314" i="8"/>
  <c r="E309" i="8"/>
  <c r="E321" i="8"/>
  <c r="E329" i="8"/>
  <c r="E315" i="8"/>
  <c r="E295" i="8"/>
  <c r="E291" i="8"/>
  <c r="E339" i="8"/>
  <c r="E317" i="8"/>
  <c r="E316" i="8"/>
  <c r="E304" i="8"/>
  <c r="E330" i="8"/>
  <c r="E325" i="8"/>
  <c r="E318" i="8"/>
  <c r="E313" i="8"/>
  <c r="E307" i="8"/>
  <c r="E298" i="8"/>
  <c r="E296" i="8"/>
  <c r="E300" i="8"/>
  <c r="E288" i="8"/>
  <c r="E287" i="8"/>
  <c r="E278" i="8"/>
  <c r="E253" i="8"/>
  <c r="E251" i="8"/>
  <c r="E247" i="8"/>
  <c r="E243" i="8"/>
  <c r="E241" i="8"/>
  <c r="E239" i="8"/>
  <c r="E234" i="8"/>
  <c r="E285" i="8"/>
  <c r="E283" i="8"/>
  <c r="E320" i="8"/>
  <c r="E292" i="8"/>
  <c r="E280" i="8"/>
  <c r="E276" i="8"/>
  <c r="E264" i="8"/>
  <c r="E262" i="8"/>
  <c r="E260" i="8"/>
  <c r="E258" i="8"/>
  <c r="E255" i="8"/>
  <c r="E250" i="8"/>
  <c r="E248" i="8"/>
  <c r="E274" i="8"/>
  <c r="E272" i="8"/>
  <c r="E286" i="8"/>
  <c r="E282" i="8"/>
  <c r="E270" i="8"/>
  <c r="E265" i="8"/>
  <c r="E256" i="8"/>
  <c r="E252" i="8"/>
  <c r="E244" i="8"/>
  <c r="E242" i="8"/>
  <c r="E240" i="8"/>
  <c r="E237" i="8"/>
  <c r="E235" i="8"/>
  <c r="E233" i="8"/>
  <c r="E297" i="8"/>
  <c r="E279" i="8"/>
  <c r="E277" i="8"/>
  <c r="E268" i="8"/>
  <c r="E327" i="8"/>
  <c r="E299" i="8"/>
  <c r="E266" i="8"/>
  <c r="E261" i="8"/>
  <c r="E259" i="8"/>
  <c r="E257" i="8"/>
  <c r="E249" i="8"/>
  <c r="E246" i="8"/>
  <c r="E238" i="8"/>
  <c r="E229" i="8"/>
  <c r="E273" i="8"/>
  <c r="E199" i="8"/>
  <c r="E190" i="8"/>
  <c r="E290" i="8"/>
  <c r="E230" i="8"/>
  <c r="E216" i="8"/>
  <c r="E214" i="8"/>
  <c r="E212" i="8"/>
  <c r="E210" i="8"/>
  <c r="E207" i="8"/>
  <c r="E281" i="8"/>
  <c r="E231" i="8"/>
  <c r="E224" i="8"/>
  <c r="E204" i="8"/>
  <c r="E202" i="8"/>
  <c r="E200" i="8"/>
  <c r="E195" i="8"/>
  <c r="E193" i="8"/>
  <c r="E191" i="8"/>
  <c r="E186" i="8"/>
  <c r="E184" i="8"/>
  <c r="E232" i="8"/>
  <c r="E228" i="8"/>
  <c r="E222" i="8"/>
  <c r="E217" i="8"/>
  <c r="E208" i="8"/>
  <c r="E289" i="8"/>
  <c r="E220" i="8"/>
  <c r="E294" i="8"/>
  <c r="E218" i="8"/>
  <c r="E213" i="8"/>
  <c r="E211" i="8"/>
  <c r="E209" i="8"/>
  <c r="E305" i="8"/>
  <c r="E271" i="8"/>
  <c r="E225" i="8"/>
  <c r="E203" i="8"/>
  <c r="E201" i="8"/>
  <c r="E198" i="8"/>
  <c r="E196" i="8"/>
  <c r="E194" i="8"/>
  <c r="E192" i="8"/>
  <c r="E189" i="8"/>
  <c r="E187" i="8"/>
  <c r="E185" i="8"/>
  <c r="E183" i="8"/>
  <c r="E180" i="8"/>
  <c r="E178" i="8"/>
  <c r="E176" i="8"/>
  <c r="E174" i="8"/>
  <c r="E171" i="8"/>
  <c r="E143" i="8"/>
  <c r="E129" i="8"/>
  <c r="E124" i="8"/>
  <c r="E181" i="8"/>
  <c r="E156" i="8"/>
  <c r="E141" i="8"/>
  <c r="E173" i="8"/>
  <c r="E148" i="8"/>
  <c r="E175" i="8"/>
  <c r="E158" i="8"/>
  <c r="E144" i="8"/>
  <c r="E221" i="8"/>
  <c r="E177" i="8"/>
  <c r="E172" i="8"/>
  <c r="E155" i="8"/>
  <c r="E127" i="8"/>
  <c r="E125" i="8"/>
  <c r="E123" i="8"/>
  <c r="E139" i="8"/>
  <c r="E137" i="8"/>
  <c r="E135" i="8"/>
  <c r="E169" i="8"/>
  <c r="E157" i="8"/>
  <c r="E149" i="8"/>
  <c r="E147" i="8"/>
  <c r="E133" i="8"/>
  <c r="E128" i="8"/>
  <c r="E119" i="8"/>
  <c r="E121" i="8"/>
  <c r="E116" i="8"/>
  <c r="E112" i="8"/>
  <c r="E103" i="8"/>
  <c r="E101" i="8"/>
  <c r="E99" i="8"/>
  <c r="E85" i="8"/>
  <c r="E80" i="8"/>
  <c r="E68" i="8"/>
  <c r="E59" i="8"/>
  <c r="E140" i="8"/>
  <c r="E131" i="8"/>
  <c r="E130" i="8"/>
  <c r="E113" i="8"/>
  <c r="E97" i="8"/>
  <c r="E92" i="8"/>
  <c r="E83" i="8"/>
  <c r="E120" i="8"/>
  <c r="E104" i="8"/>
  <c r="E95" i="8"/>
  <c r="E81" i="8"/>
  <c r="E76" i="8"/>
  <c r="E145" i="8"/>
  <c r="E93" i="8"/>
  <c r="E88" i="8"/>
  <c r="E117" i="8"/>
  <c r="E107" i="8"/>
  <c r="E105" i="8"/>
  <c r="E100" i="8"/>
  <c r="E96" i="8"/>
  <c r="E82" i="8"/>
  <c r="E136" i="8"/>
  <c r="E134" i="8"/>
  <c r="E115" i="8"/>
  <c r="E109" i="8"/>
  <c r="E79" i="8"/>
  <c r="E77" i="8"/>
  <c r="E75" i="8"/>
  <c r="E67" i="8"/>
  <c r="E65" i="8"/>
  <c r="E63" i="8"/>
  <c r="E49" i="8"/>
  <c r="E44" i="8"/>
  <c r="E35" i="8"/>
  <c r="E23" i="8"/>
  <c r="E32" i="8"/>
  <c r="E40" i="8"/>
  <c r="E62" i="8"/>
  <c r="E71" i="8"/>
  <c r="D70" i="8"/>
  <c r="E84" i="8"/>
  <c r="E91" i="8"/>
  <c r="E108" i="8"/>
  <c r="E20" i="8"/>
  <c r="E25" i="8"/>
  <c r="C34" i="8"/>
  <c r="E39" i="8"/>
  <c r="E53" i="8"/>
  <c r="E56" i="8"/>
  <c r="E58" i="8"/>
  <c r="C58" i="8"/>
  <c r="E89" i="8"/>
  <c r="E27" i="8"/>
  <c r="E29" i="8"/>
  <c r="E31" i="8"/>
  <c r="C36" i="8"/>
  <c r="E37" i="8"/>
  <c r="E38" i="8"/>
  <c r="E43" i="8"/>
  <c r="E52" i="8"/>
  <c r="E73" i="8"/>
  <c r="E111" i="8"/>
  <c r="C24" i="8"/>
  <c r="E36" i="8"/>
  <c r="E46" i="8"/>
  <c r="E47" i="8"/>
  <c r="C50" i="8"/>
  <c r="E51" i="8"/>
  <c r="E61" i="8"/>
  <c r="E87" i="8"/>
  <c r="E19" i="8"/>
  <c r="E22" i="8"/>
  <c r="E45" i="8"/>
  <c r="E48" i="8"/>
  <c r="E50" i="8"/>
  <c r="E74" i="8"/>
  <c r="E64" i="8"/>
  <c r="E26" i="8"/>
  <c r="E28" i="8"/>
  <c r="E33" i="8"/>
  <c r="E55" i="8"/>
  <c r="C94" i="8"/>
  <c r="E94" i="8"/>
  <c r="E154" i="8"/>
  <c r="E21" i="8"/>
  <c r="E41" i="8"/>
  <c r="E57" i="8"/>
  <c r="E69" i="8"/>
  <c r="C71" i="8"/>
  <c r="E98" i="8"/>
  <c r="E106" i="8"/>
  <c r="C110" i="8"/>
  <c r="E110" i="8"/>
  <c r="E182" i="8"/>
  <c r="C84" i="8"/>
  <c r="C98" i="8"/>
  <c r="E142" i="8"/>
  <c r="E146" i="8"/>
  <c r="E122" i="8"/>
  <c r="C122" i="8"/>
  <c r="E60" i="8"/>
  <c r="E72" i="8"/>
  <c r="E86" i="8"/>
  <c r="C106" i="8"/>
  <c r="E118" i="8"/>
  <c r="C118" i="8"/>
  <c r="E132" i="8"/>
  <c r="C132" i="8"/>
  <c r="C168" i="8"/>
  <c r="C142" i="8"/>
  <c r="C223" i="8"/>
  <c r="E223" i="8"/>
  <c r="E219" i="8"/>
  <c r="C146" i="8"/>
  <c r="D167" i="8"/>
  <c r="E168" i="8"/>
  <c r="P205" i="8"/>
  <c r="R205" i="8" s="1"/>
  <c r="S205" i="8" s="1"/>
  <c r="R226" i="8"/>
  <c r="S226" i="8" s="1"/>
  <c r="P226" i="8"/>
  <c r="E269" i="8"/>
  <c r="P322" i="8"/>
  <c r="R322" i="8" s="1"/>
  <c r="S322" i="8" s="1"/>
  <c r="C219" i="8"/>
  <c r="E267" i="8"/>
  <c r="C267" i="8"/>
  <c r="C319" i="8"/>
  <c r="E319" i="8"/>
  <c r="C348" i="8"/>
  <c r="C317" i="8"/>
  <c r="C350" i="8"/>
  <c r="E350" i="8"/>
  <c r="E352" i="8"/>
  <c r="C352" i="8"/>
  <c r="E331" i="8"/>
  <c r="C331" i="8"/>
  <c r="R371" i="8"/>
  <c r="S371" i="8" s="1"/>
  <c r="P371" i="8"/>
  <c r="P372" i="8"/>
  <c r="R372" i="8" s="1"/>
  <c r="S372" i="8" s="1"/>
  <c r="C329" i="8"/>
  <c r="P367" i="8"/>
  <c r="R367" i="8" s="1"/>
  <c r="S367" i="8" s="1"/>
  <c r="O373" i="8"/>
  <c r="C382" i="8"/>
  <c r="P366" i="8"/>
  <c r="R366" i="8" s="1"/>
  <c r="S366" i="8" s="1"/>
  <c r="R368" i="8"/>
  <c r="S368" i="8" s="1"/>
  <c r="P368" i="8"/>
  <c r="R369" i="8"/>
  <c r="S369" i="8" s="1"/>
  <c r="R370" i="8"/>
  <c r="S370" i="8" s="1"/>
  <c r="P370" i="8"/>
  <c r="E427" i="8"/>
  <c r="E415" i="8"/>
  <c r="E423" i="8"/>
  <c r="R430" i="8"/>
  <c r="S430" i="8" s="1"/>
  <c r="P430" i="8"/>
  <c r="C413" i="8"/>
  <c r="E425" i="8"/>
  <c r="E411" i="8"/>
  <c r="C415" i="8"/>
  <c r="C423" i="8"/>
  <c r="C446" i="8"/>
  <c r="E446" i="8"/>
  <c r="C448" i="8"/>
  <c r="E488" i="8"/>
  <c r="O505" i="8"/>
  <c r="E490" i="8"/>
  <c r="C500" i="8"/>
  <c r="M500" i="8"/>
  <c r="K500" i="8"/>
  <c r="I500" i="8"/>
  <c r="G500" i="8"/>
  <c r="O500" i="8" s="1"/>
  <c r="E474" i="8"/>
  <c r="C474" i="8"/>
  <c r="C509" i="8"/>
  <c r="M509" i="8"/>
  <c r="K509" i="8"/>
  <c r="O509" i="8" s="1"/>
  <c r="I509" i="8"/>
  <c r="G509" i="8"/>
  <c r="F499" i="8"/>
  <c r="I503" i="8"/>
  <c r="K504" i="8"/>
  <c r="M505" i="8"/>
  <c r="C508" i="8"/>
  <c r="F511" i="8"/>
  <c r="I513" i="8"/>
  <c r="C497" i="8"/>
  <c r="F498" i="8"/>
  <c r="K503" i="8"/>
  <c r="M504" i="8"/>
  <c r="O504" i="8" s="1"/>
  <c r="C507" i="8"/>
  <c r="K513" i="8"/>
  <c r="O513" i="8" s="1"/>
  <c r="M503" i="8"/>
  <c r="M513" i="8"/>
  <c r="F517" i="8"/>
  <c r="F496" i="8"/>
  <c r="G497" i="8"/>
  <c r="O503" i="8"/>
  <c r="G507" i="8"/>
  <c r="O507" i="8" s="1"/>
  <c r="I508" i="8"/>
  <c r="O508" i="8" s="1"/>
  <c r="F516" i="8"/>
  <c r="F495" i="8"/>
  <c r="I497" i="8"/>
  <c r="C504" i="8"/>
  <c r="G506" i="8"/>
  <c r="O506" i="8" s="1"/>
  <c r="I507" i="8"/>
  <c r="F515" i="8"/>
  <c r="C490" i="8"/>
  <c r="K497" i="8"/>
  <c r="C503" i="8"/>
  <c r="K507" i="8"/>
  <c r="C513" i="8"/>
  <c r="F514" i="8"/>
  <c r="M497" i="8"/>
  <c r="O497" i="8" s="1"/>
  <c r="F501" i="8"/>
  <c r="M507" i="8"/>
  <c r="F512" i="8"/>
  <c r="N18" i="7"/>
  <c r="M18" i="7"/>
  <c r="R18" i="7"/>
  <c r="Q18" i="7"/>
  <c r="P18" i="7"/>
  <c r="O18" i="7"/>
  <c r="S18" i="7" s="1"/>
  <c r="M19" i="7"/>
  <c r="S19" i="7"/>
  <c r="R19" i="7"/>
  <c r="Q19" i="7"/>
  <c r="P19" i="7"/>
  <c r="O19" i="7"/>
  <c r="N19" i="7"/>
  <c r="R22" i="7"/>
  <c r="Q22" i="7"/>
  <c r="O22" i="7"/>
  <c r="P22" i="7" s="1"/>
  <c r="M22" i="7"/>
  <c r="N22" i="7" s="1"/>
  <c r="O21" i="7"/>
  <c r="P21" i="7" s="1"/>
  <c r="N21" i="7"/>
  <c r="M21" i="7"/>
  <c r="S21" i="7" s="1"/>
  <c r="Q21" i="7"/>
  <c r="R21" i="7" s="1"/>
  <c r="O25" i="7"/>
  <c r="N25" i="7"/>
  <c r="Q25" i="7"/>
  <c r="R25" i="7" s="1"/>
  <c r="P25" i="7"/>
  <c r="M25" i="7"/>
  <c r="S25" i="7" s="1"/>
  <c r="N26" i="7"/>
  <c r="M26" i="7"/>
  <c r="Q26" i="7"/>
  <c r="R26" i="7" s="1"/>
  <c r="O26" i="7"/>
  <c r="P26" i="7" s="1"/>
  <c r="R20" i="7"/>
  <c r="Q20" i="7"/>
  <c r="P20" i="7"/>
  <c r="O20" i="7"/>
  <c r="M20" i="7"/>
  <c r="S20" i="7" s="1"/>
  <c r="Q23" i="7"/>
  <c r="S23" i="7" s="1"/>
  <c r="P23" i="7"/>
  <c r="N23" i="7"/>
  <c r="M23" i="7"/>
  <c r="O23" i="7"/>
  <c r="O24" i="7"/>
  <c r="P24" i="7" s="1"/>
  <c r="M24" i="7"/>
  <c r="N24" i="7" s="1"/>
  <c r="S24" i="7"/>
  <c r="Q24" i="7"/>
  <c r="R24" i="7" s="1"/>
  <c r="V205" i="8" l="1"/>
  <c r="U205" i="8"/>
  <c r="T205" i="8"/>
  <c r="W205" i="8"/>
  <c r="P513" i="8"/>
  <c r="R513" i="8" s="1"/>
  <c r="S513" i="8" s="1"/>
  <c r="P507" i="8"/>
  <c r="R507" i="8" s="1"/>
  <c r="S507" i="8" s="1"/>
  <c r="U367" i="8"/>
  <c r="T367" i="8"/>
  <c r="W367" i="8"/>
  <c r="V367" i="8"/>
  <c r="W366" i="8"/>
  <c r="V366" i="8"/>
  <c r="U366" i="8"/>
  <c r="T366" i="8"/>
  <c r="P509" i="8"/>
  <c r="R509" i="8" s="1"/>
  <c r="S509" i="8" s="1"/>
  <c r="P497" i="8"/>
  <c r="R497" i="8" s="1"/>
  <c r="S497" i="8" s="1"/>
  <c r="P504" i="8"/>
  <c r="R504" i="8" s="1"/>
  <c r="S504" i="8" s="1"/>
  <c r="P506" i="8"/>
  <c r="R506" i="8" s="1"/>
  <c r="S506" i="8" s="1"/>
  <c r="V372" i="8"/>
  <c r="U372" i="8"/>
  <c r="T372" i="8"/>
  <c r="W372" i="8"/>
  <c r="T322" i="8"/>
  <c r="V322" i="8"/>
  <c r="W322" i="8"/>
  <c r="U322" i="8"/>
  <c r="P500" i="8"/>
  <c r="R500" i="8" s="1"/>
  <c r="S500" i="8" s="1"/>
  <c r="G38" i="8"/>
  <c r="H38" i="8" s="1"/>
  <c r="K38" i="8"/>
  <c r="L38" i="8" s="1"/>
  <c r="I38" i="8"/>
  <c r="J38" i="8" s="1"/>
  <c r="F38" i="8"/>
  <c r="N38" i="8"/>
  <c r="M38" i="8"/>
  <c r="K177" i="8"/>
  <c r="I177" i="8"/>
  <c r="J177" i="8"/>
  <c r="G177" i="8"/>
  <c r="H177" i="8" s="1"/>
  <c r="F177" i="8"/>
  <c r="O177" i="8"/>
  <c r="N177" i="8"/>
  <c r="M177" i="8"/>
  <c r="L177" i="8"/>
  <c r="M488" i="8"/>
  <c r="N488" i="8" s="1"/>
  <c r="K488" i="8"/>
  <c r="L488" i="8" s="1"/>
  <c r="I488" i="8"/>
  <c r="J488" i="8" s="1"/>
  <c r="O488" i="8"/>
  <c r="G488" i="8"/>
  <c r="H488" i="8" s="1"/>
  <c r="F41" i="8"/>
  <c r="K41" i="8"/>
  <c r="M41" i="8"/>
  <c r="N41" i="8" s="1"/>
  <c r="L41" i="8"/>
  <c r="J41" i="8"/>
  <c r="I41" i="8"/>
  <c r="G41" i="8"/>
  <c r="H41" i="8" s="1"/>
  <c r="K108" i="8"/>
  <c r="M108" i="8"/>
  <c r="N108" i="8" s="1"/>
  <c r="L108" i="8"/>
  <c r="I108" i="8"/>
  <c r="J108" i="8" s="1"/>
  <c r="G108" i="8"/>
  <c r="H108" i="8" s="1"/>
  <c r="F108" i="8"/>
  <c r="M80" i="8"/>
  <c r="N80" i="8" s="1"/>
  <c r="K80" i="8"/>
  <c r="L80" i="8" s="1"/>
  <c r="J80" i="8"/>
  <c r="I80" i="8"/>
  <c r="G80" i="8"/>
  <c r="H80" i="8" s="1"/>
  <c r="F80" i="8"/>
  <c r="G202" i="8"/>
  <c r="H202" i="8" s="1"/>
  <c r="N202" i="8"/>
  <c r="M202" i="8"/>
  <c r="K202" i="8"/>
  <c r="I202" i="8"/>
  <c r="J202" i="8" s="1"/>
  <c r="L202" i="8"/>
  <c r="F202" i="8"/>
  <c r="M362" i="8"/>
  <c r="N362" i="8" s="1"/>
  <c r="L362" i="8"/>
  <c r="J362" i="8"/>
  <c r="I362" i="8"/>
  <c r="K362" i="8"/>
  <c r="G362" i="8"/>
  <c r="H362" i="8" s="1"/>
  <c r="F362" i="8"/>
  <c r="K350" i="8"/>
  <c r="J350" i="8"/>
  <c r="I350" i="8"/>
  <c r="G350" i="8"/>
  <c r="H350" i="8" s="1"/>
  <c r="F350" i="8"/>
  <c r="M350" i="8"/>
  <c r="N350" i="8" s="1"/>
  <c r="L350" i="8"/>
  <c r="F26" i="8"/>
  <c r="M26" i="8"/>
  <c r="N26" i="8" s="1"/>
  <c r="K26" i="8"/>
  <c r="L26" i="8" s="1"/>
  <c r="I26" i="8"/>
  <c r="O26" i="8" s="1"/>
  <c r="G26" i="8"/>
  <c r="H26" i="8" s="1"/>
  <c r="G40" i="8"/>
  <c r="H40" i="8" s="1"/>
  <c r="M40" i="8"/>
  <c r="N40" i="8" s="1"/>
  <c r="K40" i="8"/>
  <c r="L40" i="8" s="1"/>
  <c r="I40" i="8"/>
  <c r="J40" i="8" s="1"/>
  <c r="F40" i="8"/>
  <c r="I218" i="8"/>
  <c r="J218" i="8" s="1"/>
  <c r="G218" i="8"/>
  <c r="H218" i="8" s="1"/>
  <c r="N218" i="8"/>
  <c r="F218" i="8"/>
  <c r="M218" i="8"/>
  <c r="K218" i="8"/>
  <c r="L218" i="8" s="1"/>
  <c r="M496" i="8"/>
  <c r="K496" i="8"/>
  <c r="I496" i="8"/>
  <c r="G496" i="8"/>
  <c r="O496" i="8" s="1"/>
  <c r="C496" i="8"/>
  <c r="M498" i="8"/>
  <c r="K498" i="8"/>
  <c r="I498" i="8"/>
  <c r="G498" i="8"/>
  <c r="O498" i="8" s="1"/>
  <c r="C498" i="8"/>
  <c r="K446" i="8"/>
  <c r="G446" i="8"/>
  <c r="H446" i="8" s="1"/>
  <c r="F446" i="8"/>
  <c r="I446" i="8"/>
  <c r="J446" i="8" s="1"/>
  <c r="M446" i="8"/>
  <c r="N446" i="8" s="1"/>
  <c r="L446" i="8"/>
  <c r="M219" i="8"/>
  <c r="K219" i="8"/>
  <c r="L219" i="8" s="1"/>
  <c r="J219" i="8"/>
  <c r="I219" i="8"/>
  <c r="G219" i="8"/>
  <c r="H219" i="8" s="1"/>
  <c r="N219" i="8"/>
  <c r="M154" i="8"/>
  <c r="N154" i="8" s="1"/>
  <c r="K154" i="8"/>
  <c r="L154" i="8" s="1"/>
  <c r="I154" i="8"/>
  <c r="J154" i="8" s="1"/>
  <c r="G154" i="8"/>
  <c r="H154" i="8" s="1"/>
  <c r="G64" i="8"/>
  <c r="H64" i="8" s="1"/>
  <c r="L64" i="8"/>
  <c r="K64" i="8"/>
  <c r="I64" i="8"/>
  <c r="F64" i="8"/>
  <c r="M64" i="8"/>
  <c r="N64" i="8" s="1"/>
  <c r="J64" i="8"/>
  <c r="L61" i="8"/>
  <c r="I61" i="8"/>
  <c r="J61" i="8" s="1"/>
  <c r="K61" i="8"/>
  <c r="G61" i="8"/>
  <c r="H61" i="8" s="1"/>
  <c r="M61" i="8"/>
  <c r="N61" i="8" s="1"/>
  <c r="L56" i="8"/>
  <c r="I56" i="8"/>
  <c r="J56" i="8" s="1"/>
  <c r="F56" i="8"/>
  <c r="M56" i="8"/>
  <c r="N56" i="8" s="1"/>
  <c r="K56" i="8"/>
  <c r="G56" i="8"/>
  <c r="H56" i="8" s="1"/>
  <c r="L32" i="8"/>
  <c r="K32" i="8"/>
  <c r="I32" i="8"/>
  <c r="J32" i="8" s="1"/>
  <c r="G32" i="8"/>
  <c r="H32" i="8" s="1"/>
  <c r="F32" i="8"/>
  <c r="M32" i="8"/>
  <c r="O32" i="8" s="1"/>
  <c r="K75" i="8"/>
  <c r="I75" i="8"/>
  <c r="J75" i="8" s="1"/>
  <c r="G75" i="8"/>
  <c r="H75" i="8" s="1"/>
  <c r="F75" i="8"/>
  <c r="M75" i="8"/>
  <c r="N75" i="8" s="1"/>
  <c r="L75" i="8"/>
  <c r="I96" i="8"/>
  <c r="J96" i="8" s="1"/>
  <c r="G96" i="8"/>
  <c r="H96" i="8" s="1"/>
  <c r="F96" i="8"/>
  <c r="M96" i="8"/>
  <c r="N96" i="8" s="1"/>
  <c r="L96" i="8"/>
  <c r="K96" i="8"/>
  <c r="G76" i="8"/>
  <c r="H76" i="8" s="1"/>
  <c r="F76" i="8"/>
  <c r="M76" i="8"/>
  <c r="N76" i="8" s="1"/>
  <c r="L76" i="8"/>
  <c r="K76" i="8"/>
  <c r="I76" i="8"/>
  <c r="J76" i="8" s="1"/>
  <c r="N113" i="8"/>
  <c r="F113" i="8"/>
  <c r="J113" i="8"/>
  <c r="G113" i="8"/>
  <c r="H113" i="8" s="1"/>
  <c r="M113" i="8"/>
  <c r="K113" i="8"/>
  <c r="L113" i="8" s="1"/>
  <c r="I113" i="8"/>
  <c r="M99" i="8"/>
  <c r="N99" i="8" s="1"/>
  <c r="K99" i="8"/>
  <c r="L99" i="8" s="1"/>
  <c r="J99" i="8"/>
  <c r="I99" i="8"/>
  <c r="G99" i="8"/>
  <c r="H99" i="8" s="1"/>
  <c r="F99" i="8"/>
  <c r="K133" i="8"/>
  <c r="L133" i="8" s="1"/>
  <c r="I133" i="8"/>
  <c r="O133" i="8" s="1"/>
  <c r="G133" i="8"/>
  <c r="H133" i="8" s="1"/>
  <c r="M133" i="8"/>
  <c r="N133" i="8" s="1"/>
  <c r="I123" i="8"/>
  <c r="O123" i="8"/>
  <c r="G123" i="8"/>
  <c r="H123" i="8" s="1"/>
  <c r="M123" i="8"/>
  <c r="K123" i="8"/>
  <c r="F123" i="8"/>
  <c r="N123" i="8"/>
  <c r="L123" i="8"/>
  <c r="J123" i="8"/>
  <c r="I158" i="8"/>
  <c r="J158" i="8" s="1"/>
  <c r="G158" i="8"/>
  <c r="H158" i="8" s="1"/>
  <c r="M158" i="8"/>
  <c r="N158" i="8" s="1"/>
  <c r="K158" i="8"/>
  <c r="L158" i="8" s="1"/>
  <c r="M129" i="8"/>
  <c r="K129" i="8"/>
  <c r="L129" i="8" s="1"/>
  <c r="I129" i="8"/>
  <c r="J129" i="8" s="1"/>
  <c r="O129" i="8"/>
  <c r="G129" i="8"/>
  <c r="H129" i="8" s="1"/>
  <c r="F129" i="8"/>
  <c r="N129" i="8"/>
  <c r="K185" i="8"/>
  <c r="L185" i="8" s="1"/>
  <c r="I185" i="8"/>
  <c r="J185" i="8" s="1"/>
  <c r="O185" i="8"/>
  <c r="G185" i="8"/>
  <c r="H185" i="8" s="1"/>
  <c r="M185" i="8"/>
  <c r="N185" i="8" s="1"/>
  <c r="F185" i="8"/>
  <c r="K203" i="8"/>
  <c r="J203" i="8"/>
  <c r="I203" i="8"/>
  <c r="O203" i="8" s="1"/>
  <c r="G203" i="8"/>
  <c r="H203" i="8" s="1"/>
  <c r="F203" i="8"/>
  <c r="M203" i="8"/>
  <c r="N203" i="8" s="1"/>
  <c r="L203" i="8"/>
  <c r="K294" i="8"/>
  <c r="L294" i="8" s="1"/>
  <c r="I294" i="8"/>
  <c r="J294" i="8" s="1"/>
  <c r="N294" i="8"/>
  <c r="M294" i="8"/>
  <c r="G294" i="8"/>
  <c r="H294" i="8" s="1"/>
  <c r="F294" i="8"/>
  <c r="O294" i="8"/>
  <c r="O184" i="8"/>
  <c r="G184" i="8"/>
  <c r="H184" i="8" s="1"/>
  <c r="M184" i="8"/>
  <c r="K184" i="8"/>
  <c r="I184" i="8"/>
  <c r="N184" i="8"/>
  <c r="L184" i="8"/>
  <c r="J184" i="8"/>
  <c r="F184" i="8"/>
  <c r="G224" i="8"/>
  <c r="H224" i="8" s="1"/>
  <c r="F224" i="8"/>
  <c r="M224" i="8"/>
  <c r="N224" i="8" s="1"/>
  <c r="K224" i="8"/>
  <c r="L224" i="8" s="1"/>
  <c r="J224" i="8"/>
  <c r="I224" i="8"/>
  <c r="O224" i="8" s="1"/>
  <c r="G230" i="8"/>
  <c r="H230" i="8" s="1"/>
  <c r="F230" i="8"/>
  <c r="M230" i="8"/>
  <c r="N230" i="8" s="1"/>
  <c r="L230" i="8"/>
  <c r="K230" i="8"/>
  <c r="I230" i="8"/>
  <c r="J230" i="8" s="1"/>
  <c r="K249" i="8"/>
  <c r="L249" i="8" s="1"/>
  <c r="J249" i="8"/>
  <c r="I249" i="8"/>
  <c r="G249" i="8"/>
  <c r="H249" i="8" s="1"/>
  <c r="N249" i="8"/>
  <c r="M249" i="8"/>
  <c r="K277" i="8"/>
  <c r="L277" i="8" s="1"/>
  <c r="J277" i="8"/>
  <c r="I277" i="8"/>
  <c r="G277" i="8"/>
  <c r="H277" i="8" s="1"/>
  <c r="N277" i="8"/>
  <c r="M277" i="8"/>
  <c r="J244" i="8"/>
  <c r="I244" i="8"/>
  <c r="G244" i="8"/>
  <c r="O244" i="8" s="1"/>
  <c r="N244" i="8"/>
  <c r="M244" i="8"/>
  <c r="L244" i="8"/>
  <c r="K244" i="8"/>
  <c r="G274" i="8"/>
  <c r="H274" i="8" s="1"/>
  <c r="F274" i="8"/>
  <c r="M274" i="8"/>
  <c r="N274" i="8" s="1"/>
  <c r="L274" i="8"/>
  <c r="K274" i="8"/>
  <c r="I274" i="8"/>
  <c r="J274" i="8" s="1"/>
  <c r="G276" i="8"/>
  <c r="H276" i="8" s="1"/>
  <c r="M276" i="8"/>
  <c r="O276" i="8" s="1"/>
  <c r="L276" i="8"/>
  <c r="K276" i="8"/>
  <c r="I276" i="8"/>
  <c r="J276" i="8" s="1"/>
  <c r="M241" i="8"/>
  <c r="N241" i="8" s="1"/>
  <c r="J241" i="8"/>
  <c r="I241" i="8"/>
  <c r="O241" i="8"/>
  <c r="G241" i="8"/>
  <c r="H241" i="8" s="1"/>
  <c r="K241" i="8"/>
  <c r="F241" i="8"/>
  <c r="L241" i="8"/>
  <c r="I300" i="8"/>
  <c r="J300" i="8" s="1"/>
  <c r="G300" i="8"/>
  <c r="H300" i="8" s="1"/>
  <c r="N300" i="8"/>
  <c r="M300" i="8"/>
  <c r="K300" i="8"/>
  <c r="L300" i="8" s="1"/>
  <c r="F300" i="8"/>
  <c r="G304" i="8"/>
  <c r="H304" i="8" s="1"/>
  <c r="F304" i="8"/>
  <c r="N304" i="8"/>
  <c r="M304" i="8"/>
  <c r="K304" i="8"/>
  <c r="L304" i="8" s="1"/>
  <c r="J304" i="8"/>
  <c r="I304" i="8"/>
  <c r="J321" i="8"/>
  <c r="N321" i="8"/>
  <c r="F321" i="8"/>
  <c r="M321" i="8"/>
  <c r="K321" i="8"/>
  <c r="I321" i="8"/>
  <c r="L321" i="8"/>
  <c r="G321" i="8"/>
  <c r="H321" i="8" s="1"/>
  <c r="M310" i="8"/>
  <c r="N310" i="8" s="1"/>
  <c r="I310" i="8"/>
  <c r="J310" i="8" s="1"/>
  <c r="F310" i="8"/>
  <c r="K310" i="8"/>
  <c r="L310" i="8" s="1"/>
  <c r="G310" i="8"/>
  <c r="H310" i="8" s="1"/>
  <c r="L348" i="8"/>
  <c r="K348" i="8"/>
  <c r="G348" i="8"/>
  <c r="H348" i="8" s="1"/>
  <c r="M348" i="8"/>
  <c r="N348" i="8" s="1"/>
  <c r="I348" i="8"/>
  <c r="J348" i="8" s="1"/>
  <c r="F348" i="8"/>
  <c r="G333" i="8"/>
  <c r="H333" i="8" s="1"/>
  <c r="N333" i="8"/>
  <c r="F333" i="8"/>
  <c r="M333" i="8"/>
  <c r="K333" i="8"/>
  <c r="L333" i="8" s="1"/>
  <c r="J333" i="8"/>
  <c r="I333" i="8"/>
  <c r="F353" i="8"/>
  <c r="M353" i="8"/>
  <c r="N353" i="8" s="1"/>
  <c r="L353" i="8"/>
  <c r="J353" i="8"/>
  <c r="I353" i="8"/>
  <c r="O353" i="8" s="1"/>
  <c r="K353" i="8"/>
  <c r="G353" i="8"/>
  <c r="H353" i="8" s="1"/>
  <c r="K381" i="8"/>
  <c r="J381" i="8"/>
  <c r="I381" i="8"/>
  <c r="O381" i="8"/>
  <c r="G381" i="8"/>
  <c r="N381" i="8"/>
  <c r="M381" i="8"/>
  <c r="L381" i="8"/>
  <c r="I389" i="8"/>
  <c r="O389" i="8"/>
  <c r="G389" i="8"/>
  <c r="H389" i="8" s="1"/>
  <c r="N389" i="8"/>
  <c r="F389" i="8"/>
  <c r="M389" i="8"/>
  <c r="K389" i="8"/>
  <c r="L389" i="8" s="1"/>
  <c r="J389" i="8"/>
  <c r="G382" i="8"/>
  <c r="H382" i="8" s="1"/>
  <c r="N382" i="8"/>
  <c r="F382" i="8"/>
  <c r="M382" i="8"/>
  <c r="K382" i="8"/>
  <c r="L382" i="8" s="1"/>
  <c r="I382" i="8"/>
  <c r="J382" i="8" s="1"/>
  <c r="M375" i="8"/>
  <c r="L375" i="8"/>
  <c r="K375" i="8"/>
  <c r="J375" i="8"/>
  <c r="I375" i="8"/>
  <c r="G375" i="8"/>
  <c r="H375" i="8" s="1"/>
  <c r="N375" i="8"/>
  <c r="F375" i="8"/>
  <c r="J401" i="8"/>
  <c r="I401" i="8"/>
  <c r="N401" i="8"/>
  <c r="F401" i="8"/>
  <c r="M401" i="8"/>
  <c r="L401" i="8"/>
  <c r="K401" i="8"/>
  <c r="G401" i="8"/>
  <c r="H401" i="8" s="1"/>
  <c r="G413" i="8"/>
  <c r="H413" i="8" s="1"/>
  <c r="F413" i="8"/>
  <c r="M413" i="8"/>
  <c r="N413" i="8" s="1"/>
  <c r="L413" i="8"/>
  <c r="K413" i="8"/>
  <c r="J413" i="8"/>
  <c r="I413" i="8"/>
  <c r="O413" i="8" s="1"/>
  <c r="N402" i="8"/>
  <c r="F402" i="8"/>
  <c r="M402" i="8"/>
  <c r="I402" i="8"/>
  <c r="J402" i="8" s="1"/>
  <c r="K402" i="8"/>
  <c r="L402" i="8" s="1"/>
  <c r="G402" i="8"/>
  <c r="H402" i="8" s="1"/>
  <c r="G468" i="8"/>
  <c r="H468" i="8" s="1"/>
  <c r="F468" i="8"/>
  <c r="L468" i="8"/>
  <c r="M468" i="8"/>
  <c r="N468" i="8" s="1"/>
  <c r="I468" i="8"/>
  <c r="J468" i="8" s="1"/>
  <c r="K468" i="8"/>
  <c r="G439" i="8"/>
  <c r="H439" i="8" s="1"/>
  <c r="F439" i="8"/>
  <c r="M439" i="8"/>
  <c r="O439" i="8" s="1"/>
  <c r="J439" i="8"/>
  <c r="I439" i="8"/>
  <c r="K439" i="8"/>
  <c r="L439" i="8" s="1"/>
  <c r="N442" i="8"/>
  <c r="M442" i="8"/>
  <c r="L442" i="8"/>
  <c r="K442" i="8"/>
  <c r="G442" i="8"/>
  <c r="H442" i="8" s="1"/>
  <c r="F442" i="8"/>
  <c r="I442" i="8"/>
  <c r="J442" i="8" s="1"/>
  <c r="G458" i="8"/>
  <c r="H458" i="8" s="1"/>
  <c r="N458" i="8"/>
  <c r="K458" i="8"/>
  <c r="L458" i="8" s="1"/>
  <c r="M458" i="8"/>
  <c r="I458" i="8"/>
  <c r="J458" i="8" s="1"/>
  <c r="K477" i="8"/>
  <c r="O477" i="8" s="1"/>
  <c r="M477" i="8"/>
  <c r="N477" i="8" s="1"/>
  <c r="L477" i="8"/>
  <c r="J477" i="8"/>
  <c r="I477" i="8"/>
  <c r="G477" i="8"/>
  <c r="H477" i="8" s="1"/>
  <c r="M473" i="8"/>
  <c r="O473" i="8" s="1"/>
  <c r="J473" i="8"/>
  <c r="N473" i="8"/>
  <c r="F473" i="8"/>
  <c r="K473" i="8"/>
  <c r="I473" i="8"/>
  <c r="G473" i="8"/>
  <c r="H473" i="8" s="1"/>
  <c r="L473" i="8"/>
  <c r="I411" i="8"/>
  <c r="O411" i="8"/>
  <c r="G411" i="8"/>
  <c r="H411" i="8" s="1"/>
  <c r="F411" i="8"/>
  <c r="M411" i="8"/>
  <c r="N411" i="8" s="1"/>
  <c r="K411" i="8"/>
  <c r="L411" i="8" s="1"/>
  <c r="J411" i="8"/>
  <c r="M122" i="8"/>
  <c r="N122" i="8" s="1"/>
  <c r="K122" i="8"/>
  <c r="L122" i="8" s="1"/>
  <c r="I122" i="8"/>
  <c r="G122" i="8"/>
  <c r="H122" i="8" s="1"/>
  <c r="J122" i="8"/>
  <c r="F122" i="8"/>
  <c r="K20" i="8"/>
  <c r="J20" i="8"/>
  <c r="I20" i="8"/>
  <c r="G20" i="8"/>
  <c r="H20" i="8" s="1"/>
  <c r="F20" i="8"/>
  <c r="M20" i="8"/>
  <c r="N20" i="8" s="1"/>
  <c r="L20" i="8"/>
  <c r="G88" i="8"/>
  <c r="H88" i="8" s="1"/>
  <c r="F88" i="8"/>
  <c r="M88" i="8"/>
  <c r="N88" i="8" s="1"/>
  <c r="K88" i="8"/>
  <c r="L88" i="8" s="1"/>
  <c r="J88" i="8"/>
  <c r="I88" i="8"/>
  <c r="O88" i="8" s="1"/>
  <c r="G180" i="8"/>
  <c r="H180" i="8" s="1"/>
  <c r="M180" i="8"/>
  <c r="N180" i="8" s="1"/>
  <c r="F180" i="8"/>
  <c r="K180" i="8"/>
  <c r="L180" i="8" s="1"/>
  <c r="J180" i="8"/>
  <c r="I180" i="8"/>
  <c r="K420" i="8"/>
  <c r="I420" i="8"/>
  <c r="J420" i="8" s="1"/>
  <c r="G420" i="8"/>
  <c r="H420" i="8" s="1"/>
  <c r="N420" i="8"/>
  <c r="F420" i="8"/>
  <c r="M420" i="8"/>
  <c r="L420" i="8"/>
  <c r="G427" i="8"/>
  <c r="H427" i="8" s="1"/>
  <c r="F427" i="8"/>
  <c r="N427" i="8"/>
  <c r="M427" i="8"/>
  <c r="L427" i="8"/>
  <c r="K427" i="8"/>
  <c r="I427" i="8"/>
  <c r="J427" i="8" s="1"/>
  <c r="C512" i="8"/>
  <c r="M512" i="8"/>
  <c r="K512" i="8"/>
  <c r="O512" i="8" s="1"/>
  <c r="I512" i="8"/>
  <c r="G512" i="8"/>
  <c r="K495" i="8"/>
  <c r="I495" i="8"/>
  <c r="G495" i="8"/>
  <c r="C495" i="8"/>
  <c r="O495" i="8"/>
  <c r="M495" i="8"/>
  <c r="M517" i="8"/>
  <c r="K517" i="8"/>
  <c r="I517" i="8"/>
  <c r="G517" i="8"/>
  <c r="O517" i="8" s="1"/>
  <c r="C517" i="8"/>
  <c r="W370" i="8"/>
  <c r="V370" i="8"/>
  <c r="U370" i="8"/>
  <c r="T370" i="8"/>
  <c r="P373" i="8"/>
  <c r="R373" i="8" s="1"/>
  <c r="S373" i="8" s="1"/>
  <c r="W371" i="8"/>
  <c r="V371" i="8"/>
  <c r="U371" i="8"/>
  <c r="T371" i="8"/>
  <c r="V226" i="8"/>
  <c r="W226" i="8"/>
  <c r="U226" i="8"/>
  <c r="T226" i="8"/>
  <c r="G86" i="8"/>
  <c r="H86" i="8" s="1"/>
  <c r="N86" i="8"/>
  <c r="F86" i="8"/>
  <c r="M86" i="8"/>
  <c r="K86" i="8"/>
  <c r="L86" i="8" s="1"/>
  <c r="I86" i="8"/>
  <c r="J86" i="8" s="1"/>
  <c r="I142" i="8"/>
  <c r="G142" i="8"/>
  <c r="H142" i="8" s="1"/>
  <c r="N142" i="8"/>
  <c r="F142" i="8"/>
  <c r="M142" i="8"/>
  <c r="K142" i="8"/>
  <c r="L142" i="8" s="1"/>
  <c r="J142" i="8"/>
  <c r="M106" i="8"/>
  <c r="N106" i="8" s="1"/>
  <c r="L106" i="8"/>
  <c r="K106" i="8"/>
  <c r="I106" i="8"/>
  <c r="J106" i="8" s="1"/>
  <c r="G106" i="8"/>
  <c r="H106" i="8" s="1"/>
  <c r="F106" i="8"/>
  <c r="K94" i="8"/>
  <c r="J94" i="8"/>
  <c r="I94" i="8"/>
  <c r="G94" i="8"/>
  <c r="H94" i="8" s="1"/>
  <c r="F94" i="8"/>
  <c r="M94" i="8"/>
  <c r="N94" i="8" s="1"/>
  <c r="L94" i="8"/>
  <c r="G74" i="8"/>
  <c r="H74" i="8" s="1"/>
  <c r="M74" i="8"/>
  <c r="N74" i="8" s="1"/>
  <c r="L74" i="8"/>
  <c r="K74" i="8"/>
  <c r="I74" i="8"/>
  <c r="J74" i="8" s="1"/>
  <c r="F74" i="8"/>
  <c r="F111" i="8"/>
  <c r="J111" i="8"/>
  <c r="M111" i="8"/>
  <c r="N111" i="8" s="1"/>
  <c r="L111" i="8"/>
  <c r="K111" i="8"/>
  <c r="O111" i="8" s="1"/>
  <c r="I111" i="8"/>
  <c r="G111" i="8"/>
  <c r="H111" i="8" s="1"/>
  <c r="I31" i="8"/>
  <c r="J31" i="8" s="1"/>
  <c r="G31" i="8"/>
  <c r="H31" i="8" s="1"/>
  <c r="N31" i="8"/>
  <c r="F31" i="8"/>
  <c r="M31" i="8"/>
  <c r="K31" i="8"/>
  <c r="L31" i="8" s="1"/>
  <c r="G53" i="8"/>
  <c r="H53" i="8" s="1"/>
  <c r="N53" i="8"/>
  <c r="F53" i="8"/>
  <c r="M53" i="8"/>
  <c r="K53" i="8"/>
  <c r="L53" i="8" s="1"/>
  <c r="I53" i="8"/>
  <c r="J53" i="8" s="1"/>
  <c r="I84" i="8"/>
  <c r="G84" i="8"/>
  <c r="H84" i="8" s="1"/>
  <c r="N84" i="8"/>
  <c r="F84" i="8"/>
  <c r="M84" i="8"/>
  <c r="K84" i="8"/>
  <c r="L84" i="8" s="1"/>
  <c r="J84" i="8"/>
  <c r="K23" i="8"/>
  <c r="L23" i="8" s="1"/>
  <c r="J23" i="8"/>
  <c r="I23" i="8"/>
  <c r="G23" i="8"/>
  <c r="H23" i="8" s="1"/>
  <c r="N23" i="8"/>
  <c r="F23" i="8"/>
  <c r="M23" i="8"/>
  <c r="K77" i="8"/>
  <c r="J77" i="8"/>
  <c r="I77" i="8"/>
  <c r="G77" i="8"/>
  <c r="H77" i="8" s="1"/>
  <c r="N77" i="8"/>
  <c r="F77" i="8"/>
  <c r="M77" i="8"/>
  <c r="L77" i="8"/>
  <c r="I100" i="8"/>
  <c r="O100" i="8" s="1"/>
  <c r="G100" i="8"/>
  <c r="H100" i="8" s="1"/>
  <c r="F100" i="8"/>
  <c r="M100" i="8"/>
  <c r="N100" i="8" s="1"/>
  <c r="K100" i="8"/>
  <c r="L100" i="8" s="1"/>
  <c r="J100" i="8"/>
  <c r="G81" i="8"/>
  <c r="H81" i="8" s="1"/>
  <c r="F81" i="8"/>
  <c r="M81" i="8"/>
  <c r="N81" i="8" s="1"/>
  <c r="K81" i="8"/>
  <c r="L81" i="8" s="1"/>
  <c r="J81" i="8"/>
  <c r="I81" i="8"/>
  <c r="O81" i="8" s="1"/>
  <c r="F130" i="8"/>
  <c r="L130" i="8"/>
  <c r="K130" i="8"/>
  <c r="J130" i="8"/>
  <c r="G130" i="8"/>
  <c r="H130" i="8" s="1"/>
  <c r="O130" i="8"/>
  <c r="M130" i="8"/>
  <c r="N130" i="8" s="1"/>
  <c r="I130" i="8"/>
  <c r="M101" i="8"/>
  <c r="N101" i="8" s="1"/>
  <c r="L101" i="8"/>
  <c r="K101" i="8"/>
  <c r="I101" i="8"/>
  <c r="J101" i="8" s="1"/>
  <c r="O101" i="8"/>
  <c r="G101" i="8"/>
  <c r="H101" i="8" s="1"/>
  <c r="F101" i="8"/>
  <c r="K147" i="8"/>
  <c r="J147" i="8"/>
  <c r="I147" i="8"/>
  <c r="G147" i="8"/>
  <c r="H147" i="8" s="1"/>
  <c r="F147" i="8"/>
  <c r="M147" i="8"/>
  <c r="N147" i="8" s="1"/>
  <c r="L147" i="8"/>
  <c r="I125" i="8"/>
  <c r="J125" i="8" s="1"/>
  <c r="G125" i="8"/>
  <c r="H125" i="8" s="1"/>
  <c r="M125" i="8"/>
  <c r="K125" i="8"/>
  <c r="L125" i="8" s="1"/>
  <c r="F125" i="8"/>
  <c r="N125" i="8"/>
  <c r="K175" i="8"/>
  <c r="I175" i="8"/>
  <c r="G175" i="8"/>
  <c r="H175" i="8" s="1"/>
  <c r="M175" i="8"/>
  <c r="N175" i="8" s="1"/>
  <c r="L175" i="8"/>
  <c r="J175" i="8"/>
  <c r="M143" i="8"/>
  <c r="K143" i="8"/>
  <c r="L143" i="8" s="1"/>
  <c r="J143" i="8"/>
  <c r="I143" i="8"/>
  <c r="G143" i="8"/>
  <c r="H143" i="8" s="1"/>
  <c r="N143" i="8"/>
  <c r="F143" i="8"/>
  <c r="K187" i="8"/>
  <c r="I187" i="8"/>
  <c r="O187" i="8" s="1"/>
  <c r="G187" i="8"/>
  <c r="H187" i="8" s="1"/>
  <c r="M187" i="8"/>
  <c r="N187" i="8"/>
  <c r="L187" i="8"/>
  <c r="F187" i="8"/>
  <c r="L225" i="8"/>
  <c r="K225" i="8"/>
  <c r="I225" i="8"/>
  <c r="J225" i="8" s="1"/>
  <c r="G225" i="8"/>
  <c r="H225" i="8" s="1"/>
  <c r="F225" i="8"/>
  <c r="N225" i="8"/>
  <c r="M225" i="8"/>
  <c r="I220" i="8"/>
  <c r="G220" i="8"/>
  <c r="H220" i="8" s="1"/>
  <c r="N220" i="8"/>
  <c r="F220" i="8"/>
  <c r="M220" i="8"/>
  <c r="K220" i="8"/>
  <c r="L220" i="8" s="1"/>
  <c r="J220" i="8"/>
  <c r="G186" i="8"/>
  <c r="H186" i="8" s="1"/>
  <c r="M186" i="8"/>
  <c r="N186" i="8" s="1"/>
  <c r="K186" i="8"/>
  <c r="L186" i="8" s="1"/>
  <c r="I186" i="8"/>
  <c r="J186" i="8" s="1"/>
  <c r="F186" i="8"/>
  <c r="K231" i="8"/>
  <c r="L231" i="8" s="1"/>
  <c r="G231" i="8"/>
  <c r="H231" i="8" s="1"/>
  <c r="M231" i="8"/>
  <c r="N231" i="8" s="1"/>
  <c r="J231" i="8"/>
  <c r="I231" i="8"/>
  <c r="I290" i="8"/>
  <c r="J290" i="8" s="1"/>
  <c r="G290" i="8"/>
  <c r="H290" i="8" s="1"/>
  <c r="M290" i="8"/>
  <c r="N290" i="8" s="1"/>
  <c r="L290" i="8"/>
  <c r="K290" i="8"/>
  <c r="K257" i="8"/>
  <c r="I257" i="8"/>
  <c r="J257" i="8" s="1"/>
  <c r="G257" i="8"/>
  <c r="H257" i="8" s="1"/>
  <c r="N257" i="8"/>
  <c r="F257" i="8"/>
  <c r="M257" i="8"/>
  <c r="L257" i="8"/>
  <c r="K279" i="8"/>
  <c r="L279" i="8" s="1"/>
  <c r="J279" i="8"/>
  <c r="I279" i="8"/>
  <c r="G279" i="8"/>
  <c r="H279" i="8" s="1"/>
  <c r="N279" i="8"/>
  <c r="M279" i="8"/>
  <c r="I252" i="8"/>
  <c r="O252" i="8"/>
  <c r="G252" i="8"/>
  <c r="H252" i="8" s="1"/>
  <c r="N252" i="8"/>
  <c r="F252" i="8"/>
  <c r="M252" i="8"/>
  <c r="K252" i="8"/>
  <c r="L252" i="8" s="1"/>
  <c r="J252" i="8"/>
  <c r="G248" i="8"/>
  <c r="H248" i="8" s="1"/>
  <c r="N248" i="8"/>
  <c r="F248" i="8"/>
  <c r="M248" i="8"/>
  <c r="K248" i="8"/>
  <c r="L248" i="8" s="1"/>
  <c r="I248" i="8"/>
  <c r="J248" i="8" s="1"/>
  <c r="G280" i="8"/>
  <c r="O280" i="8" s="1"/>
  <c r="N280" i="8"/>
  <c r="M280" i="8"/>
  <c r="L280" i="8"/>
  <c r="K280" i="8"/>
  <c r="J280" i="8"/>
  <c r="I280" i="8"/>
  <c r="M243" i="8"/>
  <c r="J243" i="8"/>
  <c r="I243" i="8"/>
  <c r="G243" i="8"/>
  <c r="H243" i="8" s="1"/>
  <c r="N243" i="8"/>
  <c r="K243" i="8"/>
  <c r="L243" i="8" s="1"/>
  <c r="F243" i="8"/>
  <c r="G296" i="8"/>
  <c r="H296" i="8" s="1"/>
  <c r="M296" i="8"/>
  <c r="I296" i="8"/>
  <c r="J296" i="8" s="1"/>
  <c r="F296" i="8"/>
  <c r="N296" i="8"/>
  <c r="K296" i="8"/>
  <c r="L296" i="8" s="1"/>
  <c r="L316" i="8"/>
  <c r="K316" i="8"/>
  <c r="I316" i="8"/>
  <c r="F316" i="8"/>
  <c r="O316" i="8"/>
  <c r="N316" i="8"/>
  <c r="M316" i="8"/>
  <c r="J316" i="8"/>
  <c r="G316" i="8"/>
  <c r="H316" i="8" s="1"/>
  <c r="I309" i="8"/>
  <c r="M309" i="8"/>
  <c r="J309" i="8"/>
  <c r="O309" i="8"/>
  <c r="N309" i="8"/>
  <c r="F309" i="8"/>
  <c r="K309" i="8"/>
  <c r="L309" i="8" s="1"/>
  <c r="G309" i="8"/>
  <c r="H309" i="8" s="1"/>
  <c r="M312" i="8"/>
  <c r="I312" i="8"/>
  <c r="F312" i="8"/>
  <c r="N312" i="8"/>
  <c r="K312" i="8"/>
  <c r="L312" i="8" s="1"/>
  <c r="J312" i="8"/>
  <c r="O312" i="8"/>
  <c r="G312" i="8"/>
  <c r="H312" i="8" s="1"/>
  <c r="G349" i="8"/>
  <c r="H349" i="8" s="1"/>
  <c r="N349" i="8"/>
  <c r="F349" i="8"/>
  <c r="K349" i="8"/>
  <c r="L349" i="8" s="1"/>
  <c r="M349" i="8"/>
  <c r="I349" i="8"/>
  <c r="J349" i="8" s="1"/>
  <c r="G338" i="8"/>
  <c r="H338" i="8" s="1"/>
  <c r="F338" i="8"/>
  <c r="M338" i="8"/>
  <c r="N338" i="8" s="1"/>
  <c r="K338" i="8"/>
  <c r="L338" i="8"/>
  <c r="I338" i="8"/>
  <c r="J338" i="8" s="1"/>
  <c r="N355" i="8"/>
  <c r="F355" i="8"/>
  <c r="M355" i="8"/>
  <c r="J355" i="8"/>
  <c r="I355" i="8"/>
  <c r="G355" i="8"/>
  <c r="H355" i="8" s="1"/>
  <c r="K355" i="8"/>
  <c r="L355" i="8" s="1"/>
  <c r="K393" i="8"/>
  <c r="J393" i="8"/>
  <c r="I393" i="8"/>
  <c r="O393" i="8" s="1"/>
  <c r="G393" i="8"/>
  <c r="N393" i="8"/>
  <c r="M393" i="8"/>
  <c r="L393" i="8"/>
  <c r="G379" i="8"/>
  <c r="H379" i="8" s="1"/>
  <c r="N379" i="8"/>
  <c r="M379" i="8"/>
  <c r="K379" i="8"/>
  <c r="L379" i="8" s="1"/>
  <c r="I379" i="8"/>
  <c r="J379" i="8" s="1"/>
  <c r="G384" i="8"/>
  <c r="O384" i="8" s="1"/>
  <c r="N384" i="8"/>
  <c r="M384" i="8"/>
  <c r="L384" i="8"/>
  <c r="K384" i="8"/>
  <c r="J384" i="8"/>
  <c r="I384" i="8"/>
  <c r="M385" i="8"/>
  <c r="K385" i="8"/>
  <c r="L385" i="8" s="1"/>
  <c r="J385" i="8"/>
  <c r="I385" i="8"/>
  <c r="G385" i="8"/>
  <c r="H385" i="8" s="1"/>
  <c r="N385" i="8"/>
  <c r="F385" i="8"/>
  <c r="K403" i="8"/>
  <c r="J403" i="8"/>
  <c r="G403" i="8"/>
  <c r="N403" i="8"/>
  <c r="M403" i="8"/>
  <c r="L403" i="8"/>
  <c r="I403" i="8"/>
  <c r="O403" i="8" s="1"/>
  <c r="F449" i="8"/>
  <c r="K449" i="8"/>
  <c r="I449" i="8"/>
  <c r="J449" i="8" s="1"/>
  <c r="M449" i="8"/>
  <c r="N449" i="8" s="1"/>
  <c r="L449" i="8"/>
  <c r="G449" i="8"/>
  <c r="H449" i="8" s="1"/>
  <c r="N410" i="8"/>
  <c r="F410" i="8"/>
  <c r="M410" i="8"/>
  <c r="K410" i="8"/>
  <c r="L410" i="8" s="1"/>
  <c r="J410" i="8"/>
  <c r="I410" i="8"/>
  <c r="G410" i="8"/>
  <c r="H410" i="8" s="1"/>
  <c r="I453" i="8"/>
  <c r="M453" i="8"/>
  <c r="K453" i="8"/>
  <c r="L453" i="8" s="1"/>
  <c r="J453" i="8"/>
  <c r="N453" i="8"/>
  <c r="G453" i="8"/>
  <c r="H453" i="8" s="1"/>
  <c r="G451" i="8"/>
  <c r="I451" i="8"/>
  <c r="O451" i="8" s="1"/>
  <c r="N451" i="8"/>
  <c r="K451" i="8"/>
  <c r="J451" i="8"/>
  <c r="M451" i="8"/>
  <c r="L451" i="8"/>
  <c r="K467" i="8"/>
  <c r="J467" i="8"/>
  <c r="I467" i="8"/>
  <c r="G467" i="8"/>
  <c r="O467" i="8" s="1"/>
  <c r="L467" i="8"/>
  <c r="N467" i="8"/>
  <c r="M467" i="8"/>
  <c r="F464" i="8"/>
  <c r="M464" i="8"/>
  <c r="N464" i="8" s="1"/>
  <c r="L464" i="8"/>
  <c r="J464" i="8"/>
  <c r="G464" i="8"/>
  <c r="H464" i="8" s="1"/>
  <c r="I464" i="8"/>
  <c r="O464" i="8"/>
  <c r="K464" i="8"/>
  <c r="K480" i="8"/>
  <c r="F480" i="8"/>
  <c r="M480" i="8"/>
  <c r="O480" i="8" s="1"/>
  <c r="L480" i="8"/>
  <c r="J480" i="8"/>
  <c r="I480" i="8"/>
  <c r="G480" i="8"/>
  <c r="H480" i="8" s="1"/>
  <c r="N479" i="8"/>
  <c r="K479" i="8"/>
  <c r="I479" i="8"/>
  <c r="O479" i="8" s="1"/>
  <c r="G479" i="8"/>
  <c r="L479" i="8"/>
  <c r="J479" i="8"/>
  <c r="M479" i="8"/>
  <c r="P505" i="8"/>
  <c r="R505" i="8" s="1"/>
  <c r="S505" i="8" s="1"/>
  <c r="E167" i="8"/>
  <c r="C167" i="8"/>
  <c r="D166" i="8"/>
  <c r="I47" i="8"/>
  <c r="F47" i="8"/>
  <c r="K47" i="8"/>
  <c r="L47" i="8" s="1"/>
  <c r="J47" i="8"/>
  <c r="G47" i="8"/>
  <c r="H47" i="8" s="1"/>
  <c r="M47" i="8"/>
  <c r="N47" i="8" s="1"/>
  <c r="M68" i="8"/>
  <c r="I68" i="8"/>
  <c r="J68" i="8" s="1"/>
  <c r="G68" i="8"/>
  <c r="H68" i="8" s="1"/>
  <c r="N68" i="8"/>
  <c r="L68" i="8"/>
  <c r="K68" i="8"/>
  <c r="F68" i="8"/>
  <c r="I514" i="8"/>
  <c r="G514" i="8"/>
  <c r="O514" i="8" s="1"/>
  <c r="C514" i="8"/>
  <c r="M514" i="8"/>
  <c r="K514" i="8"/>
  <c r="G93" i="8"/>
  <c r="H93" i="8" s="1"/>
  <c r="F93" i="8"/>
  <c r="M93" i="8"/>
  <c r="N93" i="8" s="1"/>
  <c r="L93" i="8"/>
  <c r="K93" i="8"/>
  <c r="J93" i="8"/>
  <c r="I93" i="8"/>
  <c r="O93" i="8" s="1"/>
  <c r="F137" i="8"/>
  <c r="M137" i="8"/>
  <c r="N137" i="8" s="1"/>
  <c r="K137" i="8"/>
  <c r="O137" i="8" s="1"/>
  <c r="I137" i="8"/>
  <c r="J137" i="8" s="1"/>
  <c r="G137" i="8"/>
  <c r="H137" i="8" s="1"/>
  <c r="K198" i="8"/>
  <c r="L198" i="8" s="1"/>
  <c r="I198" i="8"/>
  <c r="J198" i="8" s="1"/>
  <c r="G198" i="8"/>
  <c r="H198" i="8" s="1"/>
  <c r="N198" i="8"/>
  <c r="F198" i="8"/>
  <c r="M198" i="8"/>
  <c r="K238" i="8"/>
  <c r="L238" i="8" s="1"/>
  <c r="G238" i="8"/>
  <c r="H238" i="8" s="1"/>
  <c r="M238" i="8"/>
  <c r="N238" i="8"/>
  <c r="I238" i="8"/>
  <c r="J238" i="8" s="1"/>
  <c r="F238" i="8"/>
  <c r="G262" i="8"/>
  <c r="H262" i="8" s="1"/>
  <c r="N262" i="8"/>
  <c r="F262" i="8"/>
  <c r="M262" i="8"/>
  <c r="K262" i="8"/>
  <c r="L262" i="8" s="1"/>
  <c r="J262" i="8"/>
  <c r="I262" i="8"/>
  <c r="O262" i="8" s="1"/>
  <c r="M380" i="8"/>
  <c r="L380" i="8"/>
  <c r="K380" i="8"/>
  <c r="J380" i="8"/>
  <c r="I380" i="8"/>
  <c r="G380" i="8"/>
  <c r="O380" i="8" s="1"/>
  <c r="N380" i="8"/>
  <c r="G132" i="8"/>
  <c r="H132" i="8" s="1"/>
  <c r="M132" i="8"/>
  <c r="O132" i="8" s="1"/>
  <c r="K132" i="8"/>
  <c r="I132" i="8"/>
  <c r="J132" i="8" s="1"/>
  <c r="F132" i="8"/>
  <c r="N132" i="8"/>
  <c r="L132" i="8"/>
  <c r="G51" i="8"/>
  <c r="H51" i="8" s="1"/>
  <c r="I51" i="8"/>
  <c r="J51" i="8" s="1"/>
  <c r="F51" i="8"/>
  <c r="N51" i="8"/>
  <c r="M51" i="8"/>
  <c r="K51" i="8"/>
  <c r="L51" i="8" s="1"/>
  <c r="J29" i="8"/>
  <c r="I29" i="8"/>
  <c r="G29" i="8"/>
  <c r="H29" i="8" s="1"/>
  <c r="N29" i="8"/>
  <c r="F29" i="8"/>
  <c r="M29" i="8"/>
  <c r="K29" i="8"/>
  <c r="L29" i="8" s="1"/>
  <c r="F39" i="8"/>
  <c r="K39" i="8"/>
  <c r="M39" i="8"/>
  <c r="N39" i="8" s="1"/>
  <c r="L39" i="8"/>
  <c r="J39" i="8"/>
  <c r="I39" i="8"/>
  <c r="G39" i="8"/>
  <c r="H39" i="8" s="1"/>
  <c r="E70" i="8"/>
  <c r="C70" i="8"/>
  <c r="K79" i="8"/>
  <c r="O79" i="8" s="1"/>
  <c r="J79" i="8"/>
  <c r="I79" i="8"/>
  <c r="G79" i="8"/>
  <c r="H79" i="8" s="1"/>
  <c r="F79" i="8"/>
  <c r="M79" i="8"/>
  <c r="N79" i="8" s="1"/>
  <c r="L79" i="8"/>
  <c r="J105" i="8"/>
  <c r="I105" i="8"/>
  <c r="G105" i="8"/>
  <c r="H105" i="8" s="1"/>
  <c r="M105" i="8"/>
  <c r="N105" i="8" s="1"/>
  <c r="K105" i="8"/>
  <c r="O105" i="8" s="1"/>
  <c r="G95" i="8"/>
  <c r="H95" i="8" s="1"/>
  <c r="N95" i="8"/>
  <c r="F95" i="8"/>
  <c r="M95" i="8"/>
  <c r="K95" i="8"/>
  <c r="L95" i="8" s="1"/>
  <c r="J95" i="8"/>
  <c r="I95" i="8"/>
  <c r="O95" i="8" s="1"/>
  <c r="G131" i="8"/>
  <c r="H131" i="8" s="1"/>
  <c r="F131" i="8"/>
  <c r="I131" i="8"/>
  <c r="J131" i="8" s="1"/>
  <c r="M131" i="8"/>
  <c r="N131" i="8" s="1"/>
  <c r="K131" i="8"/>
  <c r="L131" i="8" s="1"/>
  <c r="M103" i="8"/>
  <c r="N103" i="8" s="1"/>
  <c r="L103" i="8"/>
  <c r="K103" i="8"/>
  <c r="I103" i="8"/>
  <c r="J103" i="8" s="1"/>
  <c r="G103" i="8"/>
  <c r="H103" i="8" s="1"/>
  <c r="F103" i="8"/>
  <c r="K149" i="8"/>
  <c r="I149" i="8"/>
  <c r="J149" i="8" s="1"/>
  <c r="G149" i="8"/>
  <c r="H149" i="8" s="1"/>
  <c r="N149" i="8"/>
  <c r="F149" i="8"/>
  <c r="M149" i="8"/>
  <c r="L149" i="8"/>
  <c r="I127" i="8"/>
  <c r="G127" i="8"/>
  <c r="H127" i="8" s="1"/>
  <c r="M127" i="8"/>
  <c r="N127" i="8" s="1"/>
  <c r="L127" i="8"/>
  <c r="K127" i="8"/>
  <c r="J127" i="8"/>
  <c r="F127" i="8"/>
  <c r="G148" i="8"/>
  <c r="H148" i="8" s="1"/>
  <c r="N148" i="8"/>
  <c r="F148" i="8"/>
  <c r="M148" i="8"/>
  <c r="L148" i="8"/>
  <c r="K148" i="8"/>
  <c r="I148" i="8"/>
  <c r="J148" i="8" s="1"/>
  <c r="G171" i="8"/>
  <c r="H171" i="8" s="1"/>
  <c r="M171" i="8"/>
  <c r="N171" i="8" s="1"/>
  <c r="K171" i="8"/>
  <c r="J171" i="8"/>
  <c r="I171" i="8"/>
  <c r="F171" i="8"/>
  <c r="L171" i="8"/>
  <c r="K189" i="8"/>
  <c r="I189" i="8"/>
  <c r="G189" i="8"/>
  <c r="H189" i="8" s="1"/>
  <c r="M189" i="8"/>
  <c r="F189" i="8"/>
  <c r="N189" i="8"/>
  <c r="L189" i="8"/>
  <c r="J189" i="8"/>
  <c r="L271" i="8"/>
  <c r="K271" i="8"/>
  <c r="J271" i="8"/>
  <c r="I271" i="8"/>
  <c r="G271" i="8"/>
  <c r="H271" i="8" s="1"/>
  <c r="N271" i="8"/>
  <c r="F271" i="8"/>
  <c r="M271" i="8"/>
  <c r="G191" i="8"/>
  <c r="H191" i="8" s="1"/>
  <c r="M191" i="8"/>
  <c r="K191" i="8"/>
  <c r="I191" i="8"/>
  <c r="N191" i="8"/>
  <c r="L191" i="8"/>
  <c r="J191" i="8"/>
  <c r="F191" i="8"/>
  <c r="M281" i="8"/>
  <c r="N281" i="8" s="1"/>
  <c r="L281" i="8"/>
  <c r="K281" i="8"/>
  <c r="I281" i="8"/>
  <c r="J281" i="8" s="1"/>
  <c r="G281" i="8"/>
  <c r="H281" i="8" s="1"/>
  <c r="M190" i="8"/>
  <c r="K190" i="8"/>
  <c r="I190" i="8"/>
  <c r="G190" i="8"/>
  <c r="H190" i="8" s="1"/>
  <c r="L190" i="8"/>
  <c r="J190" i="8"/>
  <c r="F190" i="8"/>
  <c r="N190" i="8"/>
  <c r="K259" i="8"/>
  <c r="I259" i="8"/>
  <c r="J259" i="8" s="1"/>
  <c r="G259" i="8"/>
  <c r="H259" i="8" s="1"/>
  <c r="N259" i="8"/>
  <c r="F259" i="8"/>
  <c r="M259" i="8"/>
  <c r="L259" i="8"/>
  <c r="K297" i="8"/>
  <c r="I297" i="8"/>
  <c r="L297" i="8"/>
  <c r="J297" i="8"/>
  <c r="G297" i="8"/>
  <c r="H297" i="8" s="1"/>
  <c r="N297" i="8"/>
  <c r="M297" i="8"/>
  <c r="I256" i="8"/>
  <c r="G256" i="8"/>
  <c r="H256" i="8" s="1"/>
  <c r="N256" i="8"/>
  <c r="F256" i="8"/>
  <c r="M256" i="8"/>
  <c r="L256" i="8"/>
  <c r="K256" i="8"/>
  <c r="J256" i="8"/>
  <c r="G250" i="8"/>
  <c r="O250" i="8" s="1"/>
  <c r="N250" i="8"/>
  <c r="M250" i="8"/>
  <c r="L250" i="8"/>
  <c r="K250" i="8"/>
  <c r="J250" i="8"/>
  <c r="I250" i="8"/>
  <c r="K292" i="8"/>
  <c r="I292" i="8"/>
  <c r="G292" i="8"/>
  <c r="O292" i="8" s="1"/>
  <c r="N292" i="8"/>
  <c r="M292" i="8"/>
  <c r="L292" i="8"/>
  <c r="J292" i="8"/>
  <c r="M247" i="8"/>
  <c r="N247" i="8" s="1"/>
  <c r="K247" i="8"/>
  <c r="L247" i="8" s="1"/>
  <c r="J247" i="8"/>
  <c r="I247" i="8"/>
  <c r="O247" i="8" s="1"/>
  <c r="G247" i="8"/>
  <c r="H247" i="8" s="1"/>
  <c r="F247" i="8"/>
  <c r="G298" i="8"/>
  <c r="H298" i="8" s="1"/>
  <c r="M298" i="8"/>
  <c r="N298" i="8" s="1"/>
  <c r="K298" i="8"/>
  <c r="J298" i="8"/>
  <c r="I298" i="8"/>
  <c r="F298" i="8"/>
  <c r="L298" i="8"/>
  <c r="K317" i="8"/>
  <c r="L317" i="8" s="1"/>
  <c r="G317" i="8"/>
  <c r="H317" i="8" s="1"/>
  <c r="I317" i="8"/>
  <c r="F317" i="8"/>
  <c r="M317" i="8"/>
  <c r="N317" i="8" s="1"/>
  <c r="J317" i="8"/>
  <c r="I314" i="8"/>
  <c r="J314" i="8" s="1"/>
  <c r="M314" i="8"/>
  <c r="G314" i="8"/>
  <c r="H314" i="8" s="1"/>
  <c r="F314" i="8"/>
  <c r="O314" i="8"/>
  <c r="N314" i="8"/>
  <c r="K314" i="8"/>
  <c r="L314" i="8" s="1"/>
  <c r="K332" i="8"/>
  <c r="J332" i="8"/>
  <c r="I332" i="8"/>
  <c r="G332" i="8"/>
  <c r="H332" i="8" s="1"/>
  <c r="N332" i="8"/>
  <c r="F332" i="8"/>
  <c r="L332" i="8"/>
  <c r="M332" i="8"/>
  <c r="J354" i="8"/>
  <c r="I354" i="8"/>
  <c r="F354" i="8"/>
  <c r="M354" i="8"/>
  <c r="N354" i="8" s="1"/>
  <c r="O354" i="8"/>
  <c r="K354" i="8"/>
  <c r="L354" i="8" s="1"/>
  <c r="G354" i="8"/>
  <c r="H354" i="8" s="1"/>
  <c r="G340" i="8"/>
  <c r="H340" i="8" s="1"/>
  <c r="M340" i="8"/>
  <c r="N340" i="8" s="1"/>
  <c r="K340" i="8"/>
  <c r="L340" i="8" s="1"/>
  <c r="J340" i="8"/>
  <c r="I340" i="8"/>
  <c r="O340" i="8" s="1"/>
  <c r="N357" i="8"/>
  <c r="M357" i="8"/>
  <c r="I357" i="8"/>
  <c r="J357" i="8" s="1"/>
  <c r="K357" i="8"/>
  <c r="L357" i="8" s="1"/>
  <c r="G357" i="8"/>
  <c r="H357" i="8" s="1"/>
  <c r="I396" i="8"/>
  <c r="L396" i="8"/>
  <c r="K396" i="8"/>
  <c r="J396" i="8"/>
  <c r="G396" i="8"/>
  <c r="O396" i="8" s="1"/>
  <c r="N396" i="8"/>
  <c r="M396" i="8"/>
  <c r="G391" i="8"/>
  <c r="H391" i="8" s="1"/>
  <c r="F391" i="8"/>
  <c r="M391" i="8"/>
  <c r="N391" i="8" s="1"/>
  <c r="L391" i="8"/>
  <c r="K391" i="8"/>
  <c r="J391" i="8"/>
  <c r="I391" i="8"/>
  <c r="O391" i="8" s="1"/>
  <c r="G388" i="8"/>
  <c r="H388" i="8" s="1"/>
  <c r="N388" i="8"/>
  <c r="F388" i="8"/>
  <c r="M388" i="8"/>
  <c r="K388" i="8"/>
  <c r="L388" i="8" s="1"/>
  <c r="J388" i="8"/>
  <c r="I388" i="8"/>
  <c r="M387" i="8"/>
  <c r="N387" i="8" s="1"/>
  <c r="L387" i="8"/>
  <c r="K387" i="8"/>
  <c r="J387" i="8"/>
  <c r="I387" i="8"/>
  <c r="O387" i="8" s="1"/>
  <c r="G387" i="8"/>
  <c r="H387" i="8" s="1"/>
  <c r="F387" i="8"/>
  <c r="J406" i="8"/>
  <c r="I406" i="8"/>
  <c r="O406" i="8" s="1"/>
  <c r="G406" i="8"/>
  <c r="H406" i="8" s="1"/>
  <c r="N406" i="8"/>
  <c r="F406" i="8"/>
  <c r="M406" i="8"/>
  <c r="K406" i="8"/>
  <c r="L406" i="8" s="1"/>
  <c r="G417" i="8"/>
  <c r="H417" i="8" s="1"/>
  <c r="N417" i="8"/>
  <c r="F417" i="8"/>
  <c r="M417" i="8"/>
  <c r="K417" i="8"/>
  <c r="L417" i="8" s="1"/>
  <c r="J417" i="8"/>
  <c r="I417" i="8"/>
  <c r="O417" i="8" s="1"/>
  <c r="I433" i="8"/>
  <c r="J433" i="8" s="1"/>
  <c r="G433" i="8"/>
  <c r="H433" i="8" s="1"/>
  <c r="F433" i="8"/>
  <c r="K433" i="8"/>
  <c r="L433" i="8" s="1"/>
  <c r="M433" i="8"/>
  <c r="N433" i="8" s="1"/>
  <c r="I465" i="8"/>
  <c r="J465" i="8" s="1"/>
  <c r="F465" i="8"/>
  <c r="M465" i="8"/>
  <c r="N465" i="8" s="1"/>
  <c r="L465" i="8"/>
  <c r="G465" i="8"/>
  <c r="H465" i="8" s="1"/>
  <c r="K465" i="8"/>
  <c r="L454" i="8"/>
  <c r="K454" i="8"/>
  <c r="G454" i="8"/>
  <c r="H454" i="8" s="1"/>
  <c r="J454" i="8"/>
  <c r="I454" i="8"/>
  <c r="O454" i="8" s="1"/>
  <c r="M454" i="8"/>
  <c r="N454" i="8" s="1"/>
  <c r="I460" i="8"/>
  <c r="J460" i="8" s="1"/>
  <c r="M460" i="8"/>
  <c r="N460" i="8" s="1"/>
  <c r="K460" i="8"/>
  <c r="L460" i="8" s="1"/>
  <c r="G460" i="8"/>
  <c r="H460" i="8" s="1"/>
  <c r="N466" i="8"/>
  <c r="M466" i="8"/>
  <c r="J466" i="8"/>
  <c r="I466" i="8"/>
  <c r="O466" i="8" s="1"/>
  <c r="G466" i="8"/>
  <c r="H466" i="8" s="1"/>
  <c r="K466" i="8"/>
  <c r="L466" i="8" s="1"/>
  <c r="L486" i="8"/>
  <c r="K486" i="8"/>
  <c r="I486" i="8"/>
  <c r="J486" i="8" s="1"/>
  <c r="G486" i="8"/>
  <c r="H486" i="8" s="1"/>
  <c r="M486" i="8"/>
  <c r="N486" i="8" s="1"/>
  <c r="O24" i="8"/>
  <c r="G22" i="8"/>
  <c r="H22" i="8" s="1"/>
  <c r="N22" i="8"/>
  <c r="M22" i="8"/>
  <c r="K22" i="8"/>
  <c r="L22" i="8" s="1"/>
  <c r="J22" i="8"/>
  <c r="I22" i="8"/>
  <c r="O22" i="8" s="1"/>
  <c r="N135" i="8"/>
  <c r="F135" i="8"/>
  <c r="M135" i="8"/>
  <c r="K135" i="8"/>
  <c r="L135" i="8" s="1"/>
  <c r="I135" i="8"/>
  <c r="J135" i="8" s="1"/>
  <c r="G135" i="8"/>
  <c r="H135" i="8" s="1"/>
  <c r="G37" i="8"/>
  <c r="H37" i="8" s="1"/>
  <c r="L37" i="8"/>
  <c r="K37" i="8"/>
  <c r="I37" i="8"/>
  <c r="J37" i="8" s="1"/>
  <c r="N37" i="8"/>
  <c r="M37" i="8"/>
  <c r="F136" i="8"/>
  <c r="I136" i="8"/>
  <c r="J136" i="8" s="1"/>
  <c r="M136" i="8"/>
  <c r="N136" i="8" s="1"/>
  <c r="K136" i="8"/>
  <c r="L136" i="8" s="1"/>
  <c r="G136" i="8"/>
  <c r="H136" i="8" s="1"/>
  <c r="I181" i="8"/>
  <c r="O181" i="8" s="1"/>
  <c r="G181" i="8"/>
  <c r="H181" i="8" s="1"/>
  <c r="F181" i="8"/>
  <c r="N181" i="8"/>
  <c r="M181" i="8"/>
  <c r="L181" i="8"/>
  <c r="K181" i="8"/>
  <c r="J181" i="8"/>
  <c r="K327" i="8"/>
  <c r="L327" i="8" s="1"/>
  <c r="I327" i="8"/>
  <c r="J327" i="8" s="1"/>
  <c r="F327" i="8"/>
  <c r="G327" i="8"/>
  <c r="H327" i="8" s="1"/>
  <c r="M327" i="8"/>
  <c r="N327" i="8" s="1"/>
  <c r="I363" i="8"/>
  <c r="F363" i="8"/>
  <c r="M363" i="8"/>
  <c r="N363" i="8" s="1"/>
  <c r="L363" i="8"/>
  <c r="K363" i="8"/>
  <c r="O363" i="8" s="1"/>
  <c r="J363" i="8"/>
  <c r="G363" i="8"/>
  <c r="H363" i="8" s="1"/>
  <c r="M516" i="8"/>
  <c r="K516" i="8"/>
  <c r="I516" i="8"/>
  <c r="G516" i="8"/>
  <c r="O516" i="8" s="1"/>
  <c r="C516" i="8"/>
  <c r="C499" i="8"/>
  <c r="M499" i="8"/>
  <c r="K499" i="8"/>
  <c r="I499" i="8"/>
  <c r="G499" i="8"/>
  <c r="O499" i="8" s="1"/>
  <c r="V430" i="8"/>
  <c r="U430" i="8"/>
  <c r="T430" i="8"/>
  <c r="W430" i="8"/>
  <c r="M267" i="8"/>
  <c r="N267" i="8" s="1"/>
  <c r="L267" i="8"/>
  <c r="K267" i="8"/>
  <c r="J267" i="8"/>
  <c r="I267" i="8"/>
  <c r="O267" i="8" s="1"/>
  <c r="G267" i="8"/>
  <c r="H267" i="8" s="1"/>
  <c r="K223" i="8"/>
  <c r="I223" i="8"/>
  <c r="J223" i="8" s="1"/>
  <c r="G223" i="8"/>
  <c r="H223" i="8" s="1"/>
  <c r="N223" i="8"/>
  <c r="F223" i="8"/>
  <c r="M223" i="8"/>
  <c r="L223" i="8"/>
  <c r="M72" i="8"/>
  <c r="N72" i="8" s="1"/>
  <c r="L72" i="8"/>
  <c r="K72" i="8"/>
  <c r="O72" i="8" s="1"/>
  <c r="J72" i="8"/>
  <c r="I72" i="8"/>
  <c r="G72" i="8"/>
  <c r="H72" i="8" s="1"/>
  <c r="F72" i="8"/>
  <c r="I98" i="8"/>
  <c r="O98" i="8" s="1"/>
  <c r="G98" i="8"/>
  <c r="H98" i="8" s="1"/>
  <c r="N98" i="8"/>
  <c r="F98" i="8"/>
  <c r="M98" i="8"/>
  <c r="K98" i="8"/>
  <c r="L98" i="8" s="1"/>
  <c r="J98" i="8"/>
  <c r="K50" i="8"/>
  <c r="I50" i="8"/>
  <c r="G50" i="8"/>
  <c r="H50" i="8" s="1"/>
  <c r="F50" i="8"/>
  <c r="M50" i="8"/>
  <c r="N50" i="8" s="1"/>
  <c r="L50" i="8"/>
  <c r="J50" i="8"/>
  <c r="I73" i="8"/>
  <c r="O73" i="8" s="1"/>
  <c r="G73" i="8"/>
  <c r="H73" i="8" s="1"/>
  <c r="M73" i="8"/>
  <c r="N73" i="8" s="1"/>
  <c r="K73" i="8"/>
  <c r="L73" i="8" s="1"/>
  <c r="J73" i="8"/>
  <c r="M35" i="8"/>
  <c r="J35" i="8"/>
  <c r="I35" i="8"/>
  <c r="G35" i="8"/>
  <c r="H35" i="8" s="1"/>
  <c r="F35" i="8"/>
  <c r="O35" i="8"/>
  <c r="N35" i="8"/>
  <c r="L35" i="8"/>
  <c r="K35" i="8"/>
  <c r="N289" i="8"/>
  <c r="M289" i="8"/>
  <c r="K289" i="8"/>
  <c r="L289" i="8" s="1"/>
  <c r="I289" i="8"/>
  <c r="J289" i="8" s="1"/>
  <c r="G289" i="8"/>
  <c r="H289" i="8" s="1"/>
  <c r="N490" i="8"/>
  <c r="M490" i="8"/>
  <c r="K490" i="8"/>
  <c r="L490" i="8" s="1"/>
  <c r="I490" i="8"/>
  <c r="J490" i="8" s="1"/>
  <c r="G490" i="8"/>
  <c r="H490" i="8" s="1"/>
  <c r="I423" i="8"/>
  <c r="G423" i="8"/>
  <c r="H423" i="8" s="1"/>
  <c r="F423" i="8"/>
  <c r="N423" i="8"/>
  <c r="M423" i="8"/>
  <c r="L423" i="8"/>
  <c r="K423" i="8"/>
  <c r="J423" i="8"/>
  <c r="N331" i="8"/>
  <c r="F331" i="8"/>
  <c r="M331" i="8"/>
  <c r="K331" i="8"/>
  <c r="L331" i="8" s="1"/>
  <c r="J331" i="8"/>
  <c r="I331" i="8"/>
  <c r="G331" i="8"/>
  <c r="H331" i="8" s="1"/>
  <c r="M60" i="8"/>
  <c r="L60" i="8"/>
  <c r="J60" i="8"/>
  <c r="O60" i="8"/>
  <c r="N60" i="8"/>
  <c r="K60" i="8"/>
  <c r="I60" i="8"/>
  <c r="G60" i="8"/>
  <c r="H60" i="8" s="1"/>
  <c r="F60" i="8"/>
  <c r="L48" i="8"/>
  <c r="I48" i="8"/>
  <c r="J48" i="8" s="1"/>
  <c r="G48" i="8"/>
  <c r="H48" i="8" s="1"/>
  <c r="F48" i="8"/>
  <c r="M48" i="8"/>
  <c r="N48" i="8" s="1"/>
  <c r="K48" i="8"/>
  <c r="K52" i="8"/>
  <c r="L52" i="8"/>
  <c r="J52" i="8"/>
  <c r="I52" i="8"/>
  <c r="G52" i="8"/>
  <c r="H52" i="8" s="1"/>
  <c r="F52" i="8"/>
  <c r="M52" i="8"/>
  <c r="N52" i="8" s="1"/>
  <c r="J27" i="8"/>
  <c r="I27" i="8"/>
  <c r="G27" i="8"/>
  <c r="H27" i="8" s="1"/>
  <c r="N27" i="8"/>
  <c r="F27" i="8"/>
  <c r="M27" i="8"/>
  <c r="K27" i="8"/>
  <c r="L27" i="8" s="1"/>
  <c r="M44" i="8"/>
  <c r="K44" i="8"/>
  <c r="I44" i="8"/>
  <c r="J44" i="8" s="1"/>
  <c r="G44" i="8"/>
  <c r="H44" i="8" s="1"/>
  <c r="F44" i="8"/>
  <c r="O44" i="8"/>
  <c r="N44" i="8"/>
  <c r="L44" i="8"/>
  <c r="G109" i="8"/>
  <c r="H109" i="8" s="1"/>
  <c r="K109" i="8"/>
  <c r="M109" i="8"/>
  <c r="L109" i="8"/>
  <c r="I109" i="8"/>
  <c r="J109" i="8" s="1"/>
  <c r="N109" i="8"/>
  <c r="I107" i="8"/>
  <c r="G107" i="8"/>
  <c r="H107" i="8" s="1"/>
  <c r="F107" i="8"/>
  <c r="M107" i="8"/>
  <c r="N107" i="8" s="1"/>
  <c r="L107" i="8"/>
  <c r="K107" i="8"/>
  <c r="J107" i="8"/>
  <c r="G104" i="8"/>
  <c r="H104" i="8" s="1"/>
  <c r="F104" i="8"/>
  <c r="M104" i="8"/>
  <c r="N104" i="8" s="1"/>
  <c r="L104" i="8"/>
  <c r="K104" i="8"/>
  <c r="I104" i="8"/>
  <c r="J104" i="8" s="1"/>
  <c r="L140" i="8"/>
  <c r="K140" i="8"/>
  <c r="J140" i="8"/>
  <c r="G140" i="8"/>
  <c r="H140" i="8" s="1"/>
  <c r="N140" i="8"/>
  <c r="F140" i="8"/>
  <c r="I140" i="8"/>
  <c r="M140" i="8"/>
  <c r="F112" i="8"/>
  <c r="O112" i="8"/>
  <c r="M112" i="8"/>
  <c r="N112" i="8" s="1"/>
  <c r="L112" i="8"/>
  <c r="K112" i="8"/>
  <c r="I112" i="8"/>
  <c r="J112" i="8" s="1"/>
  <c r="G112" i="8"/>
  <c r="H112" i="8" s="1"/>
  <c r="K157" i="8"/>
  <c r="L157" i="8" s="1"/>
  <c r="I157" i="8"/>
  <c r="J157" i="8" s="1"/>
  <c r="O157" i="8"/>
  <c r="G157" i="8"/>
  <c r="H157" i="8" s="1"/>
  <c r="M157" i="8"/>
  <c r="N157" i="8" s="1"/>
  <c r="I155" i="8"/>
  <c r="J155" i="8" s="1"/>
  <c r="G155" i="8"/>
  <c r="H155" i="8" s="1"/>
  <c r="M155" i="8"/>
  <c r="N155" i="8" s="1"/>
  <c r="K155" i="8"/>
  <c r="L155" i="8" s="1"/>
  <c r="K173" i="8"/>
  <c r="I173" i="8"/>
  <c r="O173" i="8" s="1"/>
  <c r="G173" i="8"/>
  <c r="H173" i="8" s="1"/>
  <c r="F173" i="8"/>
  <c r="M173" i="8"/>
  <c r="N173" i="8" s="1"/>
  <c r="L173" i="8"/>
  <c r="J173" i="8"/>
  <c r="G174" i="8"/>
  <c r="H174" i="8" s="1"/>
  <c r="M174" i="8"/>
  <c r="N174" i="8" s="1"/>
  <c r="F174" i="8"/>
  <c r="K174" i="8"/>
  <c r="L174" i="8" s="1"/>
  <c r="J174" i="8"/>
  <c r="I174" i="8"/>
  <c r="O174" i="8" s="1"/>
  <c r="K192" i="8"/>
  <c r="I192" i="8"/>
  <c r="G192" i="8"/>
  <c r="H192" i="8" s="1"/>
  <c r="M192" i="8"/>
  <c r="O192" i="8" s="1"/>
  <c r="L192" i="8"/>
  <c r="J192" i="8"/>
  <c r="I305" i="8"/>
  <c r="J305" i="8" s="1"/>
  <c r="K305" i="8"/>
  <c r="L305" i="8" s="1"/>
  <c r="M305" i="8"/>
  <c r="O305" i="8" s="1"/>
  <c r="G305" i="8"/>
  <c r="H305" i="8" s="1"/>
  <c r="F305" i="8"/>
  <c r="G208" i="8"/>
  <c r="H208" i="8" s="1"/>
  <c r="F208" i="8"/>
  <c r="M208" i="8"/>
  <c r="N208" i="8" s="1"/>
  <c r="L208" i="8"/>
  <c r="K208" i="8"/>
  <c r="J208" i="8"/>
  <c r="I208" i="8"/>
  <c r="G193" i="8"/>
  <c r="H193" i="8" s="1"/>
  <c r="M193" i="8"/>
  <c r="N193" i="8" s="1"/>
  <c r="K193" i="8"/>
  <c r="L193" i="8" s="1"/>
  <c r="I193" i="8"/>
  <c r="O193" i="8" s="1"/>
  <c r="F193" i="8"/>
  <c r="F207" i="8"/>
  <c r="M207" i="8"/>
  <c r="O207" i="8" s="1"/>
  <c r="L207" i="8"/>
  <c r="K207" i="8"/>
  <c r="I207" i="8"/>
  <c r="J207" i="8" s="1"/>
  <c r="G207" i="8"/>
  <c r="H207" i="8" s="1"/>
  <c r="M199" i="8"/>
  <c r="N199" i="8" s="1"/>
  <c r="K199" i="8"/>
  <c r="L199" i="8" s="1"/>
  <c r="I199" i="8"/>
  <c r="J199" i="8" s="1"/>
  <c r="G199" i="8"/>
  <c r="H199" i="8" s="1"/>
  <c r="F199" i="8"/>
  <c r="K261" i="8"/>
  <c r="J261" i="8"/>
  <c r="I261" i="8"/>
  <c r="G261" i="8"/>
  <c r="H261" i="8" s="1"/>
  <c r="F261" i="8"/>
  <c r="M261" i="8"/>
  <c r="N261" i="8" s="1"/>
  <c r="L261" i="8"/>
  <c r="I233" i="8"/>
  <c r="N233" i="8"/>
  <c r="F233" i="8"/>
  <c r="M233" i="8"/>
  <c r="K233" i="8"/>
  <c r="L233" i="8" s="1"/>
  <c r="J233" i="8"/>
  <c r="G233" i="8"/>
  <c r="H233" i="8" s="1"/>
  <c r="I265" i="8"/>
  <c r="G265" i="8"/>
  <c r="H265" i="8" s="1"/>
  <c r="F265" i="8"/>
  <c r="M265" i="8"/>
  <c r="N265" i="8" s="1"/>
  <c r="K265" i="8"/>
  <c r="L265" i="8" s="1"/>
  <c r="J265" i="8"/>
  <c r="G255" i="8"/>
  <c r="H255" i="8" s="1"/>
  <c r="N255" i="8"/>
  <c r="F255" i="8"/>
  <c r="M255" i="8"/>
  <c r="K255" i="8"/>
  <c r="L255" i="8" s="1"/>
  <c r="J255" i="8"/>
  <c r="I255" i="8"/>
  <c r="F320" i="8"/>
  <c r="L320" i="8"/>
  <c r="I320" i="8"/>
  <c r="J320" i="8" s="1"/>
  <c r="G320" i="8"/>
  <c r="H320" i="8" s="1"/>
  <c r="M320" i="8"/>
  <c r="N320" i="8" s="1"/>
  <c r="K320" i="8"/>
  <c r="M251" i="8"/>
  <c r="N251" i="8" s="1"/>
  <c r="K251" i="8"/>
  <c r="L251" i="8" s="1"/>
  <c r="J251" i="8"/>
  <c r="I251" i="8"/>
  <c r="O251" i="8" s="1"/>
  <c r="G251" i="8"/>
  <c r="H251" i="8" s="1"/>
  <c r="F251" i="8"/>
  <c r="I307" i="8"/>
  <c r="G307" i="8"/>
  <c r="H307" i="8" s="1"/>
  <c r="F307" i="8"/>
  <c r="M307" i="8"/>
  <c r="N307" i="8" s="1"/>
  <c r="K307" i="8"/>
  <c r="L307" i="8" s="1"/>
  <c r="J307" i="8"/>
  <c r="K339" i="8"/>
  <c r="J339" i="8"/>
  <c r="I339" i="8"/>
  <c r="O339" i="8" s="1"/>
  <c r="G339" i="8"/>
  <c r="H339" i="8" s="1"/>
  <c r="N339" i="8"/>
  <c r="F339" i="8"/>
  <c r="M339" i="8"/>
  <c r="L339" i="8"/>
  <c r="K336" i="8"/>
  <c r="L336" i="8" s="1"/>
  <c r="J336" i="8"/>
  <c r="I336" i="8"/>
  <c r="G336" i="8"/>
  <c r="H336" i="8" s="1"/>
  <c r="F336" i="8"/>
  <c r="M336" i="8"/>
  <c r="N336" i="8" s="1"/>
  <c r="K334" i="8"/>
  <c r="J334" i="8"/>
  <c r="I334" i="8"/>
  <c r="G334" i="8"/>
  <c r="H334" i="8" s="1"/>
  <c r="F334" i="8"/>
  <c r="L334" i="8"/>
  <c r="M334" i="8"/>
  <c r="N334" i="8" s="1"/>
  <c r="M392" i="8"/>
  <c r="L392" i="8"/>
  <c r="K392" i="8"/>
  <c r="J392" i="8"/>
  <c r="I392" i="8"/>
  <c r="G392" i="8"/>
  <c r="O392" i="8" s="1"/>
  <c r="N392" i="8"/>
  <c r="G342" i="8"/>
  <c r="H342" i="8" s="1"/>
  <c r="N342" i="8"/>
  <c r="F342" i="8"/>
  <c r="M342" i="8"/>
  <c r="K342" i="8"/>
  <c r="J342" i="8"/>
  <c r="L342" i="8"/>
  <c r="I342" i="8"/>
  <c r="O342" i="8" s="1"/>
  <c r="M395" i="8"/>
  <c r="K395" i="8"/>
  <c r="L395" i="8" s="1"/>
  <c r="I395" i="8"/>
  <c r="J395" i="8" s="1"/>
  <c r="G395" i="8"/>
  <c r="H395" i="8" s="1"/>
  <c r="F395" i="8"/>
  <c r="N395" i="8"/>
  <c r="K434" i="8"/>
  <c r="J434" i="8"/>
  <c r="I434" i="8"/>
  <c r="L434" i="8"/>
  <c r="O434" i="8"/>
  <c r="N434" i="8"/>
  <c r="M434" i="8"/>
  <c r="G434" i="8"/>
  <c r="H434" i="8" s="1"/>
  <c r="F434" i="8"/>
  <c r="G400" i="8"/>
  <c r="H400" i="8" s="1"/>
  <c r="K400" i="8"/>
  <c r="O400" i="8" s="1"/>
  <c r="J400" i="8"/>
  <c r="I400" i="8"/>
  <c r="F400" i="8"/>
  <c r="M400" i="8"/>
  <c r="N400" i="8" s="1"/>
  <c r="G394" i="8"/>
  <c r="H394" i="8" s="1"/>
  <c r="M394" i="8"/>
  <c r="N394" i="8" s="1"/>
  <c r="L394" i="8"/>
  <c r="K394" i="8"/>
  <c r="I394" i="8"/>
  <c r="J394" i="8" s="1"/>
  <c r="I462" i="8"/>
  <c r="J462" i="8" s="1"/>
  <c r="N462" i="8"/>
  <c r="F462" i="8"/>
  <c r="L462" i="8"/>
  <c r="K462" i="8"/>
  <c r="G462" i="8"/>
  <c r="H462" i="8" s="1"/>
  <c r="O462" i="8"/>
  <c r="M462" i="8"/>
  <c r="I408" i="8"/>
  <c r="J408" i="8" s="1"/>
  <c r="G408" i="8"/>
  <c r="H408" i="8" s="1"/>
  <c r="F408" i="8"/>
  <c r="M408" i="8"/>
  <c r="N408" i="8" s="1"/>
  <c r="K408" i="8"/>
  <c r="L408" i="8" s="1"/>
  <c r="L438" i="8"/>
  <c r="I438" i="8"/>
  <c r="J438" i="8" s="1"/>
  <c r="G438" i="8"/>
  <c r="H438" i="8" s="1"/>
  <c r="F438" i="8"/>
  <c r="K438" i="8"/>
  <c r="M438" i="8"/>
  <c r="N438" i="8" s="1"/>
  <c r="M412" i="8"/>
  <c r="L412" i="8"/>
  <c r="K412" i="8"/>
  <c r="I412" i="8"/>
  <c r="J412" i="8" s="1"/>
  <c r="G412" i="8"/>
  <c r="H412" i="8" s="1"/>
  <c r="N412" i="8"/>
  <c r="F412" i="8"/>
  <c r="M469" i="8"/>
  <c r="K469" i="8"/>
  <c r="I469" i="8"/>
  <c r="O469" i="8"/>
  <c r="G469" i="8"/>
  <c r="M424" i="8"/>
  <c r="N424" i="8"/>
  <c r="L424" i="8"/>
  <c r="K424" i="8"/>
  <c r="I424" i="8"/>
  <c r="J424" i="8" s="1"/>
  <c r="G424" i="8"/>
  <c r="H424" i="8" s="1"/>
  <c r="F424" i="8"/>
  <c r="K472" i="8"/>
  <c r="O472" i="8" s="1"/>
  <c r="L472" i="8"/>
  <c r="I472" i="8"/>
  <c r="G472" i="8"/>
  <c r="H472" i="8" s="1"/>
  <c r="F472" i="8"/>
  <c r="M472" i="8"/>
  <c r="J472" i="8"/>
  <c r="N472" i="8"/>
  <c r="N471" i="8"/>
  <c r="F471" i="8"/>
  <c r="M471" i="8"/>
  <c r="K471" i="8"/>
  <c r="L471" i="8" s="1"/>
  <c r="G471" i="8"/>
  <c r="H471" i="8" s="1"/>
  <c r="I471" i="8"/>
  <c r="J471" i="8" s="1"/>
  <c r="O471" i="8"/>
  <c r="K491" i="8"/>
  <c r="I491" i="8"/>
  <c r="J491" i="8" s="1"/>
  <c r="G491" i="8"/>
  <c r="H491" i="8" s="1"/>
  <c r="M491" i="8"/>
  <c r="O491" i="8" s="1"/>
  <c r="L491" i="8"/>
  <c r="W368" i="8"/>
  <c r="V368" i="8"/>
  <c r="U368" i="8"/>
  <c r="T368" i="8"/>
  <c r="G118" i="8"/>
  <c r="H118" i="8" s="1"/>
  <c r="M118" i="8"/>
  <c r="N118" i="8" s="1"/>
  <c r="K118" i="8"/>
  <c r="L118" i="8" s="1"/>
  <c r="I118" i="8"/>
  <c r="J118" i="8" s="1"/>
  <c r="F118" i="8"/>
  <c r="F83" i="8"/>
  <c r="M83" i="8"/>
  <c r="N83" i="8" s="1"/>
  <c r="L83" i="8"/>
  <c r="K83" i="8"/>
  <c r="I83" i="8"/>
  <c r="J83" i="8" s="1"/>
  <c r="G83" i="8"/>
  <c r="H83" i="8" s="1"/>
  <c r="P503" i="8"/>
  <c r="R503" i="8" s="1"/>
  <c r="S503" i="8" s="1"/>
  <c r="K425" i="8"/>
  <c r="I425" i="8"/>
  <c r="J425" i="8" s="1"/>
  <c r="G425" i="8"/>
  <c r="H425" i="8" s="1"/>
  <c r="F425" i="8"/>
  <c r="N425" i="8"/>
  <c r="M425" i="8"/>
  <c r="L425" i="8"/>
  <c r="M46" i="8"/>
  <c r="I46" i="8"/>
  <c r="J46" i="8" s="1"/>
  <c r="G46" i="8"/>
  <c r="H46" i="8" s="1"/>
  <c r="F46" i="8"/>
  <c r="O46" i="8"/>
  <c r="N46" i="8"/>
  <c r="L46" i="8"/>
  <c r="K46" i="8"/>
  <c r="N92" i="8"/>
  <c r="F92" i="8"/>
  <c r="M92" i="8"/>
  <c r="K92" i="8"/>
  <c r="L92" i="8" s="1"/>
  <c r="J92" i="8"/>
  <c r="I92" i="8"/>
  <c r="G92" i="8"/>
  <c r="H92" i="8" s="1"/>
  <c r="F214" i="8"/>
  <c r="M214" i="8"/>
  <c r="N214" i="8" s="1"/>
  <c r="K214" i="8"/>
  <c r="L214" i="8" s="1"/>
  <c r="J214" i="8"/>
  <c r="I214" i="8"/>
  <c r="G214" i="8"/>
  <c r="H214" i="8" s="1"/>
  <c r="K383" i="8"/>
  <c r="I383" i="8"/>
  <c r="J383" i="8" s="1"/>
  <c r="G383" i="8"/>
  <c r="H383" i="8" s="1"/>
  <c r="F383" i="8"/>
  <c r="M383" i="8"/>
  <c r="N383" i="8" s="1"/>
  <c r="L383" i="8"/>
  <c r="M474" i="8"/>
  <c r="N474" i="8" s="1"/>
  <c r="K474" i="8"/>
  <c r="L474" i="8" s="1"/>
  <c r="I474" i="8"/>
  <c r="J474" i="8" s="1"/>
  <c r="F474" i="8"/>
  <c r="G474" i="8"/>
  <c r="H474" i="8" s="1"/>
  <c r="W369" i="8"/>
  <c r="V369" i="8"/>
  <c r="U369" i="8"/>
  <c r="T369" i="8"/>
  <c r="G501" i="8"/>
  <c r="O501" i="8" s="1"/>
  <c r="C501" i="8"/>
  <c r="M501" i="8"/>
  <c r="K501" i="8"/>
  <c r="I501" i="8"/>
  <c r="K515" i="8"/>
  <c r="I515" i="8"/>
  <c r="G515" i="8"/>
  <c r="O515" i="8" s="1"/>
  <c r="C515" i="8"/>
  <c r="M515" i="8"/>
  <c r="P508" i="8"/>
  <c r="R508" i="8" s="1"/>
  <c r="S508" i="8" s="1"/>
  <c r="C511" i="8"/>
  <c r="M511" i="8"/>
  <c r="K511" i="8"/>
  <c r="I511" i="8"/>
  <c r="G511" i="8"/>
  <c r="O511" i="8" s="1"/>
  <c r="G415" i="8"/>
  <c r="H415" i="8" s="1"/>
  <c r="N415" i="8"/>
  <c r="F415" i="8"/>
  <c r="M415" i="8"/>
  <c r="L415" i="8"/>
  <c r="K415" i="8"/>
  <c r="I415" i="8"/>
  <c r="J415" i="8" s="1"/>
  <c r="J319" i="8"/>
  <c r="N319" i="8"/>
  <c r="F319" i="8"/>
  <c r="M319" i="8"/>
  <c r="K319" i="8"/>
  <c r="G319" i="8"/>
  <c r="H319" i="8" s="1"/>
  <c r="I319" i="8"/>
  <c r="O319" i="8"/>
  <c r="L319" i="8"/>
  <c r="L168" i="8"/>
  <c r="K168" i="8"/>
  <c r="I168" i="8"/>
  <c r="O168" i="8" s="1"/>
  <c r="G168" i="8"/>
  <c r="H168" i="8" s="1"/>
  <c r="M168" i="8"/>
  <c r="N168" i="8" s="1"/>
  <c r="M182" i="8"/>
  <c r="N182" i="8" s="1"/>
  <c r="K182" i="8"/>
  <c r="I182" i="8"/>
  <c r="L182" i="8"/>
  <c r="J182" i="8"/>
  <c r="G182" i="8"/>
  <c r="H182" i="8" s="1"/>
  <c r="F182" i="8"/>
  <c r="G69" i="8"/>
  <c r="H69" i="8" s="1"/>
  <c r="L69" i="8"/>
  <c r="K69" i="8"/>
  <c r="I69" i="8"/>
  <c r="J69" i="8" s="1"/>
  <c r="N69" i="8"/>
  <c r="M69" i="8"/>
  <c r="F69" i="8"/>
  <c r="O55" i="8"/>
  <c r="G55" i="8"/>
  <c r="H55" i="8" s="1"/>
  <c r="N55" i="8"/>
  <c r="F55" i="8"/>
  <c r="L55" i="8"/>
  <c r="M55" i="8"/>
  <c r="K55" i="8"/>
  <c r="I55" i="8"/>
  <c r="J55" i="8" s="1"/>
  <c r="G45" i="8"/>
  <c r="H45" i="8" s="1"/>
  <c r="I45" i="8"/>
  <c r="J45" i="8" s="1"/>
  <c r="F45" i="8"/>
  <c r="N45" i="8"/>
  <c r="M45" i="8"/>
  <c r="K45" i="8"/>
  <c r="L45" i="8" s="1"/>
  <c r="F43" i="8"/>
  <c r="K43" i="8"/>
  <c r="O43" i="8" s="1"/>
  <c r="L43" i="8"/>
  <c r="J43" i="8"/>
  <c r="I43" i="8"/>
  <c r="G43" i="8"/>
  <c r="H43" i="8" s="1"/>
  <c r="M43" i="8"/>
  <c r="N43" i="8" s="1"/>
  <c r="K89" i="8"/>
  <c r="L89" i="8" s="1"/>
  <c r="J89" i="8"/>
  <c r="I89" i="8"/>
  <c r="G89" i="8"/>
  <c r="H89" i="8" s="1"/>
  <c r="F89" i="8"/>
  <c r="M89" i="8"/>
  <c r="N89" i="8" s="1"/>
  <c r="K25" i="8"/>
  <c r="J25" i="8"/>
  <c r="I25" i="8"/>
  <c r="G25" i="8"/>
  <c r="H25" i="8" s="1"/>
  <c r="N25" i="8"/>
  <c r="F25" i="8"/>
  <c r="M25" i="8"/>
  <c r="L25" i="8"/>
  <c r="M71" i="8"/>
  <c r="N71" i="8" s="1"/>
  <c r="J71" i="8"/>
  <c r="I71" i="8"/>
  <c r="G71" i="8"/>
  <c r="H71" i="8" s="1"/>
  <c r="K71" i="8"/>
  <c r="L71" i="8" s="1"/>
  <c r="F71" i="8"/>
  <c r="M49" i="8"/>
  <c r="N49" i="8" s="1"/>
  <c r="I49" i="8"/>
  <c r="G49" i="8"/>
  <c r="H49" i="8" s="1"/>
  <c r="K49" i="8"/>
  <c r="O49" i="8" s="1"/>
  <c r="J49" i="8"/>
  <c r="F115" i="8"/>
  <c r="M115" i="8"/>
  <c r="N115" i="8" s="1"/>
  <c r="K115" i="8"/>
  <c r="L115" i="8" s="1"/>
  <c r="I115" i="8"/>
  <c r="J115" i="8" s="1"/>
  <c r="G115" i="8"/>
  <c r="H115" i="8" s="1"/>
  <c r="N117" i="8"/>
  <c r="F117" i="8"/>
  <c r="M117" i="8"/>
  <c r="K117" i="8"/>
  <c r="L117" i="8" s="1"/>
  <c r="I117" i="8"/>
  <c r="J117" i="8" s="1"/>
  <c r="G117" i="8"/>
  <c r="H117" i="8" s="1"/>
  <c r="N120" i="8"/>
  <c r="F120" i="8"/>
  <c r="I120" i="8"/>
  <c r="J120" i="8" s="1"/>
  <c r="G120" i="8"/>
  <c r="H120" i="8" s="1"/>
  <c r="M120" i="8"/>
  <c r="K120" i="8"/>
  <c r="L120" i="8" s="1"/>
  <c r="M59" i="8"/>
  <c r="N59" i="8" s="1"/>
  <c r="I59" i="8"/>
  <c r="J59" i="8" s="1"/>
  <c r="G59" i="8"/>
  <c r="H59" i="8" s="1"/>
  <c r="K59" i="8"/>
  <c r="F59" i="8"/>
  <c r="L59" i="8"/>
  <c r="N116" i="8"/>
  <c r="F116" i="8"/>
  <c r="L116" i="8"/>
  <c r="M116" i="8"/>
  <c r="K116" i="8"/>
  <c r="I116" i="8"/>
  <c r="J116" i="8" s="1"/>
  <c r="G116" i="8"/>
  <c r="H116" i="8" s="1"/>
  <c r="G169" i="8"/>
  <c r="H169" i="8" s="1"/>
  <c r="M169" i="8"/>
  <c r="N169" i="8" s="1"/>
  <c r="K169" i="8"/>
  <c r="L169" i="8" s="1"/>
  <c r="J169" i="8"/>
  <c r="I169" i="8"/>
  <c r="I172" i="8"/>
  <c r="J172" i="8" s="1"/>
  <c r="G172" i="8"/>
  <c r="H172" i="8" s="1"/>
  <c r="K172" i="8"/>
  <c r="F172" i="8"/>
  <c r="N172" i="8"/>
  <c r="M172" i="8"/>
  <c r="L172" i="8"/>
  <c r="N141" i="8"/>
  <c r="F141" i="8"/>
  <c r="M141" i="8"/>
  <c r="L141" i="8"/>
  <c r="K141" i="8"/>
  <c r="J141" i="8"/>
  <c r="I141" i="8"/>
  <c r="G141" i="8"/>
  <c r="H141" i="8" s="1"/>
  <c r="G176" i="8"/>
  <c r="H176" i="8" s="1"/>
  <c r="M176" i="8"/>
  <c r="N176" i="8" s="1"/>
  <c r="I176" i="8"/>
  <c r="F176" i="8"/>
  <c r="K176" i="8"/>
  <c r="L176" i="8" s="1"/>
  <c r="J176" i="8"/>
  <c r="K194" i="8"/>
  <c r="I194" i="8"/>
  <c r="G194" i="8"/>
  <c r="H194" i="8" s="1"/>
  <c r="M194" i="8"/>
  <c r="N194" i="8"/>
  <c r="L194" i="8"/>
  <c r="J194" i="8"/>
  <c r="F194" i="8"/>
  <c r="I209" i="8"/>
  <c r="J209" i="8" s="1"/>
  <c r="G209" i="8"/>
  <c r="H209" i="8" s="1"/>
  <c r="F209" i="8"/>
  <c r="M209" i="8"/>
  <c r="O209" i="8" s="1"/>
  <c r="L209" i="8"/>
  <c r="K209" i="8"/>
  <c r="G217" i="8"/>
  <c r="H217" i="8" s="1"/>
  <c r="F217" i="8"/>
  <c r="M217" i="8"/>
  <c r="N217" i="8" s="1"/>
  <c r="L217" i="8"/>
  <c r="K217" i="8"/>
  <c r="J217" i="8"/>
  <c r="I217" i="8"/>
  <c r="G195" i="8"/>
  <c r="H195" i="8" s="1"/>
  <c r="M195" i="8"/>
  <c r="N195" i="8" s="1"/>
  <c r="K195" i="8"/>
  <c r="L195" i="8" s="1"/>
  <c r="I195" i="8"/>
  <c r="O195" i="8" s="1"/>
  <c r="F195" i="8"/>
  <c r="M210" i="8"/>
  <c r="N210" i="8" s="1"/>
  <c r="K210" i="8"/>
  <c r="O210" i="8" s="1"/>
  <c r="J210" i="8"/>
  <c r="I210" i="8"/>
  <c r="G210" i="8"/>
  <c r="H210" i="8" s="1"/>
  <c r="K273" i="8"/>
  <c r="L273" i="8" s="1"/>
  <c r="J273" i="8"/>
  <c r="I273" i="8"/>
  <c r="O273" i="8" s="1"/>
  <c r="G273" i="8"/>
  <c r="H273" i="8" s="1"/>
  <c r="N273" i="8"/>
  <c r="F273" i="8"/>
  <c r="M273" i="8"/>
  <c r="K266" i="8"/>
  <c r="J266" i="8"/>
  <c r="I266" i="8"/>
  <c r="O266" i="8" s="1"/>
  <c r="G266" i="8"/>
  <c r="H266" i="8" s="1"/>
  <c r="N266" i="8"/>
  <c r="F266" i="8"/>
  <c r="M266" i="8"/>
  <c r="L266" i="8"/>
  <c r="I235" i="8"/>
  <c r="N235" i="8"/>
  <c r="F235" i="8"/>
  <c r="M235" i="8"/>
  <c r="K235" i="8"/>
  <c r="G235" i="8"/>
  <c r="H235" i="8" s="1"/>
  <c r="L235" i="8"/>
  <c r="J235" i="8"/>
  <c r="I270" i="8"/>
  <c r="O270" i="8" s="1"/>
  <c r="G270" i="8"/>
  <c r="H270" i="8" s="1"/>
  <c r="N270" i="8"/>
  <c r="F270" i="8"/>
  <c r="M270" i="8"/>
  <c r="K270" i="8"/>
  <c r="L270" i="8" s="1"/>
  <c r="J270" i="8"/>
  <c r="G258" i="8"/>
  <c r="H258" i="8" s="1"/>
  <c r="M258" i="8"/>
  <c r="N258" i="8" s="1"/>
  <c r="K258" i="8"/>
  <c r="L258" i="8" s="1"/>
  <c r="I258" i="8"/>
  <c r="J258" i="8" s="1"/>
  <c r="G283" i="8"/>
  <c r="H283" i="8" s="1"/>
  <c r="M283" i="8"/>
  <c r="N283" i="8" s="1"/>
  <c r="K283" i="8"/>
  <c r="L283" i="8" s="1"/>
  <c r="J283" i="8"/>
  <c r="I283" i="8"/>
  <c r="O283" i="8" s="1"/>
  <c r="N253" i="8"/>
  <c r="M253" i="8"/>
  <c r="L253" i="8"/>
  <c r="K253" i="8"/>
  <c r="J253" i="8"/>
  <c r="I253" i="8"/>
  <c r="G253" i="8"/>
  <c r="O253" i="8" s="1"/>
  <c r="G313" i="8"/>
  <c r="H313" i="8" s="1"/>
  <c r="K313" i="8"/>
  <c r="M313" i="8"/>
  <c r="F313" i="8"/>
  <c r="N313" i="8"/>
  <c r="L313" i="8"/>
  <c r="I313" i="8"/>
  <c r="J313" i="8" s="1"/>
  <c r="G291" i="8"/>
  <c r="H291" i="8" s="1"/>
  <c r="M291" i="8"/>
  <c r="N291" i="8" s="1"/>
  <c r="K291" i="8"/>
  <c r="L291" i="8" s="1"/>
  <c r="J291" i="8"/>
  <c r="I291" i="8"/>
  <c r="M301" i="8"/>
  <c r="G301" i="8"/>
  <c r="H301" i="8" s="1"/>
  <c r="N301" i="8"/>
  <c r="I301" i="8"/>
  <c r="F301" i="8"/>
  <c r="O301" i="8"/>
  <c r="L301" i="8"/>
  <c r="K301" i="8"/>
  <c r="J301" i="8"/>
  <c r="I324" i="8"/>
  <c r="N324" i="8"/>
  <c r="J324" i="8"/>
  <c r="G324" i="8"/>
  <c r="H324" i="8" s="1"/>
  <c r="M324" i="8"/>
  <c r="K324" i="8"/>
  <c r="L324" i="8" s="1"/>
  <c r="F324" i="8"/>
  <c r="I347" i="8"/>
  <c r="J347" i="8" s="1"/>
  <c r="G347" i="8"/>
  <c r="H347" i="8" s="1"/>
  <c r="M347" i="8"/>
  <c r="N347" i="8" s="1"/>
  <c r="L347" i="8"/>
  <c r="K347" i="8"/>
  <c r="F347" i="8"/>
  <c r="G346" i="8"/>
  <c r="H346" i="8" s="1"/>
  <c r="N346" i="8"/>
  <c r="F346" i="8"/>
  <c r="M346" i="8"/>
  <c r="K346" i="8"/>
  <c r="I346" i="8"/>
  <c r="J346" i="8" s="1"/>
  <c r="L346" i="8"/>
  <c r="M337" i="8"/>
  <c r="N337" i="8" s="1"/>
  <c r="K337" i="8"/>
  <c r="L337" i="8" s="1"/>
  <c r="I337" i="8"/>
  <c r="J337" i="8" s="1"/>
  <c r="F337" i="8"/>
  <c r="G337" i="8"/>
  <c r="H337" i="8" s="1"/>
  <c r="I359" i="8"/>
  <c r="J359" i="8" s="1"/>
  <c r="N359" i="8"/>
  <c r="M359" i="8"/>
  <c r="G359" i="8"/>
  <c r="H359" i="8" s="1"/>
  <c r="F359" i="8"/>
  <c r="K359" i="8"/>
  <c r="L359" i="8" s="1"/>
  <c r="M405" i="8"/>
  <c r="L405" i="8"/>
  <c r="K405" i="8"/>
  <c r="J405" i="8"/>
  <c r="I405" i="8"/>
  <c r="N405" i="8"/>
  <c r="G405" i="8"/>
  <c r="O405" i="8" s="1"/>
  <c r="G404" i="8"/>
  <c r="H404" i="8" s="1"/>
  <c r="M404" i="8"/>
  <c r="N404" i="8" s="1"/>
  <c r="L404" i="8"/>
  <c r="K404" i="8"/>
  <c r="I404" i="8"/>
  <c r="J404" i="8" s="1"/>
  <c r="K416" i="8"/>
  <c r="J416" i="8"/>
  <c r="I416" i="8"/>
  <c r="G416" i="8"/>
  <c r="H416" i="8" s="1"/>
  <c r="F416" i="8"/>
  <c r="M416" i="8"/>
  <c r="N416" i="8" s="1"/>
  <c r="L416" i="8"/>
  <c r="J450" i="8"/>
  <c r="I450" i="8"/>
  <c r="G450" i="8"/>
  <c r="H450" i="8" s="1"/>
  <c r="F450" i="8"/>
  <c r="K450" i="8"/>
  <c r="O450" i="8" s="1"/>
  <c r="N450" i="8"/>
  <c r="M450" i="8"/>
  <c r="I441" i="8"/>
  <c r="J441" i="8" s="1"/>
  <c r="G441" i="8"/>
  <c r="H441" i="8" s="1"/>
  <c r="F441" i="8"/>
  <c r="K441" i="8"/>
  <c r="L441" i="8" s="1"/>
  <c r="N441" i="8"/>
  <c r="M441" i="8"/>
  <c r="N421" i="8"/>
  <c r="M421" i="8"/>
  <c r="K421" i="8"/>
  <c r="L421" i="8" s="1"/>
  <c r="J421" i="8"/>
  <c r="I421" i="8"/>
  <c r="G421" i="8"/>
  <c r="H421" i="8" s="1"/>
  <c r="F421" i="8"/>
  <c r="I444" i="8"/>
  <c r="J444" i="8"/>
  <c r="G444" i="8"/>
  <c r="O444" i="8"/>
  <c r="L444" i="8"/>
  <c r="K444" i="8"/>
  <c r="N444" i="8"/>
  <c r="M444" i="8"/>
  <c r="G447" i="8"/>
  <c r="H447" i="8" s="1"/>
  <c r="M447" i="8"/>
  <c r="O447" i="8" s="1"/>
  <c r="L447" i="8"/>
  <c r="I447" i="8"/>
  <c r="J447" i="8" s="1"/>
  <c r="K447" i="8"/>
  <c r="G476" i="8"/>
  <c r="H476" i="8" s="1"/>
  <c r="L476" i="8"/>
  <c r="J476" i="8"/>
  <c r="I476" i="8"/>
  <c r="O476" i="8" s="1"/>
  <c r="N476" i="8"/>
  <c r="M476" i="8"/>
  <c r="K476" i="8"/>
  <c r="F476" i="8"/>
  <c r="G483" i="8"/>
  <c r="H483" i="8" s="1"/>
  <c r="M483" i="8"/>
  <c r="N483" i="8" s="1"/>
  <c r="L483" i="8"/>
  <c r="K483" i="8"/>
  <c r="I483" i="8"/>
  <c r="J483" i="8" s="1"/>
  <c r="I489" i="8"/>
  <c r="J489" i="8" s="1"/>
  <c r="O489" i="8"/>
  <c r="G489" i="8"/>
  <c r="H489" i="8" s="1"/>
  <c r="N489" i="8"/>
  <c r="M489" i="8"/>
  <c r="K489" i="8"/>
  <c r="L489" i="8" s="1"/>
  <c r="I352" i="8"/>
  <c r="J352" i="8" s="1"/>
  <c r="N352" i="8"/>
  <c r="F352" i="8"/>
  <c r="M352" i="8"/>
  <c r="K352" i="8"/>
  <c r="L352" i="8" s="1"/>
  <c r="G352" i="8"/>
  <c r="H352" i="8" s="1"/>
  <c r="N110" i="8"/>
  <c r="F110" i="8"/>
  <c r="M110" i="8"/>
  <c r="L110" i="8"/>
  <c r="K110" i="8"/>
  <c r="I110" i="8"/>
  <c r="J110" i="8" s="1"/>
  <c r="G110" i="8"/>
  <c r="H110" i="8" s="1"/>
  <c r="G62" i="8"/>
  <c r="H62" i="8" s="1"/>
  <c r="L62" i="8"/>
  <c r="K62" i="8"/>
  <c r="I62" i="8"/>
  <c r="N62" i="8"/>
  <c r="M62" i="8"/>
  <c r="J62" i="8"/>
  <c r="F62" i="8"/>
  <c r="K63" i="8"/>
  <c r="L63" i="8" s="1"/>
  <c r="G63" i="8"/>
  <c r="H63" i="8" s="1"/>
  <c r="M63" i="8"/>
  <c r="I63" i="8"/>
  <c r="J63" i="8" s="1"/>
  <c r="F63" i="8"/>
  <c r="N63" i="8"/>
  <c r="F134" i="8"/>
  <c r="J134" i="8"/>
  <c r="I134" i="8"/>
  <c r="M134" i="8"/>
  <c r="N134" i="8" s="1"/>
  <c r="K134" i="8"/>
  <c r="L134" i="8" s="1"/>
  <c r="G134" i="8"/>
  <c r="H134" i="8" s="1"/>
  <c r="G156" i="8"/>
  <c r="H156" i="8" s="1"/>
  <c r="M156" i="8"/>
  <c r="N156" i="8" s="1"/>
  <c r="K156" i="8"/>
  <c r="L156" i="8" s="1"/>
  <c r="I156" i="8"/>
  <c r="J156" i="8" s="1"/>
  <c r="G178" i="8"/>
  <c r="H178" i="8" s="1"/>
  <c r="M178" i="8"/>
  <c r="N178" i="8" s="1"/>
  <c r="I178" i="8"/>
  <c r="J178" i="8" s="1"/>
  <c r="F178" i="8"/>
  <c r="K178" i="8"/>
  <c r="L178" i="8" s="1"/>
  <c r="K196" i="8"/>
  <c r="L196" i="8" s="1"/>
  <c r="I196" i="8"/>
  <c r="G196" i="8"/>
  <c r="H196" i="8" s="1"/>
  <c r="N196" i="8"/>
  <c r="F196" i="8"/>
  <c r="M196" i="8"/>
  <c r="J196" i="8"/>
  <c r="J211" i="8"/>
  <c r="I211" i="8"/>
  <c r="G211" i="8"/>
  <c r="H211" i="8" s="1"/>
  <c r="F211" i="8"/>
  <c r="M211" i="8"/>
  <c r="N211" i="8" s="1"/>
  <c r="L211" i="8"/>
  <c r="K211" i="8"/>
  <c r="G222" i="8"/>
  <c r="H222" i="8" s="1"/>
  <c r="N222" i="8"/>
  <c r="F222" i="8"/>
  <c r="M222" i="8"/>
  <c r="K222" i="8"/>
  <c r="L222" i="8" s="1"/>
  <c r="J222" i="8"/>
  <c r="I222" i="8"/>
  <c r="G200" i="8"/>
  <c r="H200" i="8" s="1"/>
  <c r="M200" i="8"/>
  <c r="N200" i="8" s="1"/>
  <c r="K200" i="8"/>
  <c r="L200" i="8" s="1"/>
  <c r="J200" i="8"/>
  <c r="I200" i="8"/>
  <c r="F200" i="8"/>
  <c r="N212" i="8"/>
  <c r="F212" i="8"/>
  <c r="M212" i="8"/>
  <c r="L212" i="8"/>
  <c r="K212" i="8"/>
  <c r="J212" i="8"/>
  <c r="I212" i="8"/>
  <c r="G212" i="8"/>
  <c r="H212" i="8" s="1"/>
  <c r="M229" i="8"/>
  <c r="N229" i="8" s="1"/>
  <c r="I229" i="8"/>
  <c r="J229" i="8" s="1"/>
  <c r="G229" i="8"/>
  <c r="H229" i="8" s="1"/>
  <c r="F229" i="8"/>
  <c r="K229" i="8"/>
  <c r="L229" i="8" s="1"/>
  <c r="M299" i="8"/>
  <c r="N299" i="8" s="1"/>
  <c r="K299" i="8"/>
  <c r="L299" i="8" s="1"/>
  <c r="I299" i="8"/>
  <c r="J299" i="8" s="1"/>
  <c r="G299" i="8"/>
  <c r="H299" i="8" s="1"/>
  <c r="F299" i="8"/>
  <c r="I237" i="8"/>
  <c r="J237" i="8" s="1"/>
  <c r="N237" i="8"/>
  <c r="F237" i="8"/>
  <c r="M237" i="8"/>
  <c r="K237" i="8"/>
  <c r="L237" i="8"/>
  <c r="G237" i="8"/>
  <c r="H237" i="8" s="1"/>
  <c r="O237" i="8"/>
  <c r="J282" i="8"/>
  <c r="I282" i="8"/>
  <c r="G282" i="8"/>
  <c r="O282" i="8" s="1"/>
  <c r="N282" i="8"/>
  <c r="M282" i="8"/>
  <c r="L282" i="8"/>
  <c r="K282" i="8"/>
  <c r="G260" i="8"/>
  <c r="H260" i="8" s="1"/>
  <c r="F260" i="8"/>
  <c r="M260" i="8"/>
  <c r="N260" i="8" s="1"/>
  <c r="K260" i="8"/>
  <c r="L260" i="8" s="1"/>
  <c r="I260" i="8"/>
  <c r="J260" i="8" s="1"/>
  <c r="G285" i="8"/>
  <c r="H285" i="8" s="1"/>
  <c r="M285" i="8"/>
  <c r="N285" i="8" s="1"/>
  <c r="K285" i="8"/>
  <c r="L285" i="8" s="1"/>
  <c r="I285" i="8"/>
  <c r="J285" i="8" s="1"/>
  <c r="N278" i="8"/>
  <c r="M278" i="8"/>
  <c r="K278" i="8"/>
  <c r="L278" i="8" s="1"/>
  <c r="I278" i="8"/>
  <c r="J278" i="8" s="1"/>
  <c r="G278" i="8"/>
  <c r="H278" i="8" s="1"/>
  <c r="G318" i="8"/>
  <c r="H318" i="8" s="1"/>
  <c r="K318" i="8"/>
  <c r="M318" i="8"/>
  <c r="F318" i="8"/>
  <c r="N318" i="8"/>
  <c r="L318" i="8"/>
  <c r="I318" i="8"/>
  <c r="J318" i="8" s="1"/>
  <c r="M295" i="8"/>
  <c r="K295" i="8"/>
  <c r="J295" i="8"/>
  <c r="I295" i="8"/>
  <c r="G295" i="8"/>
  <c r="H295" i="8" s="1"/>
  <c r="F295" i="8"/>
  <c r="O295" i="8"/>
  <c r="N295" i="8"/>
  <c r="L295" i="8"/>
  <c r="M303" i="8"/>
  <c r="J303" i="8"/>
  <c r="I303" i="8"/>
  <c r="G303" i="8"/>
  <c r="H303" i="8" s="1"/>
  <c r="F303" i="8"/>
  <c r="O303" i="8"/>
  <c r="N303" i="8"/>
  <c r="L303" i="8"/>
  <c r="K303" i="8"/>
  <c r="M328" i="8"/>
  <c r="N328" i="8" s="1"/>
  <c r="I328" i="8"/>
  <c r="J328" i="8" s="1"/>
  <c r="G328" i="8"/>
  <c r="H328" i="8" s="1"/>
  <c r="F328" i="8"/>
  <c r="K328" i="8"/>
  <c r="L328" i="8" s="1"/>
  <c r="G358" i="8"/>
  <c r="H358" i="8" s="1"/>
  <c r="K358" i="8"/>
  <c r="L358" i="8" s="1"/>
  <c r="J358" i="8"/>
  <c r="I358" i="8"/>
  <c r="F358" i="8"/>
  <c r="M358" i="8"/>
  <c r="N358" i="8" s="1"/>
  <c r="G351" i="8"/>
  <c r="H351" i="8" s="1"/>
  <c r="N351" i="8"/>
  <c r="M351" i="8"/>
  <c r="K351" i="8"/>
  <c r="L351" i="8"/>
  <c r="I351" i="8"/>
  <c r="J351" i="8" s="1"/>
  <c r="M345" i="8"/>
  <c r="N345" i="8" s="1"/>
  <c r="L345" i="8"/>
  <c r="K345" i="8"/>
  <c r="O345" i="8" s="1"/>
  <c r="I345" i="8"/>
  <c r="G345" i="8"/>
  <c r="H345" i="8" s="1"/>
  <c r="F345" i="8"/>
  <c r="J345" i="8"/>
  <c r="I361" i="8"/>
  <c r="O361" i="8" s="1"/>
  <c r="N361" i="8"/>
  <c r="M361" i="8"/>
  <c r="G361" i="8"/>
  <c r="H361" i="8" s="1"/>
  <c r="K361" i="8"/>
  <c r="L361" i="8" s="1"/>
  <c r="K409" i="8"/>
  <c r="L409" i="8" s="1"/>
  <c r="J409" i="8"/>
  <c r="I409" i="8"/>
  <c r="G409" i="8"/>
  <c r="H409" i="8" s="1"/>
  <c r="F409" i="8"/>
  <c r="M409" i="8"/>
  <c r="N409" i="8" s="1"/>
  <c r="M360" i="8"/>
  <c r="N360" i="8" s="1"/>
  <c r="J360" i="8"/>
  <c r="I360" i="8"/>
  <c r="L360" i="8"/>
  <c r="K360" i="8"/>
  <c r="G360" i="8"/>
  <c r="H360" i="8" s="1"/>
  <c r="F360" i="8"/>
  <c r="O360" i="8"/>
  <c r="K418" i="8"/>
  <c r="I418" i="8"/>
  <c r="J418" i="8" s="1"/>
  <c r="G418" i="8"/>
  <c r="H418" i="8" s="1"/>
  <c r="F418" i="8"/>
  <c r="M418" i="8"/>
  <c r="O418" i="8" s="1"/>
  <c r="L418" i="8"/>
  <c r="F422" i="8"/>
  <c r="J422" i="8"/>
  <c r="I422" i="8"/>
  <c r="G422" i="8"/>
  <c r="H422" i="8" s="1"/>
  <c r="O422" i="8"/>
  <c r="M422" i="8"/>
  <c r="N422" i="8" s="1"/>
  <c r="L422" i="8"/>
  <c r="K422" i="8"/>
  <c r="K463" i="8"/>
  <c r="L463" i="8" s="1"/>
  <c r="M463" i="8"/>
  <c r="N463" i="8" s="1"/>
  <c r="I463" i="8"/>
  <c r="J463" i="8" s="1"/>
  <c r="G463" i="8"/>
  <c r="H463" i="8" s="1"/>
  <c r="F463" i="8"/>
  <c r="K428" i="8"/>
  <c r="M428" i="8"/>
  <c r="N428" i="8" s="1"/>
  <c r="L428" i="8"/>
  <c r="J428" i="8"/>
  <c r="I428" i="8"/>
  <c r="O428" i="8" s="1"/>
  <c r="G428" i="8"/>
  <c r="H428" i="8" s="1"/>
  <c r="F428" i="8"/>
  <c r="G445" i="8"/>
  <c r="O445" i="8" s="1"/>
  <c r="J445" i="8"/>
  <c r="I445" i="8"/>
  <c r="L445" i="8"/>
  <c r="K445" i="8"/>
  <c r="N445" i="8"/>
  <c r="M445" i="8"/>
  <c r="I457" i="8"/>
  <c r="M457" i="8"/>
  <c r="G457" i="8"/>
  <c r="O457" i="8" s="1"/>
  <c r="N457" i="8"/>
  <c r="J457" i="8"/>
  <c r="L457" i="8"/>
  <c r="K457" i="8"/>
  <c r="M481" i="8"/>
  <c r="K481" i="8"/>
  <c r="I481" i="8"/>
  <c r="G481" i="8"/>
  <c r="O481" i="8" s="1"/>
  <c r="I475" i="8"/>
  <c r="G475" i="8"/>
  <c r="H475" i="8" s="1"/>
  <c r="F475" i="8"/>
  <c r="M475" i="8"/>
  <c r="O475" i="8" s="1"/>
  <c r="K475" i="8"/>
  <c r="L475" i="8" s="1"/>
  <c r="J475" i="8"/>
  <c r="I487" i="8"/>
  <c r="G487" i="8"/>
  <c r="H487" i="8" s="1"/>
  <c r="M487" i="8"/>
  <c r="O487" i="8" s="1"/>
  <c r="L487" i="8"/>
  <c r="K487" i="8"/>
  <c r="J487" i="8"/>
  <c r="F57" i="8"/>
  <c r="K57" i="8"/>
  <c r="L57" i="8" s="1"/>
  <c r="J57" i="8"/>
  <c r="O57" i="8"/>
  <c r="M57" i="8"/>
  <c r="N57" i="8" s="1"/>
  <c r="I57" i="8"/>
  <c r="G57" i="8"/>
  <c r="H57" i="8" s="1"/>
  <c r="F28" i="8"/>
  <c r="M28" i="8"/>
  <c r="N28" i="8" s="1"/>
  <c r="L28" i="8"/>
  <c r="K28" i="8"/>
  <c r="J28" i="8"/>
  <c r="I28" i="8"/>
  <c r="G28" i="8"/>
  <c r="H28" i="8" s="1"/>
  <c r="K119" i="8"/>
  <c r="L119" i="8" s="1"/>
  <c r="I119" i="8"/>
  <c r="O119" i="8"/>
  <c r="G119" i="8"/>
  <c r="H119" i="8" s="1"/>
  <c r="M119" i="8"/>
  <c r="N119" i="8" s="1"/>
  <c r="J119" i="8"/>
  <c r="F119" i="8"/>
  <c r="F228" i="8"/>
  <c r="K228" i="8"/>
  <c r="L228" i="8" s="1"/>
  <c r="I228" i="8"/>
  <c r="G228" i="8"/>
  <c r="H228" i="8" s="1"/>
  <c r="M228" i="8"/>
  <c r="N228" i="8" s="1"/>
  <c r="J228" i="8"/>
  <c r="J286" i="8"/>
  <c r="I286" i="8"/>
  <c r="O286" i="8" s="1"/>
  <c r="G286" i="8"/>
  <c r="H286" i="8" s="1"/>
  <c r="M286" i="8"/>
  <c r="N286" i="8" s="1"/>
  <c r="K286" i="8"/>
  <c r="L286" i="8" s="1"/>
  <c r="M234" i="8"/>
  <c r="N234" i="8" s="1"/>
  <c r="J234" i="8"/>
  <c r="I234" i="8"/>
  <c r="O234" i="8" s="1"/>
  <c r="G234" i="8"/>
  <c r="H234" i="8" s="1"/>
  <c r="K234" i="8"/>
  <c r="L234" i="8" s="1"/>
  <c r="F234" i="8"/>
  <c r="N287" i="8"/>
  <c r="M287" i="8"/>
  <c r="K287" i="8"/>
  <c r="L287" i="8" s="1"/>
  <c r="I287" i="8"/>
  <c r="J287" i="8" s="1"/>
  <c r="G287" i="8"/>
  <c r="H287" i="8" s="1"/>
  <c r="K325" i="8"/>
  <c r="F325" i="8"/>
  <c r="M325" i="8"/>
  <c r="J325" i="8"/>
  <c r="N325" i="8"/>
  <c r="I325" i="8"/>
  <c r="G325" i="8"/>
  <c r="H325" i="8" s="1"/>
  <c r="L325" i="8"/>
  <c r="G315" i="8"/>
  <c r="H315" i="8" s="1"/>
  <c r="M315" i="8"/>
  <c r="N315" i="8" s="1"/>
  <c r="K315" i="8"/>
  <c r="L315" i="8" s="1"/>
  <c r="I315" i="8"/>
  <c r="J315" i="8" s="1"/>
  <c r="M306" i="8"/>
  <c r="N306" i="8" s="1"/>
  <c r="I306" i="8"/>
  <c r="G306" i="8"/>
  <c r="H306" i="8" s="1"/>
  <c r="K306" i="8"/>
  <c r="J306" i="8"/>
  <c r="O306" i="8"/>
  <c r="L306" i="8"/>
  <c r="K341" i="8"/>
  <c r="J341" i="8"/>
  <c r="I341" i="8"/>
  <c r="G341" i="8"/>
  <c r="H341" i="8" s="1"/>
  <c r="F341" i="8"/>
  <c r="M341" i="8"/>
  <c r="O341" i="8" s="1"/>
  <c r="L341" i="8"/>
  <c r="L456" i="8"/>
  <c r="K456" i="8"/>
  <c r="N456" i="8"/>
  <c r="M456" i="8"/>
  <c r="I456" i="8"/>
  <c r="J456" i="8" s="1"/>
  <c r="G456" i="8"/>
  <c r="H456" i="8" s="1"/>
  <c r="I426" i="8"/>
  <c r="G426" i="8"/>
  <c r="H426" i="8" s="1"/>
  <c r="M426" i="8"/>
  <c r="N426" i="8" s="1"/>
  <c r="K426" i="8"/>
  <c r="L426" i="8" s="1"/>
  <c r="J426" i="8"/>
  <c r="F397" i="8"/>
  <c r="M397" i="8"/>
  <c r="N397" i="8" s="1"/>
  <c r="K397" i="8"/>
  <c r="L397" i="8" s="1"/>
  <c r="J397" i="8"/>
  <c r="I397" i="8"/>
  <c r="G397" i="8"/>
  <c r="H397" i="8" s="1"/>
  <c r="K437" i="8"/>
  <c r="J437" i="8"/>
  <c r="I437" i="8"/>
  <c r="G437" i="8"/>
  <c r="H437" i="8" s="1"/>
  <c r="M437" i="8"/>
  <c r="N437" i="8" s="1"/>
  <c r="L437" i="8"/>
  <c r="F437" i="8"/>
  <c r="F432" i="8"/>
  <c r="M432" i="8"/>
  <c r="N432" i="8" s="1"/>
  <c r="L432" i="8"/>
  <c r="O432" i="8"/>
  <c r="K432" i="8"/>
  <c r="I432" i="8"/>
  <c r="J432" i="8" s="1"/>
  <c r="G432" i="8"/>
  <c r="H432" i="8" s="1"/>
  <c r="L459" i="8"/>
  <c r="K459" i="8"/>
  <c r="G459" i="8"/>
  <c r="O459" i="8"/>
  <c r="N459" i="8"/>
  <c r="I459" i="8"/>
  <c r="M459" i="8"/>
  <c r="J459" i="8"/>
  <c r="M478" i="8"/>
  <c r="K478" i="8"/>
  <c r="J478" i="8"/>
  <c r="I478" i="8"/>
  <c r="O478" i="8" s="1"/>
  <c r="L478" i="8"/>
  <c r="G478" i="8"/>
  <c r="N478" i="8"/>
  <c r="M484" i="8"/>
  <c r="N484" i="8" s="1"/>
  <c r="K484" i="8"/>
  <c r="L484" i="8" s="1"/>
  <c r="J484" i="8"/>
  <c r="G484" i="8"/>
  <c r="H484" i="8" s="1"/>
  <c r="I484" i="8"/>
  <c r="O484" i="8" s="1"/>
  <c r="G485" i="8"/>
  <c r="H485" i="8" s="1"/>
  <c r="M485" i="8"/>
  <c r="N485" i="8" s="1"/>
  <c r="L485" i="8"/>
  <c r="K485" i="8"/>
  <c r="I485" i="8"/>
  <c r="J485" i="8" s="1"/>
  <c r="P34" i="8"/>
  <c r="R34" i="8" s="1"/>
  <c r="S34" i="8" s="1"/>
  <c r="N33" i="8"/>
  <c r="F33" i="8"/>
  <c r="M33" i="8"/>
  <c r="K33" i="8"/>
  <c r="L33" i="8" s="1"/>
  <c r="J33" i="8"/>
  <c r="I33" i="8"/>
  <c r="G33" i="8"/>
  <c r="H33" i="8" s="1"/>
  <c r="J121" i="8"/>
  <c r="M121" i="8"/>
  <c r="N121" i="8" s="1"/>
  <c r="K121" i="8"/>
  <c r="L121" i="8" s="1"/>
  <c r="I121" i="8"/>
  <c r="G121" i="8"/>
  <c r="H121" i="8" s="1"/>
  <c r="G19" i="8"/>
  <c r="H19" i="8" s="1"/>
  <c r="F19" i="8"/>
  <c r="M19" i="8"/>
  <c r="N19" i="8" s="1"/>
  <c r="K19" i="8"/>
  <c r="L19" i="8" s="1"/>
  <c r="J19" i="8"/>
  <c r="I19" i="8"/>
  <c r="O19" i="8" s="1"/>
  <c r="K65" i="8"/>
  <c r="G65" i="8"/>
  <c r="H65" i="8" s="1"/>
  <c r="M65" i="8"/>
  <c r="N65" i="8" s="1"/>
  <c r="L65" i="8"/>
  <c r="J65" i="8"/>
  <c r="I65" i="8"/>
  <c r="F65" i="8"/>
  <c r="K221" i="8"/>
  <c r="L221" i="8" s="1"/>
  <c r="J221" i="8"/>
  <c r="I221" i="8"/>
  <c r="G221" i="8"/>
  <c r="H221" i="8" s="1"/>
  <c r="N221" i="8"/>
  <c r="F221" i="8"/>
  <c r="M221" i="8"/>
  <c r="I213" i="8"/>
  <c r="J213" i="8" s="1"/>
  <c r="G213" i="8"/>
  <c r="H213" i="8" s="1"/>
  <c r="N213" i="8"/>
  <c r="F213" i="8"/>
  <c r="M213" i="8"/>
  <c r="K213" i="8"/>
  <c r="L213" i="8" s="1"/>
  <c r="I240" i="8"/>
  <c r="J240" i="8" s="1"/>
  <c r="M240" i="8"/>
  <c r="N240" i="8" s="1"/>
  <c r="L240" i="8"/>
  <c r="K240" i="8"/>
  <c r="G240" i="8"/>
  <c r="H240" i="8" s="1"/>
  <c r="L378" i="8"/>
  <c r="K378" i="8"/>
  <c r="I378" i="8"/>
  <c r="J378" i="8" s="1"/>
  <c r="G378" i="8"/>
  <c r="H378" i="8" s="1"/>
  <c r="F378" i="8"/>
  <c r="M378" i="8"/>
  <c r="N378" i="8" s="1"/>
  <c r="M269" i="8"/>
  <c r="K269" i="8"/>
  <c r="L269" i="8" s="1"/>
  <c r="J269" i="8"/>
  <c r="I269" i="8"/>
  <c r="G269" i="8"/>
  <c r="H269" i="8" s="1"/>
  <c r="N269" i="8"/>
  <c r="F269" i="8"/>
  <c r="G146" i="8"/>
  <c r="H146" i="8" s="1"/>
  <c r="N146" i="8"/>
  <c r="F146" i="8"/>
  <c r="M146" i="8"/>
  <c r="K146" i="8"/>
  <c r="L146" i="8" s="1"/>
  <c r="I146" i="8"/>
  <c r="J146" i="8" s="1"/>
  <c r="M21" i="8"/>
  <c r="O21" i="8" s="1"/>
  <c r="L21" i="8"/>
  <c r="K21" i="8"/>
  <c r="I21" i="8"/>
  <c r="J21" i="8" s="1"/>
  <c r="G21" i="8"/>
  <c r="H21" i="8" s="1"/>
  <c r="F21" i="8"/>
  <c r="L87" i="8"/>
  <c r="K87" i="8"/>
  <c r="I87" i="8"/>
  <c r="J87" i="8" s="1"/>
  <c r="G87" i="8"/>
  <c r="H87" i="8" s="1"/>
  <c r="F87" i="8"/>
  <c r="M87" i="8"/>
  <c r="O87" i="8" s="1"/>
  <c r="K36" i="8"/>
  <c r="J36" i="8"/>
  <c r="I36" i="8"/>
  <c r="G36" i="8"/>
  <c r="H36" i="8" s="1"/>
  <c r="F36" i="8"/>
  <c r="N36" i="8"/>
  <c r="M36" i="8"/>
  <c r="O36" i="8" s="1"/>
  <c r="L36" i="8"/>
  <c r="I58" i="8"/>
  <c r="F58" i="8"/>
  <c r="M58" i="8"/>
  <c r="N58" i="8" s="1"/>
  <c r="K58" i="8"/>
  <c r="O58" i="8"/>
  <c r="L58" i="8"/>
  <c r="J58" i="8"/>
  <c r="G58" i="8"/>
  <c r="H58" i="8" s="1"/>
  <c r="K91" i="8"/>
  <c r="L91" i="8" s="1"/>
  <c r="I91" i="8"/>
  <c r="J91" i="8" s="1"/>
  <c r="O91" i="8"/>
  <c r="G91" i="8"/>
  <c r="H91" i="8" s="1"/>
  <c r="N91" i="8"/>
  <c r="F91" i="8"/>
  <c r="M91" i="8"/>
  <c r="K67" i="8"/>
  <c r="L67" i="8" s="1"/>
  <c r="G67" i="8"/>
  <c r="H67" i="8" s="1"/>
  <c r="M67" i="8"/>
  <c r="N67" i="8" s="1"/>
  <c r="F67" i="8"/>
  <c r="I67" i="8"/>
  <c r="J67" i="8" s="1"/>
  <c r="I82" i="8"/>
  <c r="J82" i="8" s="1"/>
  <c r="G82" i="8"/>
  <c r="H82" i="8" s="1"/>
  <c r="N82" i="8"/>
  <c r="F82" i="8"/>
  <c r="M82" i="8"/>
  <c r="L82" i="8"/>
  <c r="K82" i="8"/>
  <c r="K145" i="8"/>
  <c r="L145" i="8" s="1"/>
  <c r="J145" i="8"/>
  <c r="I145" i="8"/>
  <c r="G145" i="8"/>
  <c r="H145" i="8" s="1"/>
  <c r="N145" i="8"/>
  <c r="M145" i="8"/>
  <c r="M97" i="8"/>
  <c r="O97" i="8" s="1"/>
  <c r="L97" i="8"/>
  <c r="K97" i="8"/>
  <c r="I97" i="8"/>
  <c r="J97" i="8" s="1"/>
  <c r="G97" i="8"/>
  <c r="H97" i="8" s="1"/>
  <c r="M85" i="8"/>
  <c r="N85" i="8" s="1"/>
  <c r="K85" i="8"/>
  <c r="L85" i="8" s="1"/>
  <c r="J85" i="8"/>
  <c r="I85" i="8"/>
  <c r="G85" i="8"/>
  <c r="H85" i="8" s="1"/>
  <c r="K128" i="8"/>
  <c r="L128" i="8" s="1"/>
  <c r="I128" i="8"/>
  <c r="J128" i="8" s="1"/>
  <c r="O128" i="8"/>
  <c r="G128" i="8"/>
  <c r="H128" i="8" s="1"/>
  <c r="F128" i="8"/>
  <c r="M128" i="8"/>
  <c r="N128" i="8" s="1"/>
  <c r="J139" i="8"/>
  <c r="N139" i="8"/>
  <c r="F139" i="8"/>
  <c r="M139" i="8"/>
  <c r="K139" i="8"/>
  <c r="L139" i="8" s="1"/>
  <c r="I139" i="8"/>
  <c r="G139" i="8"/>
  <c r="H139" i="8" s="1"/>
  <c r="O139" i="8"/>
  <c r="G144" i="8"/>
  <c r="H144" i="8" s="1"/>
  <c r="F144" i="8"/>
  <c r="M144" i="8"/>
  <c r="N144" i="8" s="1"/>
  <c r="K144" i="8"/>
  <c r="L144" i="8" s="1"/>
  <c r="I144" i="8"/>
  <c r="J144" i="8" s="1"/>
  <c r="M124" i="8"/>
  <c r="K124" i="8"/>
  <c r="I124" i="8"/>
  <c r="O124" i="8"/>
  <c r="G124" i="8"/>
  <c r="H124" i="8" s="1"/>
  <c r="N124" i="8"/>
  <c r="L124" i="8"/>
  <c r="J124" i="8"/>
  <c r="F124" i="8"/>
  <c r="K183" i="8"/>
  <c r="I183" i="8"/>
  <c r="G183" i="8"/>
  <c r="H183" i="8" s="1"/>
  <c r="M183" i="8"/>
  <c r="O183" i="8" s="1"/>
  <c r="J183" i="8"/>
  <c r="N183" i="8"/>
  <c r="L183" i="8"/>
  <c r="K201" i="8"/>
  <c r="I201" i="8"/>
  <c r="G201" i="8"/>
  <c r="H201" i="8" s="1"/>
  <c r="M201" i="8"/>
  <c r="O201" i="8" s="1"/>
  <c r="L201" i="8"/>
  <c r="J201" i="8"/>
  <c r="M232" i="8"/>
  <c r="I232" i="8"/>
  <c r="J232" i="8" s="1"/>
  <c r="G232" i="8"/>
  <c r="H232" i="8" s="1"/>
  <c r="K232" i="8"/>
  <c r="L232" i="8" s="1"/>
  <c r="F232" i="8"/>
  <c r="N232" i="8"/>
  <c r="G204" i="8"/>
  <c r="H204" i="8" s="1"/>
  <c r="F204" i="8"/>
  <c r="M204" i="8"/>
  <c r="N204" i="8" s="1"/>
  <c r="K204" i="8"/>
  <c r="L204" i="8" s="1"/>
  <c r="J204" i="8"/>
  <c r="I204" i="8"/>
  <c r="F216" i="8"/>
  <c r="M216" i="8"/>
  <c r="N216" i="8" s="1"/>
  <c r="K216" i="8"/>
  <c r="L216" i="8" s="1"/>
  <c r="J216" i="8"/>
  <c r="I216" i="8"/>
  <c r="G216" i="8"/>
  <c r="H216" i="8" s="1"/>
  <c r="K246" i="8"/>
  <c r="J246" i="8"/>
  <c r="G246" i="8"/>
  <c r="H246" i="8" s="1"/>
  <c r="N246" i="8"/>
  <c r="F246" i="8"/>
  <c r="M246" i="8"/>
  <c r="L246" i="8"/>
  <c r="I246" i="8"/>
  <c r="I268" i="8"/>
  <c r="J268" i="8" s="1"/>
  <c r="O268" i="8"/>
  <c r="G268" i="8"/>
  <c r="H268" i="8" s="1"/>
  <c r="F268" i="8"/>
  <c r="M268" i="8"/>
  <c r="N268" i="8" s="1"/>
  <c r="K268" i="8"/>
  <c r="L268" i="8" s="1"/>
  <c r="I242" i="8"/>
  <c r="J242" i="8" s="1"/>
  <c r="N242" i="8"/>
  <c r="F242" i="8"/>
  <c r="M242" i="8"/>
  <c r="K242" i="8"/>
  <c r="L242" i="8" s="1"/>
  <c r="G242" i="8"/>
  <c r="H242" i="8" s="1"/>
  <c r="O272" i="8"/>
  <c r="G272" i="8"/>
  <c r="H272" i="8" s="1"/>
  <c r="F272" i="8"/>
  <c r="M272" i="8"/>
  <c r="N272" i="8" s="1"/>
  <c r="K272" i="8"/>
  <c r="L272" i="8" s="1"/>
  <c r="I272" i="8"/>
  <c r="J272" i="8" s="1"/>
  <c r="G264" i="8"/>
  <c r="H264" i="8" s="1"/>
  <c r="F264" i="8"/>
  <c r="M264" i="8"/>
  <c r="N264" i="8" s="1"/>
  <c r="K264" i="8"/>
  <c r="L264" i="8" s="1"/>
  <c r="J264" i="8"/>
  <c r="I264" i="8"/>
  <c r="O264" i="8" s="1"/>
  <c r="M239" i="8"/>
  <c r="I239" i="8"/>
  <c r="J239" i="8" s="1"/>
  <c r="G239" i="8"/>
  <c r="H239" i="8" s="1"/>
  <c r="N239" i="8"/>
  <c r="L239" i="8"/>
  <c r="K239" i="8"/>
  <c r="F239" i="8"/>
  <c r="M288" i="8"/>
  <c r="N288" i="8"/>
  <c r="K288" i="8"/>
  <c r="L288" i="8" s="1"/>
  <c r="J288" i="8"/>
  <c r="I288" i="8"/>
  <c r="G288" i="8"/>
  <c r="H288" i="8" s="1"/>
  <c r="K330" i="8"/>
  <c r="J330" i="8"/>
  <c r="G330" i="8"/>
  <c r="H330" i="8" s="1"/>
  <c r="N330" i="8"/>
  <c r="L330" i="8"/>
  <c r="I330" i="8"/>
  <c r="M330" i="8"/>
  <c r="G329" i="8"/>
  <c r="H329" i="8" s="1"/>
  <c r="F329" i="8"/>
  <c r="K329" i="8"/>
  <c r="L329" i="8" s="1"/>
  <c r="M329" i="8"/>
  <c r="N329" i="8" s="1"/>
  <c r="J329" i="8"/>
  <c r="I329" i="8"/>
  <c r="M308" i="8"/>
  <c r="I308" i="8"/>
  <c r="J308" i="8"/>
  <c r="O308" i="8"/>
  <c r="N308" i="8"/>
  <c r="L308" i="8"/>
  <c r="F308" i="8"/>
  <c r="K308" i="8"/>
  <c r="G308" i="8"/>
  <c r="H308" i="8" s="1"/>
  <c r="L343" i="8"/>
  <c r="K343" i="8"/>
  <c r="J343" i="8"/>
  <c r="O343" i="8"/>
  <c r="G343" i="8"/>
  <c r="N343" i="8"/>
  <c r="M343" i="8"/>
  <c r="I343" i="8"/>
  <c r="K390" i="8"/>
  <c r="L390" i="8" s="1"/>
  <c r="I390" i="8"/>
  <c r="J390" i="8" s="1"/>
  <c r="G390" i="8"/>
  <c r="H390" i="8" s="1"/>
  <c r="F390" i="8"/>
  <c r="M390" i="8"/>
  <c r="N390" i="8" s="1"/>
  <c r="M326" i="8"/>
  <c r="N326" i="8" s="1"/>
  <c r="I326" i="8"/>
  <c r="J326" i="8" s="1"/>
  <c r="F326" i="8"/>
  <c r="K326" i="8"/>
  <c r="L326" i="8" s="1"/>
  <c r="G326" i="8"/>
  <c r="H326" i="8" s="1"/>
  <c r="K414" i="8"/>
  <c r="L414" i="8" s="1"/>
  <c r="J414" i="8"/>
  <c r="I414" i="8"/>
  <c r="G414" i="8"/>
  <c r="H414" i="8" s="1"/>
  <c r="M414" i="8"/>
  <c r="N414" i="8" s="1"/>
  <c r="I377" i="8"/>
  <c r="O377" i="8"/>
  <c r="G377" i="8"/>
  <c r="H377" i="8" s="1"/>
  <c r="F377" i="8"/>
  <c r="M377" i="8"/>
  <c r="N377" i="8" s="1"/>
  <c r="K377" i="8"/>
  <c r="L377" i="8" s="1"/>
  <c r="J377" i="8"/>
  <c r="G376" i="8"/>
  <c r="H376" i="8" s="1"/>
  <c r="F376" i="8"/>
  <c r="M376" i="8"/>
  <c r="N376" i="8" s="1"/>
  <c r="K376" i="8"/>
  <c r="L376" i="8" s="1"/>
  <c r="I376" i="8"/>
  <c r="J376" i="8" s="1"/>
  <c r="M364" i="8"/>
  <c r="L364" i="8"/>
  <c r="K364" i="8"/>
  <c r="J364" i="8"/>
  <c r="I364" i="8"/>
  <c r="N364" i="8"/>
  <c r="G364" i="8"/>
  <c r="H364" i="8" s="1"/>
  <c r="F364" i="8"/>
  <c r="G429" i="8"/>
  <c r="H429" i="8" s="1"/>
  <c r="L429" i="8"/>
  <c r="K429" i="8"/>
  <c r="I429" i="8"/>
  <c r="J429" i="8" s="1"/>
  <c r="F429" i="8"/>
  <c r="N429" i="8"/>
  <c r="M429" i="8"/>
  <c r="J443" i="8"/>
  <c r="I443" i="8"/>
  <c r="G443" i="8"/>
  <c r="H443" i="8" s="1"/>
  <c r="M443" i="8"/>
  <c r="N443" i="8" s="1"/>
  <c r="K443" i="8"/>
  <c r="L443" i="8" s="1"/>
  <c r="F443" i="8"/>
  <c r="F399" i="8"/>
  <c r="M399" i="8"/>
  <c r="N399" i="8" s="1"/>
  <c r="I399" i="8"/>
  <c r="J399" i="8" s="1"/>
  <c r="G399" i="8"/>
  <c r="H399" i="8" s="1"/>
  <c r="K399" i="8"/>
  <c r="L399" i="8" s="1"/>
  <c r="M448" i="8"/>
  <c r="N448" i="8" s="1"/>
  <c r="K448" i="8"/>
  <c r="L448" i="8" s="1"/>
  <c r="I448" i="8"/>
  <c r="J448" i="8" s="1"/>
  <c r="F448" i="8"/>
  <c r="G448" i="8"/>
  <c r="H448" i="8" s="1"/>
  <c r="G435" i="8"/>
  <c r="O435" i="8" s="1"/>
  <c r="N435" i="8"/>
  <c r="M435" i="8"/>
  <c r="I435" i="8"/>
  <c r="L435" i="8"/>
  <c r="K435" i="8"/>
  <c r="J435" i="8"/>
  <c r="M436" i="8"/>
  <c r="N436" i="8" s="1"/>
  <c r="K436" i="8"/>
  <c r="L436" i="8" s="1"/>
  <c r="I436" i="8"/>
  <c r="J436" i="8" s="1"/>
  <c r="G436" i="8"/>
  <c r="H436" i="8" s="1"/>
  <c r="G455" i="8"/>
  <c r="H455" i="8" s="1"/>
  <c r="N455" i="8"/>
  <c r="I455" i="8"/>
  <c r="J455" i="8" s="1"/>
  <c r="K455" i="8"/>
  <c r="M455" i="8"/>
  <c r="L455" i="8"/>
  <c r="M493" i="8"/>
  <c r="N493" i="8" s="1"/>
  <c r="K493" i="8"/>
  <c r="L493" i="8" s="1"/>
  <c r="I493" i="8"/>
  <c r="J493" i="8" s="1"/>
  <c r="G493" i="8"/>
  <c r="H493" i="8" s="1"/>
  <c r="G492" i="8"/>
  <c r="H492" i="8" s="1"/>
  <c r="M492" i="8"/>
  <c r="N492" i="8" s="1"/>
  <c r="K492" i="8"/>
  <c r="L492" i="8" s="1"/>
  <c r="J492" i="8"/>
  <c r="I492" i="8"/>
  <c r="F24" i="8"/>
  <c r="F34" i="8"/>
  <c r="T21" i="7"/>
  <c r="U21" i="7" s="1"/>
  <c r="T18" i="7"/>
  <c r="U18" i="7" s="1"/>
  <c r="T23" i="7"/>
  <c r="U23" i="7" s="1"/>
  <c r="T20" i="7"/>
  <c r="U20" i="7" s="1"/>
  <c r="V20" i="7"/>
  <c r="T25" i="7"/>
  <c r="U25" i="7" s="1"/>
  <c r="N20" i="7"/>
  <c r="R23" i="7"/>
  <c r="S26" i="7"/>
  <c r="T24" i="7"/>
  <c r="U24" i="7" s="1"/>
  <c r="S22" i="7"/>
  <c r="T19" i="7"/>
  <c r="U19" i="7" s="1"/>
  <c r="V19" i="7"/>
  <c r="P19" i="8" l="1"/>
  <c r="R19" i="8" s="1"/>
  <c r="S19" i="8" s="1"/>
  <c r="P36" i="8"/>
  <c r="R36" i="8"/>
  <c r="S36" i="8" s="1"/>
  <c r="P264" i="8"/>
  <c r="R264" i="8" s="1"/>
  <c r="S264" i="8" s="1"/>
  <c r="T34" i="8"/>
  <c r="W34" i="8"/>
  <c r="V34" i="8"/>
  <c r="U34" i="8"/>
  <c r="P361" i="8"/>
  <c r="R361" i="8" s="1"/>
  <c r="S361" i="8" s="1"/>
  <c r="P283" i="8"/>
  <c r="R283" i="8" s="1"/>
  <c r="S283" i="8" s="1"/>
  <c r="R207" i="8"/>
  <c r="S207" i="8" s="1"/>
  <c r="P207" i="8"/>
  <c r="R305" i="8"/>
  <c r="S305" i="8" s="1"/>
  <c r="P305" i="8"/>
  <c r="P181" i="8"/>
  <c r="R181" i="8"/>
  <c r="S181" i="8" s="1"/>
  <c r="P466" i="8"/>
  <c r="R466" i="8" s="1"/>
  <c r="S466" i="8" s="1"/>
  <c r="R340" i="8"/>
  <c r="S340" i="8" s="1"/>
  <c r="P340" i="8"/>
  <c r="R79" i="8"/>
  <c r="S79" i="8" s="1"/>
  <c r="P79" i="8"/>
  <c r="P88" i="8"/>
  <c r="R88" i="8"/>
  <c r="S88" i="8" s="1"/>
  <c r="P244" i="8"/>
  <c r="R244" i="8" s="1"/>
  <c r="S244" i="8" s="1"/>
  <c r="P498" i="8"/>
  <c r="R498" i="8" s="1"/>
  <c r="S498" i="8" s="1"/>
  <c r="W497" i="8"/>
  <c r="V497" i="8"/>
  <c r="U497" i="8"/>
  <c r="T497" i="8"/>
  <c r="P21" i="8"/>
  <c r="R21" i="8" s="1"/>
  <c r="S21" i="8" s="1"/>
  <c r="R286" i="8"/>
  <c r="S286" i="8" s="1"/>
  <c r="P286" i="8"/>
  <c r="P487" i="8"/>
  <c r="R487" i="8" s="1"/>
  <c r="S487" i="8" s="1"/>
  <c r="P418" i="8"/>
  <c r="R418" i="8" s="1"/>
  <c r="S418" i="8" s="1"/>
  <c r="P253" i="8"/>
  <c r="R253" i="8" s="1"/>
  <c r="S253" i="8" s="1"/>
  <c r="R174" i="8"/>
  <c r="S174" i="8" s="1"/>
  <c r="P174" i="8"/>
  <c r="R516" i="8"/>
  <c r="S516" i="8" s="1"/>
  <c r="P516" i="8"/>
  <c r="P454" i="8"/>
  <c r="R454" i="8" s="1"/>
  <c r="S454" i="8" s="1"/>
  <c r="P417" i="8"/>
  <c r="R417" i="8" s="1"/>
  <c r="S417" i="8" s="1"/>
  <c r="R387" i="8"/>
  <c r="S387" i="8" s="1"/>
  <c r="P387" i="8"/>
  <c r="U505" i="8"/>
  <c r="T505" i="8"/>
  <c r="W505" i="8"/>
  <c r="V505" i="8"/>
  <c r="P403" i="8"/>
  <c r="R403" i="8" s="1"/>
  <c r="S403" i="8" s="1"/>
  <c r="P280" i="8"/>
  <c r="R280" i="8" s="1"/>
  <c r="S280" i="8" s="1"/>
  <c r="R512" i="8"/>
  <c r="S512" i="8" s="1"/>
  <c r="P512" i="8"/>
  <c r="P473" i="8"/>
  <c r="R473" i="8" s="1"/>
  <c r="S473" i="8" s="1"/>
  <c r="W509" i="8"/>
  <c r="V509" i="8"/>
  <c r="U509" i="8"/>
  <c r="T509" i="8"/>
  <c r="R87" i="8"/>
  <c r="S87" i="8" s="1"/>
  <c r="P87" i="8"/>
  <c r="P484" i="8"/>
  <c r="R484" i="8" s="1"/>
  <c r="S484" i="8" s="1"/>
  <c r="P435" i="8"/>
  <c r="R435" i="8"/>
  <c r="S435" i="8" s="1"/>
  <c r="R457" i="8"/>
  <c r="S457" i="8" s="1"/>
  <c r="P457" i="8"/>
  <c r="R210" i="8"/>
  <c r="S210" i="8" s="1"/>
  <c r="P210" i="8"/>
  <c r="P209" i="8"/>
  <c r="R209" i="8" s="1"/>
  <c r="S209" i="8" s="1"/>
  <c r="P251" i="8"/>
  <c r="R251" i="8" s="1"/>
  <c r="S251" i="8" s="1"/>
  <c r="P98" i="8"/>
  <c r="R98" i="8" s="1"/>
  <c r="S98" i="8" s="1"/>
  <c r="R267" i="8"/>
  <c r="S267" i="8" s="1"/>
  <c r="P267" i="8"/>
  <c r="P22" i="8"/>
  <c r="R22" i="8"/>
  <c r="S22" i="8" s="1"/>
  <c r="P247" i="8"/>
  <c r="R247" i="8" s="1"/>
  <c r="S247" i="8" s="1"/>
  <c r="R292" i="8"/>
  <c r="S292" i="8" s="1"/>
  <c r="P292" i="8"/>
  <c r="R137" i="8"/>
  <c r="S137" i="8" s="1"/>
  <c r="P137" i="8"/>
  <c r="P81" i="8"/>
  <c r="R81" i="8" s="1"/>
  <c r="S81" i="8" s="1"/>
  <c r="P111" i="8"/>
  <c r="R111" i="8" s="1"/>
  <c r="S111" i="8" s="1"/>
  <c r="W507" i="8"/>
  <c r="V507" i="8"/>
  <c r="U507" i="8"/>
  <c r="T507" i="8"/>
  <c r="P201" i="8"/>
  <c r="R201" i="8" s="1"/>
  <c r="S201" i="8" s="1"/>
  <c r="P478" i="8"/>
  <c r="R478" i="8"/>
  <c r="S478" i="8" s="1"/>
  <c r="R341" i="8"/>
  <c r="S341" i="8" s="1"/>
  <c r="P341" i="8"/>
  <c r="P481" i="8"/>
  <c r="R481" i="8" s="1"/>
  <c r="S481" i="8" s="1"/>
  <c r="W503" i="8"/>
  <c r="V503" i="8"/>
  <c r="U503" i="8"/>
  <c r="T503" i="8"/>
  <c r="R183" i="8"/>
  <c r="S183" i="8" s="1"/>
  <c r="P183" i="8"/>
  <c r="R234" i="8"/>
  <c r="S234" i="8" s="1"/>
  <c r="P234" i="8"/>
  <c r="P445" i="8"/>
  <c r="R445" i="8" s="1"/>
  <c r="S445" i="8" s="1"/>
  <c r="P491" i="8"/>
  <c r="R491" i="8" s="1"/>
  <c r="S491" i="8" s="1"/>
  <c r="R193" i="8"/>
  <c r="S193" i="8" s="1"/>
  <c r="P193" i="8"/>
  <c r="P499" i="8"/>
  <c r="R499" i="8" s="1"/>
  <c r="S499" i="8" s="1"/>
  <c r="P250" i="8"/>
  <c r="R250" i="8"/>
  <c r="S250" i="8" s="1"/>
  <c r="P467" i="8"/>
  <c r="R467" i="8" s="1"/>
  <c r="S467" i="8" s="1"/>
  <c r="W513" i="8"/>
  <c r="V513" i="8"/>
  <c r="U513" i="8"/>
  <c r="T513" i="8"/>
  <c r="P97" i="8"/>
  <c r="R97" i="8" s="1"/>
  <c r="S97" i="8" s="1"/>
  <c r="P447" i="8"/>
  <c r="R447" i="8"/>
  <c r="S447" i="8" s="1"/>
  <c r="R273" i="8"/>
  <c r="S273" i="8" s="1"/>
  <c r="P273" i="8"/>
  <c r="R43" i="8"/>
  <c r="S43" i="8" s="1"/>
  <c r="P43" i="8"/>
  <c r="P168" i="8"/>
  <c r="R168" i="8" s="1"/>
  <c r="S168" i="8" s="1"/>
  <c r="W508" i="8"/>
  <c r="V508" i="8"/>
  <c r="U508" i="8"/>
  <c r="T508" i="8"/>
  <c r="P173" i="8"/>
  <c r="R173" i="8" s="1"/>
  <c r="S173" i="8" s="1"/>
  <c r="P73" i="8"/>
  <c r="R73" i="8"/>
  <c r="S73" i="8" s="1"/>
  <c r="P132" i="8"/>
  <c r="R132" i="8" s="1"/>
  <c r="S132" i="8" s="1"/>
  <c r="R451" i="8"/>
  <c r="S451" i="8" s="1"/>
  <c r="P451" i="8"/>
  <c r="P276" i="8"/>
  <c r="R276" i="8" s="1"/>
  <c r="S276" i="8" s="1"/>
  <c r="P282" i="8"/>
  <c r="R282" i="8" s="1"/>
  <c r="S282" i="8" s="1"/>
  <c r="P345" i="8"/>
  <c r="R345" i="8"/>
  <c r="S345" i="8" s="1"/>
  <c r="R476" i="8"/>
  <c r="S476" i="8" s="1"/>
  <c r="P476" i="8"/>
  <c r="R450" i="8"/>
  <c r="S450" i="8" s="1"/>
  <c r="P450" i="8"/>
  <c r="P266" i="8"/>
  <c r="R266" i="8" s="1"/>
  <c r="S266" i="8" s="1"/>
  <c r="P195" i="8"/>
  <c r="R195" i="8" s="1"/>
  <c r="S195" i="8" s="1"/>
  <c r="R472" i="8"/>
  <c r="S472" i="8" s="1"/>
  <c r="P472" i="8"/>
  <c r="P400" i="8"/>
  <c r="R400" i="8" s="1"/>
  <c r="S400" i="8" s="1"/>
  <c r="P192" i="8"/>
  <c r="R192" i="8" s="1"/>
  <c r="S192" i="8" s="1"/>
  <c r="P406" i="8"/>
  <c r="R406" i="8" s="1"/>
  <c r="S406" i="8" s="1"/>
  <c r="P391" i="8"/>
  <c r="R391" i="8" s="1"/>
  <c r="S391" i="8" s="1"/>
  <c r="R105" i="8"/>
  <c r="S105" i="8" s="1"/>
  <c r="P105" i="8"/>
  <c r="P262" i="8"/>
  <c r="R262" i="8" s="1"/>
  <c r="S262" i="8" s="1"/>
  <c r="P93" i="8"/>
  <c r="R93" i="8"/>
  <c r="S93" i="8" s="1"/>
  <c r="P480" i="8"/>
  <c r="R480" i="8" s="1"/>
  <c r="S480" i="8" s="1"/>
  <c r="P384" i="8"/>
  <c r="R384" i="8" s="1"/>
  <c r="S384" i="8" s="1"/>
  <c r="P100" i="8"/>
  <c r="R100" i="8"/>
  <c r="S100" i="8" s="1"/>
  <c r="P517" i="8"/>
  <c r="R517" i="8" s="1"/>
  <c r="S517" i="8" s="1"/>
  <c r="R353" i="8"/>
  <c r="S353" i="8" s="1"/>
  <c r="P353" i="8"/>
  <c r="R224" i="8"/>
  <c r="S224" i="8" s="1"/>
  <c r="P224" i="8"/>
  <c r="P496" i="8"/>
  <c r="R496" i="8" s="1"/>
  <c r="S496" i="8" s="1"/>
  <c r="P26" i="8"/>
  <c r="R26" i="8" s="1"/>
  <c r="S26" i="8" s="1"/>
  <c r="W500" i="8"/>
  <c r="V500" i="8"/>
  <c r="U500" i="8"/>
  <c r="T500" i="8"/>
  <c r="P475" i="8"/>
  <c r="R475" i="8" s="1"/>
  <c r="S475" i="8" s="1"/>
  <c r="P405" i="8"/>
  <c r="R405" i="8" s="1"/>
  <c r="S405" i="8" s="1"/>
  <c r="R501" i="8"/>
  <c r="S501" i="8" s="1"/>
  <c r="P501" i="8"/>
  <c r="R342" i="8"/>
  <c r="S342" i="8" s="1"/>
  <c r="P342" i="8"/>
  <c r="P396" i="8"/>
  <c r="R396" i="8" s="1"/>
  <c r="S396" i="8" s="1"/>
  <c r="P95" i="8"/>
  <c r="R95" i="8" s="1"/>
  <c r="S95" i="8" s="1"/>
  <c r="R479" i="8"/>
  <c r="S479" i="8" s="1"/>
  <c r="P479" i="8"/>
  <c r="P413" i="8"/>
  <c r="R413" i="8" s="1"/>
  <c r="S413" i="8" s="1"/>
  <c r="P133" i="8"/>
  <c r="R133" i="8" s="1"/>
  <c r="S133" i="8" s="1"/>
  <c r="V506" i="8"/>
  <c r="U506" i="8"/>
  <c r="T506" i="8"/>
  <c r="W506" i="8"/>
  <c r="R428" i="8"/>
  <c r="S428" i="8" s="1"/>
  <c r="P428" i="8"/>
  <c r="P270" i="8"/>
  <c r="R270" i="8"/>
  <c r="S270" i="8" s="1"/>
  <c r="P49" i="8"/>
  <c r="R49" i="8"/>
  <c r="S49" i="8" s="1"/>
  <c r="P511" i="8"/>
  <c r="R511" i="8" s="1"/>
  <c r="S511" i="8" s="1"/>
  <c r="R515" i="8"/>
  <c r="S515" i="8" s="1"/>
  <c r="P515" i="8"/>
  <c r="P392" i="8"/>
  <c r="R392" i="8" s="1"/>
  <c r="S392" i="8" s="1"/>
  <c r="P339" i="8"/>
  <c r="R339" i="8" s="1"/>
  <c r="S339" i="8" s="1"/>
  <c r="P72" i="8"/>
  <c r="R72" i="8" s="1"/>
  <c r="S72" i="8" s="1"/>
  <c r="P363" i="8"/>
  <c r="R363" i="8" s="1"/>
  <c r="S363" i="8" s="1"/>
  <c r="P380" i="8"/>
  <c r="R380" i="8" s="1"/>
  <c r="S380" i="8" s="1"/>
  <c r="P514" i="8"/>
  <c r="R514" i="8" s="1"/>
  <c r="S514" i="8" s="1"/>
  <c r="R393" i="8"/>
  <c r="S393" i="8" s="1"/>
  <c r="P393" i="8"/>
  <c r="P187" i="8"/>
  <c r="R187" i="8" s="1"/>
  <c r="S187" i="8" s="1"/>
  <c r="U373" i="8"/>
  <c r="T373" i="8"/>
  <c r="W373" i="8"/>
  <c r="V373" i="8"/>
  <c r="P477" i="8"/>
  <c r="R477" i="8" s="1"/>
  <c r="S477" i="8" s="1"/>
  <c r="P439" i="8"/>
  <c r="R439" i="8" s="1"/>
  <c r="S439" i="8" s="1"/>
  <c r="P203" i="8"/>
  <c r="R203" i="8" s="1"/>
  <c r="S203" i="8" s="1"/>
  <c r="P32" i="8"/>
  <c r="R32" i="8" s="1"/>
  <c r="S32" i="8" s="1"/>
  <c r="T504" i="8"/>
  <c r="W504" i="8"/>
  <c r="V504" i="8"/>
  <c r="U504" i="8"/>
  <c r="P343" i="8"/>
  <c r="R343" i="8"/>
  <c r="S343" i="8" s="1"/>
  <c r="O288" i="8"/>
  <c r="O493" i="8"/>
  <c r="O443" i="8"/>
  <c r="O390" i="8"/>
  <c r="O437" i="8"/>
  <c r="O325" i="8"/>
  <c r="O318" i="8"/>
  <c r="O285" i="8"/>
  <c r="O229" i="8"/>
  <c r="O63" i="8"/>
  <c r="O313" i="8"/>
  <c r="O258" i="8"/>
  <c r="J195" i="8"/>
  <c r="O116" i="8"/>
  <c r="O120" i="8"/>
  <c r="O182" i="8"/>
  <c r="J168" i="8"/>
  <c r="O199" i="8"/>
  <c r="N192" i="8"/>
  <c r="O331" i="8"/>
  <c r="O490" i="8"/>
  <c r="O223" i="8"/>
  <c r="O357" i="8"/>
  <c r="O317" i="8"/>
  <c r="L137" i="8"/>
  <c r="O453" i="8"/>
  <c r="O449" i="8"/>
  <c r="O379" i="8"/>
  <c r="O257" i="8"/>
  <c r="O231" i="8"/>
  <c r="J187" i="8"/>
  <c r="O125" i="8"/>
  <c r="O84" i="8"/>
  <c r="O420" i="8"/>
  <c r="N439" i="8"/>
  <c r="O304" i="8"/>
  <c r="N276" i="8"/>
  <c r="O277" i="8"/>
  <c r="O249" i="8"/>
  <c r="N32" i="8"/>
  <c r="O64" i="8"/>
  <c r="O219" i="8"/>
  <c r="J26" i="8"/>
  <c r="O202" i="8"/>
  <c r="O41" i="8"/>
  <c r="O376" i="8"/>
  <c r="P268" i="8"/>
  <c r="R268" i="8" s="1"/>
  <c r="S268" i="8" s="1"/>
  <c r="O144" i="8"/>
  <c r="P128" i="8"/>
  <c r="R128" i="8" s="1"/>
  <c r="S128" i="8" s="1"/>
  <c r="O378" i="8"/>
  <c r="P459" i="8"/>
  <c r="R459" i="8" s="1"/>
  <c r="S459" i="8" s="1"/>
  <c r="P432" i="8"/>
  <c r="R432" i="8"/>
  <c r="S432" i="8" s="1"/>
  <c r="O456" i="8"/>
  <c r="O287" i="8"/>
  <c r="R360" i="8"/>
  <c r="S360" i="8" s="1"/>
  <c r="P360" i="8"/>
  <c r="R303" i="8"/>
  <c r="S303" i="8" s="1"/>
  <c r="P303" i="8"/>
  <c r="P295" i="8"/>
  <c r="R295" i="8" s="1"/>
  <c r="S295" i="8" s="1"/>
  <c r="O260" i="8"/>
  <c r="O404" i="8"/>
  <c r="O324" i="8"/>
  <c r="O176" i="8"/>
  <c r="O383" i="8"/>
  <c r="R471" i="8"/>
  <c r="S471" i="8" s="1"/>
  <c r="P471" i="8"/>
  <c r="O408" i="8"/>
  <c r="O395" i="8"/>
  <c r="O307" i="8"/>
  <c r="R157" i="8"/>
  <c r="S157" i="8" s="1"/>
  <c r="P157" i="8"/>
  <c r="R112" i="8"/>
  <c r="S112" i="8" s="1"/>
  <c r="P112" i="8"/>
  <c r="P60" i="8"/>
  <c r="R60" i="8"/>
  <c r="S60" i="8" s="1"/>
  <c r="P24" i="8"/>
  <c r="R24" i="8" s="1"/>
  <c r="S24" i="8" s="1"/>
  <c r="R354" i="8"/>
  <c r="S354" i="8" s="1"/>
  <c r="P354" i="8"/>
  <c r="O281" i="8"/>
  <c r="O103" i="8"/>
  <c r="O238" i="8"/>
  <c r="O198" i="8"/>
  <c r="O68" i="8"/>
  <c r="N167" i="8"/>
  <c r="L167" i="8"/>
  <c r="I167" i="8"/>
  <c r="J167" i="8" s="1"/>
  <c r="G167" i="8"/>
  <c r="H167" i="8" s="1"/>
  <c r="M167" i="8"/>
  <c r="K167" i="8"/>
  <c r="O248" i="8"/>
  <c r="P252" i="8"/>
  <c r="R252" i="8" s="1"/>
  <c r="S252" i="8" s="1"/>
  <c r="O53" i="8"/>
  <c r="O31" i="8"/>
  <c r="O86" i="8"/>
  <c r="O458" i="8"/>
  <c r="O382" i="8"/>
  <c r="P389" i="8"/>
  <c r="R389" i="8" s="1"/>
  <c r="S389" i="8" s="1"/>
  <c r="O321" i="8"/>
  <c r="J133" i="8"/>
  <c r="O61" i="8"/>
  <c r="O218" i="8"/>
  <c r="R139" i="8"/>
  <c r="S139" i="8" s="1"/>
  <c r="P139" i="8"/>
  <c r="O82" i="8"/>
  <c r="R91" i="8"/>
  <c r="S91" i="8" s="1"/>
  <c r="P91" i="8"/>
  <c r="P58" i="8"/>
  <c r="R58" i="8" s="1"/>
  <c r="S58" i="8" s="1"/>
  <c r="P306" i="8"/>
  <c r="R306" i="8" s="1"/>
  <c r="S306" i="8" s="1"/>
  <c r="P119" i="8"/>
  <c r="R119" i="8"/>
  <c r="S119" i="8" s="1"/>
  <c r="R57" i="8"/>
  <c r="S57" i="8" s="1"/>
  <c r="P57" i="8"/>
  <c r="R422" i="8"/>
  <c r="S422" i="8" s="1"/>
  <c r="P422" i="8"/>
  <c r="O278" i="8"/>
  <c r="R237" i="8"/>
  <c r="S237" i="8" s="1"/>
  <c r="P237" i="8"/>
  <c r="O178" i="8"/>
  <c r="O62" i="8"/>
  <c r="P489" i="8"/>
  <c r="R489" i="8" s="1"/>
  <c r="S489" i="8" s="1"/>
  <c r="R444" i="8"/>
  <c r="S444" i="8" s="1"/>
  <c r="P444" i="8"/>
  <c r="P301" i="8"/>
  <c r="R301" i="8" s="1"/>
  <c r="S301" i="8" s="1"/>
  <c r="L210" i="8"/>
  <c r="O172" i="8"/>
  <c r="O59" i="8"/>
  <c r="R319" i="8"/>
  <c r="S319" i="8" s="1"/>
  <c r="P319" i="8"/>
  <c r="O415" i="8"/>
  <c r="R46" i="8"/>
  <c r="S46" i="8" s="1"/>
  <c r="P46" i="8"/>
  <c r="R434" i="8"/>
  <c r="S434" i="8" s="1"/>
  <c r="P434" i="8"/>
  <c r="N305" i="8"/>
  <c r="O140" i="8"/>
  <c r="P44" i="8"/>
  <c r="R44" i="8" s="1"/>
  <c r="S44" i="8" s="1"/>
  <c r="P35" i="8"/>
  <c r="R35" i="8" s="1"/>
  <c r="S35" i="8" s="1"/>
  <c r="O136" i="8"/>
  <c r="P314" i="8"/>
  <c r="R314" i="8" s="1"/>
  <c r="S314" i="8" s="1"/>
  <c r="O298" i="8"/>
  <c r="O259" i="8"/>
  <c r="O171" i="8"/>
  <c r="O149" i="8"/>
  <c r="L105" i="8"/>
  <c r="O338" i="8"/>
  <c r="R309" i="8"/>
  <c r="S309" i="8" s="1"/>
  <c r="P309" i="8"/>
  <c r="P316" i="8"/>
  <c r="R316" i="8" s="1"/>
  <c r="S316" i="8" s="1"/>
  <c r="O290" i="8"/>
  <c r="O106" i="8"/>
  <c r="O427" i="8"/>
  <c r="O401" i="8"/>
  <c r="O348" i="8"/>
  <c r="O96" i="8"/>
  <c r="O75" i="8"/>
  <c r="O154" i="8"/>
  <c r="O455" i="8"/>
  <c r="O364" i="8"/>
  <c r="N201" i="8"/>
  <c r="N97" i="8"/>
  <c r="N87" i="8"/>
  <c r="N21" i="8"/>
  <c r="O146" i="8"/>
  <c r="O221" i="8"/>
  <c r="O33" i="8"/>
  <c r="N341" i="8"/>
  <c r="N487" i="8"/>
  <c r="N475" i="8"/>
  <c r="N418" i="8"/>
  <c r="J361" i="8"/>
  <c r="O351" i="8"/>
  <c r="O299" i="8"/>
  <c r="O134" i="8"/>
  <c r="O110" i="8"/>
  <c r="O483" i="8"/>
  <c r="N447" i="8"/>
  <c r="L450" i="8"/>
  <c r="N209" i="8"/>
  <c r="O141" i="8"/>
  <c r="O169" i="8"/>
  <c r="L49" i="8"/>
  <c r="N491" i="8"/>
  <c r="L400" i="8"/>
  <c r="O320" i="8"/>
  <c r="O135" i="8"/>
  <c r="O460" i="8"/>
  <c r="O465" i="8"/>
  <c r="O256" i="8"/>
  <c r="O190" i="8"/>
  <c r="O148" i="8"/>
  <c r="O127" i="8"/>
  <c r="N480" i="8"/>
  <c r="O385" i="8"/>
  <c r="O355" i="8"/>
  <c r="O349" i="8"/>
  <c r="O143" i="8"/>
  <c r="O94" i="8"/>
  <c r="O20" i="8"/>
  <c r="O375" i="8"/>
  <c r="O310" i="8"/>
  <c r="O274" i="8"/>
  <c r="O230" i="8"/>
  <c r="O76" i="8"/>
  <c r="O56" i="8"/>
  <c r="O40" i="8"/>
  <c r="O350" i="8"/>
  <c r="O362" i="8"/>
  <c r="P377" i="8"/>
  <c r="R377" i="8" s="1"/>
  <c r="S377" i="8" s="1"/>
  <c r="O326" i="8"/>
  <c r="O330" i="8"/>
  <c r="O239" i="8"/>
  <c r="O242" i="8"/>
  <c r="O232" i="8"/>
  <c r="O67" i="8"/>
  <c r="O213" i="8"/>
  <c r="O485" i="8"/>
  <c r="O426" i="8"/>
  <c r="O358" i="8"/>
  <c r="O328" i="8"/>
  <c r="O352" i="8"/>
  <c r="O441" i="8"/>
  <c r="O359" i="8"/>
  <c r="O346" i="8"/>
  <c r="O347" i="8"/>
  <c r="O291" i="8"/>
  <c r="O235" i="8"/>
  <c r="O115" i="8"/>
  <c r="O45" i="8"/>
  <c r="O425" i="8"/>
  <c r="O83" i="8"/>
  <c r="O118" i="8"/>
  <c r="O424" i="8"/>
  <c r="O412" i="8"/>
  <c r="O394" i="8"/>
  <c r="O233" i="8"/>
  <c r="N207" i="8"/>
  <c r="O52" i="8"/>
  <c r="O423" i="8"/>
  <c r="O50" i="8"/>
  <c r="O388" i="8"/>
  <c r="O332" i="8"/>
  <c r="O271" i="8"/>
  <c r="G70" i="8"/>
  <c r="H70" i="8" s="1"/>
  <c r="F70" i="8"/>
  <c r="M70" i="8"/>
  <c r="N70" i="8" s="1"/>
  <c r="K70" i="8"/>
  <c r="L70" i="8" s="1"/>
  <c r="I70" i="8"/>
  <c r="J70" i="8" s="1"/>
  <c r="O29" i="8"/>
  <c r="O243" i="8"/>
  <c r="O186" i="8"/>
  <c r="O220" i="8"/>
  <c r="O77" i="8"/>
  <c r="O23" i="8"/>
  <c r="O180" i="8"/>
  <c r="O122" i="8"/>
  <c r="O442" i="8"/>
  <c r="O468" i="8"/>
  <c r="O333" i="8"/>
  <c r="O99" i="8"/>
  <c r="O446" i="8"/>
  <c r="O80" i="8"/>
  <c r="O108" i="8"/>
  <c r="O38" i="8"/>
  <c r="P272" i="8"/>
  <c r="R272" i="8"/>
  <c r="S272" i="8" s="1"/>
  <c r="O315" i="8"/>
  <c r="R55" i="8"/>
  <c r="S55" i="8" s="1"/>
  <c r="P55" i="8"/>
  <c r="P469" i="8"/>
  <c r="R469" i="8" s="1"/>
  <c r="S469" i="8" s="1"/>
  <c r="R462" i="8"/>
  <c r="S462" i="8" s="1"/>
  <c r="P462" i="8"/>
  <c r="J193" i="8"/>
  <c r="O155" i="8"/>
  <c r="O486" i="8"/>
  <c r="O131" i="8"/>
  <c r="O39" i="8"/>
  <c r="O175" i="8"/>
  <c r="O74" i="8"/>
  <c r="O402" i="8"/>
  <c r="R308" i="8"/>
  <c r="S308" i="8" s="1"/>
  <c r="P308" i="8"/>
  <c r="O246" i="8"/>
  <c r="P124" i="8"/>
  <c r="R124" i="8" s="1"/>
  <c r="S124" i="8" s="1"/>
  <c r="O492" i="8"/>
  <c r="O414" i="8"/>
  <c r="O329" i="8"/>
  <c r="O216" i="8"/>
  <c r="O204" i="8"/>
  <c r="O85" i="8"/>
  <c r="O240" i="8"/>
  <c r="O121" i="8"/>
  <c r="O228" i="8"/>
  <c r="O28" i="8"/>
  <c r="O409" i="8"/>
  <c r="O212" i="8"/>
  <c r="O200" i="8"/>
  <c r="O211" i="8"/>
  <c r="O416" i="8"/>
  <c r="O217" i="8"/>
  <c r="O194" i="8"/>
  <c r="O71" i="8"/>
  <c r="O214" i="8"/>
  <c r="O334" i="8"/>
  <c r="O208" i="8"/>
  <c r="O104" i="8"/>
  <c r="O107" i="8"/>
  <c r="E166" i="8"/>
  <c r="D165" i="8"/>
  <c r="C166" i="8"/>
  <c r="R464" i="8"/>
  <c r="S464" i="8" s="1"/>
  <c r="P464" i="8"/>
  <c r="P312" i="8"/>
  <c r="R312" i="8" s="1"/>
  <c r="S312" i="8" s="1"/>
  <c r="O225" i="8"/>
  <c r="P101" i="8"/>
  <c r="R101" i="8" s="1"/>
  <c r="S101" i="8" s="1"/>
  <c r="P130" i="8"/>
  <c r="R130" i="8"/>
  <c r="S130" i="8" s="1"/>
  <c r="O300" i="8"/>
  <c r="R184" i="8"/>
  <c r="S184" i="8" s="1"/>
  <c r="P184" i="8"/>
  <c r="O158" i="8"/>
  <c r="O113" i="8"/>
  <c r="R488" i="8"/>
  <c r="S488" i="8" s="1"/>
  <c r="P488" i="8"/>
  <c r="O436" i="8"/>
  <c r="O448" i="8"/>
  <c r="O399" i="8"/>
  <c r="O429" i="8"/>
  <c r="O145" i="8"/>
  <c r="O269" i="8"/>
  <c r="O65" i="8"/>
  <c r="O397" i="8"/>
  <c r="O463" i="8"/>
  <c r="O222" i="8"/>
  <c r="O196" i="8"/>
  <c r="O156" i="8"/>
  <c r="O421" i="8"/>
  <c r="O337" i="8"/>
  <c r="O117" i="8"/>
  <c r="O25" i="8"/>
  <c r="O89" i="8"/>
  <c r="O69" i="8"/>
  <c r="O474" i="8"/>
  <c r="O92" i="8"/>
  <c r="O438" i="8"/>
  <c r="O336" i="8"/>
  <c r="O255" i="8"/>
  <c r="O265" i="8"/>
  <c r="O261" i="8"/>
  <c r="O109" i="8"/>
  <c r="O27" i="8"/>
  <c r="O48" i="8"/>
  <c r="O289" i="8"/>
  <c r="O327" i="8"/>
  <c r="O37" i="8"/>
  <c r="O433" i="8"/>
  <c r="O297" i="8"/>
  <c r="O191" i="8"/>
  <c r="O189" i="8"/>
  <c r="O51" i="8"/>
  <c r="O47" i="8"/>
  <c r="O410" i="8"/>
  <c r="O296" i="8"/>
  <c r="O279" i="8"/>
  <c r="O147" i="8"/>
  <c r="O142" i="8"/>
  <c r="R495" i="8"/>
  <c r="S495" i="8" s="1"/>
  <c r="P495" i="8"/>
  <c r="P411" i="8"/>
  <c r="R411" i="8"/>
  <c r="S411" i="8" s="1"/>
  <c r="R381" i="8"/>
  <c r="S381" i="8" s="1"/>
  <c r="P381" i="8"/>
  <c r="R241" i="8"/>
  <c r="S241" i="8" s="1"/>
  <c r="P241" i="8"/>
  <c r="R294" i="8"/>
  <c r="S294" i="8" s="1"/>
  <c r="P294" i="8"/>
  <c r="P185" i="8"/>
  <c r="R185" i="8" s="1"/>
  <c r="S185" i="8" s="1"/>
  <c r="P129" i="8"/>
  <c r="R129" i="8" s="1"/>
  <c r="S129" i="8" s="1"/>
  <c r="R123" i="8"/>
  <c r="S123" i="8" s="1"/>
  <c r="P123" i="8"/>
  <c r="R177" i="8"/>
  <c r="S177" i="8" s="1"/>
  <c r="P177" i="8"/>
  <c r="V23" i="7"/>
  <c r="T22" i="7"/>
  <c r="U22" i="7" s="1"/>
  <c r="V24" i="7"/>
  <c r="T26" i="7"/>
  <c r="U26" i="7" s="1"/>
  <c r="V18" i="7"/>
  <c r="V25" i="7"/>
  <c r="V21" i="7"/>
  <c r="W377" i="8" l="1"/>
  <c r="V377" i="8"/>
  <c r="U377" i="8"/>
  <c r="T377" i="8"/>
  <c r="U44" i="8"/>
  <c r="V44" i="8"/>
  <c r="T44" i="8"/>
  <c r="W44" i="8"/>
  <c r="W491" i="8"/>
  <c r="V491" i="8"/>
  <c r="U491" i="8"/>
  <c r="T491" i="8"/>
  <c r="V477" i="8"/>
  <c r="U477" i="8"/>
  <c r="T477" i="8"/>
  <c r="W477" i="8"/>
  <c r="W511" i="8"/>
  <c r="V511" i="8"/>
  <c r="U511" i="8"/>
  <c r="T511" i="8"/>
  <c r="W262" i="8"/>
  <c r="V262" i="8"/>
  <c r="U262" i="8"/>
  <c r="T262" i="8"/>
  <c r="T445" i="8"/>
  <c r="V445" i="8"/>
  <c r="U445" i="8"/>
  <c r="W445" i="8"/>
  <c r="W418" i="8"/>
  <c r="V418" i="8"/>
  <c r="U418" i="8"/>
  <c r="T418" i="8"/>
  <c r="W517" i="8"/>
  <c r="V517" i="8"/>
  <c r="U517" i="8"/>
  <c r="T517" i="8"/>
  <c r="T467" i="8"/>
  <c r="W467" i="8"/>
  <c r="V467" i="8"/>
  <c r="U467" i="8"/>
  <c r="V466" i="8"/>
  <c r="U466" i="8"/>
  <c r="T466" i="8"/>
  <c r="W466" i="8"/>
  <c r="T316" i="8"/>
  <c r="V316" i="8"/>
  <c r="W316" i="8"/>
  <c r="U316" i="8"/>
  <c r="U306" i="8"/>
  <c r="W306" i="8"/>
  <c r="V306" i="8"/>
  <c r="T306" i="8"/>
  <c r="W24" i="8"/>
  <c r="V24" i="8"/>
  <c r="U24" i="8"/>
  <c r="T24" i="8"/>
  <c r="W363" i="8"/>
  <c r="V363" i="8"/>
  <c r="U363" i="8"/>
  <c r="T363" i="8"/>
  <c r="W266" i="8"/>
  <c r="V266" i="8"/>
  <c r="U266" i="8"/>
  <c r="T266" i="8"/>
  <c r="W276" i="8"/>
  <c r="V276" i="8"/>
  <c r="U276" i="8"/>
  <c r="T276" i="8"/>
  <c r="T403" i="8"/>
  <c r="W403" i="8"/>
  <c r="V403" i="8"/>
  <c r="U403" i="8"/>
  <c r="T454" i="8"/>
  <c r="V454" i="8"/>
  <c r="U454" i="8"/>
  <c r="W454" i="8"/>
  <c r="W244" i="8"/>
  <c r="V244" i="8"/>
  <c r="U244" i="8"/>
  <c r="T244" i="8"/>
  <c r="U312" i="8"/>
  <c r="W312" i="8"/>
  <c r="T312" i="8"/>
  <c r="V312" i="8"/>
  <c r="W489" i="8"/>
  <c r="V489" i="8"/>
  <c r="U489" i="8"/>
  <c r="T489" i="8"/>
  <c r="W439" i="8"/>
  <c r="V439" i="8"/>
  <c r="U439" i="8"/>
  <c r="T439" i="8"/>
  <c r="U251" i="8"/>
  <c r="T251" i="8"/>
  <c r="W251" i="8"/>
  <c r="V251" i="8"/>
  <c r="W268" i="8"/>
  <c r="V268" i="8"/>
  <c r="U268" i="8"/>
  <c r="T268" i="8"/>
  <c r="T514" i="8"/>
  <c r="W514" i="8"/>
  <c r="V514" i="8"/>
  <c r="U514" i="8"/>
  <c r="V396" i="8"/>
  <c r="U396" i="8"/>
  <c r="T396" i="8"/>
  <c r="W396" i="8"/>
  <c r="W173" i="8"/>
  <c r="V173" i="8"/>
  <c r="U173" i="8"/>
  <c r="T173" i="8"/>
  <c r="W209" i="8"/>
  <c r="V209" i="8"/>
  <c r="U209" i="8"/>
  <c r="T209" i="8"/>
  <c r="W283" i="8"/>
  <c r="V283" i="8"/>
  <c r="U283" i="8"/>
  <c r="T283" i="8"/>
  <c r="V469" i="8"/>
  <c r="U469" i="8"/>
  <c r="T469" i="8"/>
  <c r="W469" i="8"/>
  <c r="V380" i="8"/>
  <c r="U380" i="8"/>
  <c r="T380" i="8"/>
  <c r="W380" i="8"/>
  <c r="W195" i="8"/>
  <c r="U195" i="8"/>
  <c r="V195" i="8"/>
  <c r="T195" i="8"/>
  <c r="W498" i="8"/>
  <c r="V498" i="8"/>
  <c r="U498" i="8"/>
  <c r="T498" i="8"/>
  <c r="U124" i="8"/>
  <c r="W124" i="8"/>
  <c r="V124" i="8"/>
  <c r="T124" i="8"/>
  <c r="U314" i="8"/>
  <c r="V314" i="8"/>
  <c r="W314" i="8"/>
  <c r="T314" i="8"/>
  <c r="U301" i="8"/>
  <c r="W301" i="8"/>
  <c r="T301" i="8"/>
  <c r="V301" i="8"/>
  <c r="V58" i="8"/>
  <c r="U58" i="8"/>
  <c r="W58" i="8"/>
  <c r="T58" i="8"/>
  <c r="W252" i="8"/>
  <c r="V252" i="8"/>
  <c r="U252" i="8"/>
  <c r="T252" i="8"/>
  <c r="U295" i="8"/>
  <c r="V295" i="8"/>
  <c r="T295" i="8"/>
  <c r="W295" i="8"/>
  <c r="U72" i="8"/>
  <c r="T72" i="8"/>
  <c r="W72" i="8"/>
  <c r="V72" i="8"/>
  <c r="W133" i="8"/>
  <c r="V133" i="8"/>
  <c r="U133" i="8"/>
  <c r="T133" i="8"/>
  <c r="V26" i="8"/>
  <c r="U26" i="8"/>
  <c r="T26" i="8"/>
  <c r="W26" i="8"/>
  <c r="W391" i="8"/>
  <c r="V391" i="8"/>
  <c r="U391" i="8"/>
  <c r="T391" i="8"/>
  <c r="V111" i="8"/>
  <c r="W111" i="8"/>
  <c r="U111" i="8"/>
  <c r="T111" i="8"/>
  <c r="W499" i="8"/>
  <c r="V499" i="8"/>
  <c r="U499" i="8"/>
  <c r="T499" i="8"/>
  <c r="U101" i="8"/>
  <c r="T101" i="8"/>
  <c r="W101" i="8"/>
  <c r="V101" i="8"/>
  <c r="U459" i="8"/>
  <c r="T459" i="8"/>
  <c r="W459" i="8"/>
  <c r="V459" i="8"/>
  <c r="W339" i="8"/>
  <c r="V339" i="8"/>
  <c r="U339" i="8"/>
  <c r="T339" i="8"/>
  <c r="W413" i="8"/>
  <c r="V413" i="8"/>
  <c r="U413" i="8"/>
  <c r="T413" i="8"/>
  <c r="V496" i="8"/>
  <c r="U496" i="8"/>
  <c r="T496" i="8"/>
  <c r="W496" i="8"/>
  <c r="W384" i="8"/>
  <c r="V384" i="8"/>
  <c r="U384" i="8"/>
  <c r="T384" i="8"/>
  <c r="W406" i="8"/>
  <c r="V406" i="8"/>
  <c r="U406" i="8"/>
  <c r="T406" i="8"/>
  <c r="V97" i="8"/>
  <c r="U97" i="8"/>
  <c r="T97" i="8"/>
  <c r="W97" i="8"/>
  <c r="W81" i="8"/>
  <c r="V81" i="8"/>
  <c r="U81" i="8"/>
  <c r="T81" i="8"/>
  <c r="U21" i="8"/>
  <c r="T21" i="8"/>
  <c r="W21" i="8"/>
  <c r="V21" i="8"/>
  <c r="U129" i="8"/>
  <c r="W129" i="8"/>
  <c r="V129" i="8"/>
  <c r="T129" i="8"/>
  <c r="U35" i="8"/>
  <c r="T35" i="8"/>
  <c r="W35" i="8"/>
  <c r="V35" i="8"/>
  <c r="W389" i="8"/>
  <c r="V389" i="8"/>
  <c r="U389" i="8"/>
  <c r="T389" i="8"/>
  <c r="T32" i="8"/>
  <c r="W32" i="8"/>
  <c r="V32" i="8"/>
  <c r="U32" i="8"/>
  <c r="W187" i="8"/>
  <c r="U187" i="8"/>
  <c r="V187" i="8"/>
  <c r="T187" i="8"/>
  <c r="V392" i="8"/>
  <c r="U392" i="8"/>
  <c r="T392" i="8"/>
  <c r="W392" i="8"/>
  <c r="V405" i="8"/>
  <c r="U405" i="8"/>
  <c r="T405" i="8"/>
  <c r="W405" i="8"/>
  <c r="V480" i="8"/>
  <c r="U480" i="8"/>
  <c r="T480" i="8"/>
  <c r="W480" i="8"/>
  <c r="W192" i="8"/>
  <c r="U192" i="8"/>
  <c r="V192" i="8"/>
  <c r="T192" i="8"/>
  <c r="W132" i="8"/>
  <c r="U132" i="8"/>
  <c r="V132" i="8"/>
  <c r="T132" i="8"/>
  <c r="V168" i="8"/>
  <c r="U168" i="8"/>
  <c r="T168" i="8"/>
  <c r="W168" i="8"/>
  <c r="W128" i="8"/>
  <c r="V128" i="8"/>
  <c r="U128" i="8"/>
  <c r="T128" i="8"/>
  <c r="W203" i="8"/>
  <c r="V203" i="8"/>
  <c r="U203" i="8"/>
  <c r="T203" i="8"/>
  <c r="W400" i="8"/>
  <c r="T400" i="8"/>
  <c r="V400" i="8"/>
  <c r="U400" i="8"/>
  <c r="W201" i="8"/>
  <c r="V201" i="8"/>
  <c r="U201" i="8"/>
  <c r="T201" i="8"/>
  <c r="W98" i="8"/>
  <c r="V98" i="8"/>
  <c r="U98" i="8"/>
  <c r="T98" i="8"/>
  <c r="U473" i="8"/>
  <c r="V473" i="8"/>
  <c r="W473" i="8"/>
  <c r="T473" i="8"/>
  <c r="W264" i="8"/>
  <c r="V264" i="8"/>
  <c r="U264" i="8"/>
  <c r="T264" i="8"/>
  <c r="W253" i="8"/>
  <c r="V253" i="8"/>
  <c r="U253" i="8"/>
  <c r="T253" i="8"/>
  <c r="W185" i="8"/>
  <c r="U185" i="8"/>
  <c r="V185" i="8"/>
  <c r="T185" i="8"/>
  <c r="T475" i="8"/>
  <c r="W475" i="8"/>
  <c r="V475" i="8"/>
  <c r="U475" i="8"/>
  <c r="W95" i="8"/>
  <c r="V95" i="8"/>
  <c r="U95" i="8"/>
  <c r="T95" i="8"/>
  <c r="U484" i="8"/>
  <c r="T484" i="8"/>
  <c r="W484" i="8"/>
  <c r="V484" i="8"/>
  <c r="W282" i="8"/>
  <c r="V282" i="8"/>
  <c r="U282" i="8"/>
  <c r="T282" i="8"/>
  <c r="V481" i="8"/>
  <c r="T481" i="8"/>
  <c r="W481" i="8"/>
  <c r="U481" i="8"/>
  <c r="U247" i="8"/>
  <c r="T247" i="8"/>
  <c r="W247" i="8"/>
  <c r="V247" i="8"/>
  <c r="W280" i="8"/>
  <c r="V280" i="8"/>
  <c r="U280" i="8"/>
  <c r="T280" i="8"/>
  <c r="W417" i="8"/>
  <c r="V417" i="8"/>
  <c r="U417" i="8"/>
  <c r="T417" i="8"/>
  <c r="W487" i="8"/>
  <c r="V487" i="8"/>
  <c r="U487" i="8"/>
  <c r="T487" i="8"/>
  <c r="V361" i="8"/>
  <c r="U361" i="8"/>
  <c r="T361" i="8"/>
  <c r="W361" i="8"/>
  <c r="W19" i="8"/>
  <c r="V19" i="8"/>
  <c r="U19" i="8"/>
  <c r="T19" i="8"/>
  <c r="P65" i="8"/>
  <c r="R65" i="8" s="1"/>
  <c r="S65" i="8" s="1"/>
  <c r="P337" i="8"/>
  <c r="R337" i="8" s="1"/>
  <c r="S337" i="8" s="1"/>
  <c r="J166" i="8"/>
  <c r="I166" i="8"/>
  <c r="G166" i="8"/>
  <c r="H166" i="8" s="1"/>
  <c r="N166" i="8"/>
  <c r="M166" i="8"/>
  <c r="K166" i="8"/>
  <c r="L166" i="8" s="1"/>
  <c r="P492" i="8"/>
  <c r="R492" i="8" s="1"/>
  <c r="S492" i="8" s="1"/>
  <c r="P180" i="8"/>
  <c r="R180" i="8" s="1"/>
  <c r="S180" i="8" s="1"/>
  <c r="R76" i="8"/>
  <c r="S76" i="8" s="1"/>
  <c r="P76" i="8"/>
  <c r="P47" i="8"/>
  <c r="R47" i="8" s="1"/>
  <c r="S47" i="8" s="1"/>
  <c r="R289" i="8"/>
  <c r="S289" i="8" s="1"/>
  <c r="P289" i="8"/>
  <c r="P438" i="8"/>
  <c r="R438" i="8" s="1"/>
  <c r="S438" i="8" s="1"/>
  <c r="R421" i="8"/>
  <c r="S421" i="8" s="1"/>
  <c r="P421" i="8"/>
  <c r="P145" i="8"/>
  <c r="R145" i="8" s="1"/>
  <c r="S145" i="8" s="1"/>
  <c r="P158" i="8"/>
  <c r="R158" i="8" s="1"/>
  <c r="S158" i="8" s="1"/>
  <c r="P225" i="8"/>
  <c r="R225" i="8" s="1"/>
  <c r="S225" i="8" s="1"/>
  <c r="P217" i="8"/>
  <c r="R217" i="8" s="1"/>
  <c r="S217" i="8" s="1"/>
  <c r="P121" i="8"/>
  <c r="R121" i="8" s="1"/>
  <c r="S121" i="8" s="1"/>
  <c r="R39" i="8"/>
  <c r="S39" i="8" s="1"/>
  <c r="P39" i="8"/>
  <c r="P80" i="8"/>
  <c r="R80" i="8" s="1"/>
  <c r="S80" i="8" s="1"/>
  <c r="R23" i="8"/>
  <c r="S23" i="8" s="1"/>
  <c r="P23" i="8"/>
  <c r="P332" i="8"/>
  <c r="R332" i="8" s="1"/>
  <c r="S332" i="8" s="1"/>
  <c r="R412" i="8"/>
  <c r="S412" i="8" s="1"/>
  <c r="P412" i="8"/>
  <c r="P291" i="8"/>
  <c r="R291" i="8" s="1"/>
  <c r="S291" i="8" s="1"/>
  <c r="R426" i="8"/>
  <c r="S426" i="8" s="1"/>
  <c r="P426" i="8"/>
  <c r="P326" i="8"/>
  <c r="R326" i="8" s="1"/>
  <c r="S326" i="8" s="1"/>
  <c r="R230" i="8"/>
  <c r="S230" i="8" s="1"/>
  <c r="P230" i="8"/>
  <c r="P355" i="8"/>
  <c r="R355" i="8" s="1"/>
  <c r="S355" i="8" s="1"/>
  <c r="R460" i="8"/>
  <c r="S460" i="8" s="1"/>
  <c r="P460" i="8"/>
  <c r="P96" i="8"/>
  <c r="R96" i="8" s="1"/>
  <c r="S96" i="8" s="1"/>
  <c r="R59" i="8"/>
  <c r="S59" i="8" s="1"/>
  <c r="P59" i="8"/>
  <c r="P321" i="8"/>
  <c r="R321" i="8" s="1"/>
  <c r="S321" i="8" s="1"/>
  <c r="R176" i="8"/>
  <c r="S176" i="8" s="1"/>
  <c r="P176" i="8"/>
  <c r="P378" i="8"/>
  <c r="R378" i="8" s="1"/>
  <c r="S378" i="8" s="1"/>
  <c r="R202" i="8"/>
  <c r="S202" i="8" s="1"/>
  <c r="P202" i="8"/>
  <c r="P304" i="8"/>
  <c r="R304" i="8" s="1"/>
  <c r="S304" i="8" s="1"/>
  <c r="P379" i="8"/>
  <c r="R379" i="8" s="1"/>
  <c r="S379" i="8" s="1"/>
  <c r="P331" i="8"/>
  <c r="R331" i="8" s="1"/>
  <c r="S331" i="8" s="1"/>
  <c r="R258" i="8"/>
  <c r="S258" i="8" s="1"/>
  <c r="P258" i="8"/>
  <c r="P390" i="8"/>
  <c r="R390" i="8" s="1"/>
  <c r="S390" i="8" s="1"/>
  <c r="U488" i="8"/>
  <c r="T488" i="8"/>
  <c r="W488" i="8"/>
  <c r="V488" i="8"/>
  <c r="P327" i="8"/>
  <c r="R327" i="8" s="1"/>
  <c r="S327" i="8" s="1"/>
  <c r="P228" i="8"/>
  <c r="R228" i="8" s="1"/>
  <c r="S228" i="8" s="1"/>
  <c r="R330" i="8"/>
  <c r="S330" i="8" s="1"/>
  <c r="P330" i="8"/>
  <c r="P51" i="8"/>
  <c r="R51" i="8" s="1"/>
  <c r="S51" i="8" s="1"/>
  <c r="R48" i="8"/>
  <c r="S48" i="8" s="1"/>
  <c r="P48" i="8"/>
  <c r="P92" i="8"/>
  <c r="R92" i="8" s="1"/>
  <c r="S92" i="8" s="1"/>
  <c r="R156" i="8"/>
  <c r="S156" i="8" s="1"/>
  <c r="P156" i="8"/>
  <c r="P429" i="8"/>
  <c r="R429" i="8" s="1"/>
  <c r="S429" i="8" s="1"/>
  <c r="P107" i="8"/>
  <c r="R107" i="8" s="1"/>
  <c r="S107" i="8" s="1"/>
  <c r="P416" i="8"/>
  <c r="R416" i="8" s="1"/>
  <c r="S416" i="8" s="1"/>
  <c r="R240" i="8"/>
  <c r="S240" i="8" s="1"/>
  <c r="P240" i="8"/>
  <c r="P131" i="8"/>
  <c r="R131" i="8" s="1"/>
  <c r="S131" i="8" s="1"/>
  <c r="P446" i="8"/>
  <c r="R446" i="8" s="1"/>
  <c r="S446" i="8" s="1"/>
  <c r="P77" i="8"/>
  <c r="R77" i="8" s="1"/>
  <c r="S77" i="8" s="1"/>
  <c r="R388" i="8"/>
  <c r="S388" i="8" s="1"/>
  <c r="P388" i="8"/>
  <c r="P424" i="8"/>
  <c r="R424" i="8" s="1"/>
  <c r="S424" i="8" s="1"/>
  <c r="P347" i="8"/>
  <c r="R347" i="8" s="1"/>
  <c r="S347" i="8" s="1"/>
  <c r="P485" i="8"/>
  <c r="R485" i="8" s="1"/>
  <c r="S485" i="8" s="1"/>
  <c r="P274" i="8"/>
  <c r="R274" i="8" s="1"/>
  <c r="S274" i="8" s="1"/>
  <c r="P385" i="8"/>
  <c r="R385" i="8" s="1"/>
  <c r="S385" i="8" s="1"/>
  <c r="R135" i="8"/>
  <c r="S135" i="8" s="1"/>
  <c r="P135" i="8"/>
  <c r="P348" i="8"/>
  <c r="R348" i="8" s="1"/>
  <c r="S348" i="8" s="1"/>
  <c r="U309" i="8"/>
  <c r="W309" i="8"/>
  <c r="V309" i="8"/>
  <c r="T309" i="8"/>
  <c r="R172" i="8"/>
  <c r="S172" i="8" s="1"/>
  <c r="P172" i="8"/>
  <c r="P62" i="8"/>
  <c r="R62" i="8" s="1"/>
  <c r="S62" i="8" s="1"/>
  <c r="V57" i="8"/>
  <c r="U57" i="8"/>
  <c r="T57" i="8"/>
  <c r="W57" i="8"/>
  <c r="T91" i="8"/>
  <c r="W91" i="8"/>
  <c r="V91" i="8"/>
  <c r="U91" i="8"/>
  <c r="V354" i="8"/>
  <c r="U354" i="8"/>
  <c r="W354" i="8"/>
  <c r="T354" i="8"/>
  <c r="T157" i="8"/>
  <c r="W157" i="8"/>
  <c r="V157" i="8"/>
  <c r="U157" i="8"/>
  <c r="R324" i="8"/>
  <c r="S324" i="8" s="1"/>
  <c r="P324" i="8"/>
  <c r="U360" i="8"/>
  <c r="W360" i="8"/>
  <c r="V360" i="8"/>
  <c r="T360" i="8"/>
  <c r="P449" i="8"/>
  <c r="R449" i="8" s="1"/>
  <c r="S449" i="8" s="1"/>
  <c r="R313" i="8"/>
  <c r="S313" i="8" s="1"/>
  <c r="P313" i="8"/>
  <c r="P443" i="8"/>
  <c r="R443" i="8" s="1"/>
  <c r="S443" i="8" s="1"/>
  <c r="T393" i="8"/>
  <c r="W393" i="8"/>
  <c r="V393" i="8"/>
  <c r="U393" i="8"/>
  <c r="W479" i="8"/>
  <c r="T479" i="8"/>
  <c r="V479" i="8"/>
  <c r="U479" i="8"/>
  <c r="W501" i="8"/>
  <c r="V501" i="8"/>
  <c r="U501" i="8"/>
  <c r="T501" i="8"/>
  <c r="V353" i="8"/>
  <c r="U353" i="8"/>
  <c r="T353" i="8"/>
  <c r="W353" i="8"/>
  <c r="T472" i="8"/>
  <c r="U472" i="8"/>
  <c r="W472" i="8"/>
  <c r="V472" i="8"/>
  <c r="W476" i="8"/>
  <c r="T476" i="8"/>
  <c r="V476" i="8"/>
  <c r="U476" i="8"/>
  <c r="U451" i="8"/>
  <c r="T451" i="8"/>
  <c r="W451" i="8"/>
  <c r="V451" i="8"/>
  <c r="T273" i="8"/>
  <c r="W273" i="8"/>
  <c r="V273" i="8"/>
  <c r="U273" i="8"/>
  <c r="W193" i="8"/>
  <c r="U193" i="8"/>
  <c r="T193" i="8"/>
  <c r="V193" i="8"/>
  <c r="W183" i="8"/>
  <c r="U183" i="8"/>
  <c r="V183" i="8"/>
  <c r="T183" i="8"/>
  <c r="W341" i="8"/>
  <c r="V341" i="8"/>
  <c r="T341" i="8"/>
  <c r="U341" i="8"/>
  <c r="W292" i="8"/>
  <c r="V292" i="8"/>
  <c r="U292" i="8"/>
  <c r="T292" i="8"/>
  <c r="V457" i="8"/>
  <c r="T457" i="8"/>
  <c r="W457" i="8"/>
  <c r="U457" i="8"/>
  <c r="U387" i="8"/>
  <c r="T387" i="8"/>
  <c r="W387" i="8"/>
  <c r="V387" i="8"/>
  <c r="W174" i="8"/>
  <c r="U174" i="8"/>
  <c r="V174" i="8"/>
  <c r="T174" i="8"/>
  <c r="U286" i="8"/>
  <c r="W286" i="8"/>
  <c r="V286" i="8"/>
  <c r="T286" i="8"/>
  <c r="W340" i="8"/>
  <c r="V340" i="8"/>
  <c r="U340" i="8"/>
  <c r="T340" i="8"/>
  <c r="V207" i="8"/>
  <c r="U207" i="8"/>
  <c r="T207" i="8"/>
  <c r="W207" i="8"/>
  <c r="T381" i="8"/>
  <c r="W381" i="8"/>
  <c r="V381" i="8"/>
  <c r="U381" i="8"/>
  <c r="E165" i="8"/>
  <c r="C165" i="8"/>
  <c r="D164" i="8"/>
  <c r="T177" i="8"/>
  <c r="W177" i="8"/>
  <c r="V177" i="8"/>
  <c r="U177" i="8"/>
  <c r="U495" i="8"/>
  <c r="T495" i="8"/>
  <c r="W495" i="8"/>
  <c r="V495" i="8"/>
  <c r="P474" i="8"/>
  <c r="R474" i="8" s="1"/>
  <c r="S474" i="8" s="1"/>
  <c r="P399" i="8"/>
  <c r="R399" i="8" s="1"/>
  <c r="S399" i="8" s="1"/>
  <c r="R104" i="8"/>
  <c r="S104" i="8" s="1"/>
  <c r="P104" i="8"/>
  <c r="P85" i="8"/>
  <c r="R85" i="8" s="1"/>
  <c r="S85" i="8" s="1"/>
  <c r="W55" i="8"/>
  <c r="V55" i="8"/>
  <c r="T55" i="8"/>
  <c r="U55" i="8"/>
  <c r="R346" i="8"/>
  <c r="S346" i="8" s="1"/>
  <c r="P346" i="8"/>
  <c r="P310" i="8"/>
  <c r="R310" i="8" s="1"/>
  <c r="S310" i="8" s="1"/>
  <c r="R401" i="8"/>
  <c r="S401" i="8" s="1"/>
  <c r="P401" i="8"/>
  <c r="P136" i="8"/>
  <c r="R136" i="8" s="1"/>
  <c r="S136" i="8" s="1"/>
  <c r="R82" i="8"/>
  <c r="S82" i="8" s="1"/>
  <c r="P82" i="8"/>
  <c r="P404" i="8"/>
  <c r="R404" i="8" s="1"/>
  <c r="S404" i="8" s="1"/>
  <c r="R219" i="8"/>
  <c r="S219" i="8" s="1"/>
  <c r="P219" i="8"/>
  <c r="P453" i="8"/>
  <c r="R453" i="8" s="1"/>
  <c r="S453" i="8" s="1"/>
  <c r="P199" i="8"/>
  <c r="R199" i="8" s="1"/>
  <c r="S199" i="8" s="1"/>
  <c r="P493" i="8"/>
  <c r="R493" i="8" s="1"/>
  <c r="S493" i="8" s="1"/>
  <c r="U49" i="8"/>
  <c r="W49" i="8"/>
  <c r="V49" i="8"/>
  <c r="T49" i="8"/>
  <c r="W93" i="8"/>
  <c r="V93" i="8"/>
  <c r="U93" i="8"/>
  <c r="T93" i="8"/>
  <c r="U345" i="8"/>
  <c r="T345" i="8"/>
  <c r="W345" i="8"/>
  <c r="V345" i="8"/>
  <c r="W447" i="8"/>
  <c r="V447" i="8"/>
  <c r="U447" i="8"/>
  <c r="T447" i="8"/>
  <c r="V478" i="8"/>
  <c r="T478" i="8"/>
  <c r="W478" i="8"/>
  <c r="U478" i="8"/>
  <c r="W435" i="8"/>
  <c r="V435" i="8"/>
  <c r="T435" i="8"/>
  <c r="U435" i="8"/>
  <c r="R296" i="8"/>
  <c r="S296" i="8" s="1"/>
  <c r="P296" i="8"/>
  <c r="W411" i="8"/>
  <c r="V411" i="8"/>
  <c r="U411" i="8"/>
  <c r="T411" i="8"/>
  <c r="P113" i="8"/>
  <c r="R113" i="8" s="1"/>
  <c r="S113" i="8" s="1"/>
  <c r="W294" i="8"/>
  <c r="V294" i="8"/>
  <c r="U294" i="8"/>
  <c r="T294" i="8"/>
  <c r="R189" i="8"/>
  <c r="S189" i="8" s="1"/>
  <c r="P189" i="8"/>
  <c r="P27" i="8"/>
  <c r="R27" i="8" s="1"/>
  <c r="S27" i="8" s="1"/>
  <c r="R196" i="8"/>
  <c r="S196" i="8" s="1"/>
  <c r="P196" i="8"/>
  <c r="W184" i="8"/>
  <c r="U184" i="8"/>
  <c r="V184" i="8"/>
  <c r="T184" i="8"/>
  <c r="P211" i="8"/>
  <c r="R211" i="8" s="1"/>
  <c r="S211" i="8" s="1"/>
  <c r="R246" i="8"/>
  <c r="S246" i="8" s="1"/>
  <c r="P246" i="8"/>
  <c r="P486" i="8"/>
  <c r="R486" i="8" s="1"/>
  <c r="S486" i="8" s="1"/>
  <c r="R99" i="8"/>
  <c r="S99" i="8" s="1"/>
  <c r="P99" i="8"/>
  <c r="P220" i="8"/>
  <c r="R220" i="8" s="1"/>
  <c r="S220" i="8" s="1"/>
  <c r="P50" i="8"/>
  <c r="R50" i="8" s="1"/>
  <c r="S50" i="8" s="1"/>
  <c r="P118" i="8"/>
  <c r="R118" i="8" s="1"/>
  <c r="S118" i="8" s="1"/>
  <c r="R213" i="8"/>
  <c r="S213" i="8" s="1"/>
  <c r="P213" i="8"/>
  <c r="P320" i="8"/>
  <c r="R320" i="8" s="1"/>
  <c r="S320" i="8" s="1"/>
  <c r="R338" i="8"/>
  <c r="S338" i="8" s="1"/>
  <c r="P338" i="8"/>
  <c r="T434" i="8"/>
  <c r="U434" i="8"/>
  <c r="W434" i="8"/>
  <c r="V434" i="8"/>
  <c r="P178" i="8"/>
  <c r="R178" i="8" s="1"/>
  <c r="S178" i="8" s="1"/>
  <c r="W119" i="8"/>
  <c r="U119" i="8"/>
  <c r="V119" i="8"/>
  <c r="T119" i="8"/>
  <c r="R248" i="8"/>
  <c r="S248" i="8" s="1"/>
  <c r="P248" i="8"/>
  <c r="P307" i="8"/>
  <c r="R307" i="8" s="1"/>
  <c r="S307" i="8" s="1"/>
  <c r="P287" i="8"/>
  <c r="R287" i="8" s="1"/>
  <c r="S287" i="8" s="1"/>
  <c r="R420" i="8"/>
  <c r="S420" i="8" s="1"/>
  <c r="P420" i="8"/>
  <c r="P63" i="8"/>
  <c r="R63" i="8" s="1"/>
  <c r="S63" i="8" s="1"/>
  <c r="P142" i="8"/>
  <c r="R142" i="8" s="1"/>
  <c r="S142" i="8" s="1"/>
  <c r="P191" i="8"/>
  <c r="R191" i="8" s="1"/>
  <c r="S191" i="8" s="1"/>
  <c r="P109" i="8"/>
  <c r="R109" i="8" s="1"/>
  <c r="S109" i="8" s="1"/>
  <c r="R69" i="8"/>
  <c r="S69" i="8" s="1"/>
  <c r="P69" i="8"/>
  <c r="P222" i="8"/>
  <c r="R222" i="8" s="1"/>
  <c r="S222" i="8" s="1"/>
  <c r="R448" i="8"/>
  <c r="S448" i="8" s="1"/>
  <c r="P448" i="8"/>
  <c r="P300" i="8"/>
  <c r="R300" i="8" s="1"/>
  <c r="S300" i="8" s="1"/>
  <c r="P208" i="8"/>
  <c r="R208" i="8" s="1"/>
  <c r="S208" i="8" s="1"/>
  <c r="P200" i="8"/>
  <c r="R200" i="8" s="1"/>
  <c r="S200" i="8" s="1"/>
  <c r="R204" i="8"/>
  <c r="S204" i="8" s="1"/>
  <c r="P204" i="8"/>
  <c r="P155" i="8"/>
  <c r="R155" i="8" s="1"/>
  <c r="S155" i="8" s="1"/>
  <c r="P315" i="8"/>
  <c r="R315" i="8" s="1"/>
  <c r="S315" i="8" s="1"/>
  <c r="P333" i="8"/>
  <c r="R333" i="8" s="1"/>
  <c r="S333" i="8" s="1"/>
  <c r="R186" i="8"/>
  <c r="S186" i="8" s="1"/>
  <c r="P186" i="8"/>
  <c r="P423" i="8"/>
  <c r="R423" i="8" s="1"/>
  <c r="S423" i="8" s="1"/>
  <c r="R83" i="8"/>
  <c r="S83" i="8" s="1"/>
  <c r="P83" i="8"/>
  <c r="P359" i="8"/>
  <c r="R359" i="8" s="1"/>
  <c r="S359" i="8" s="1"/>
  <c r="P67" i="8"/>
  <c r="R67" i="8" s="1"/>
  <c r="S67" i="8" s="1"/>
  <c r="P362" i="8"/>
  <c r="R362" i="8" s="1"/>
  <c r="S362" i="8" s="1"/>
  <c r="R375" i="8"/>
  <c r="S375" i="8" s="1"/>
  <c r="P375" i="8"/>
  <c r="P127" i="8"/>
  <c r="R127" i="8" s="1"/>
  <c r="S127" i="8" s="1"/>
  <c r="R483" i="8"/>
  <c r="S483" i="8" s="1"/>
  <c r="P483" i="8"/>
  <c r="P427" i="8"/>
  <c r="R427" i="8" s="1"/>
  <c r="S427" i="8" s="1"/>
  <c r="R382" i="8"/>
  <c r="S382" i="8" s="1"/>
  <c r="P382" i="8"/>
  <c r="P68" i="8"/>
  <c r="R68" i="8" s="1"/>
  <c r="S68" i="8" s="1"/>
  <c r="R395" i="8"/>
  <c r="S395" i="8" s="1"/>
  <c r="P395" i="8"/>
  <c r="P260" i="8"/>
  <c r="R260" i="8" s="1"/>
  <c r="S260" i="8" s="1"/>
  <c r="P456" i="8"/>
  <c r="R456" i="8" s="1"/>
  <c r="S456" i="8" s="1"/>
  <c r="P144" i="8"/>
  <c r="R144" i="8" s="1"/>
  <c r="S144" i="8" s="1"/>
  <c r="R64" i="8"/>
  <c r="S64" i="8" s="1"/>
  <c r="P64" i="8"/>
  <c r="P84" i="8"/>
  <c r="R84" i="8" s="1"/>
  <c r="S84" i="8" s="1"/>
  <c r="P229" i="8"/>
  <c r="R229" i="8" s="1"/>
  <c r="S229" i="8" s="1"/>
  <c r="P288" i="8"/>
  <c r="R288" i="8" s="1"/>
  <c r="S288" i="8" s="1"/>
  <c r="R410" i="8"/>
  <c r="S410" i="8" s="1"/>
  <c r="P410" i="8"/>
  <c r="W123" i="8"/>
  <c r="U123" i="8"/>
  <c r="V123" i="8"/>
  <c r="T123" i="8"/>
  <c r="P147" i="8"/>
  <c r="R147" i="8" s="1"/>
  <c r="S147" i="8" s="1"/>
  <c r="R261" i="8"/>
  <c r="S261" i="8" s="1"/>
  <c r="P261" i="8"/>
  <c r="P463" i="8"/>
  <c r="R463" i="8" s="1"/>
  <c r="S463" i="8" s="1"/>
  <c r="V130" i="8"/>
  <c r="T130" i="8"/>
  <c r="W130" i="8"/>
  <c r="U130" i="8"/>
  <c r="R334" i="8"/>
  <c r="S334" i="8" s="1"/>
  <c r="P334" i="8"/>
  <c r="R216" i="8"/>
  <c r="S216" i="8" s="1"/>
  <c r="P216" i="8"/>
  <c r="P468" i="8"/>
  <c r="R468" i="8" s="1"/>
  <c r="S468" i="8" s="1"/>
  <c r="P425" i="8"/>
  <c r="R425" i="8" s="1"/>
  <c r="S425" i="8" s="1"/>
  <c r="R232" i="8"/>
  <c r="S232" i="8" s="1"/>
  <c r="P232" i="8"/>
  <c r="P20" i="8"/>
  <c r="R20" i="8" s="1"/>
  <c r="S20" i="8" s="1"/>
  <c r="R106" i="8"/>
  <c r="S106" i="8" s="1"/>
  <c r="P106" i="8"/>
  <c r="V237" i="8"/>
  <c r="U237" i="8"/>
  <c r="W237" i="8"/>
  <c r="T237" i="8"/>
  <c r="P458" i="8"/>
  <c r="R458" i="8" s="1"/>
  <c r="S458" i="8" s="1"/>
  <c r="U60" i="8"/>
  <c r="T60" i="8"/>
  <c r="W60" i="8"/>
  <c r="V60" i="8"/>
  <c r="W432" i="8"/>
  <c r="V432" i="8"/>
  <c r="U432" i="8"/>
  <c r="T432" i="8"/>
  <c r="R125" i="8"/>
  <c r="S125" i="8" s="1"/>
  <c r="P125" i="8"/>
  <c r="P317" i="8"/>
  <c r="R317" i="8" s="1"/>
  <c r="S317" i="8" s="1"/>
  <c r="P182" i="8"/>
  <c r="R182" i="8" s="1"/>
  <c r="S182" i="8" s="1"/>
  <c r="P285" i="8"/>
  <c r="R285" i="8" s="1"/>
  <c r="S285" i="8" s="1"/>
  <c r="U343" i="8"/>
  <c r="T343" i="8"/>
  <c r="V343" i="8"/>
  <c r="W343" i="8"/>
  <c r="W270" i="8"/>
  <c r="V270" i="8"/>
  <c r="U270" i="8"/>
  <c r="T270" i="8"/>
  <c r="W100" i="8"/>
  <c r="V100" i="8"/>
  <c r="U100" i="8"/>
  <c r="T100" i="8"/>
  <c r="T73" i="8"/>
  <c r="W73" i="8"/>
  <c r="V73" i="8"/>
  <c r="U73" i="8"/>
  <c r="W250" i="8"/>
  <c r="V250" i="8"/>
  <c r="U250" i="8"/>
  <c r="T250" i="8"/>
  <c r="W22" i="8"/>
  <c r="V22" i="8"/>
  <c r="U22" i="8"/>
  <c r="T22" i="8"/>
  <c r="W88" i="8"/>
  <c r="V88" i="8"/>
  <c r="U88" i="8"/>
  <c r="T88" i="8"/>
  <c r="W181" i="8"/>
  <c r="V181" i="8"/>
  <c r="U181" i="8"/>
  <c r="T181" i="8"/>
  <c r="U36" i="8"/>
  <c r="T36" i="8"/>
  <c r="W36" i="8"/>
  <c r="V36" i="8"/>
  <c r="R117" i="8"/>
  <c r="S117" i="8" s="1"/>
  <c r="P117" i="8"/>
  <c r="P269" i="8"/>
  <c r="R269" i="8" s="1"/>
  <c r="S269" i="8" s="1"/>
  <c r="U241" i="8"/>
  <c r="T241" i="8"/>
  <c r="W241" i="8"/>
  <c r="V241" i="8"/>
  <c r="R297" i="8"/>
  <c r="S297" i="8" s="1"/>
  <c r="P297" i="8"/>
  <c r="P89" i="8"/>
  <c r="R89" i="8" s="1"/>
  <c r="S89" i="8" s="1"/>
  <c r="R436" i="8"/>
  <c r="S436" i="8" s="1"/>
  <c r="P436" i="8"/>
  <c r="V464" i="8"/>
  <c r="U464" i="8"/>
  <c r="T464" i="8"/>
  <c r="W464" i="8"/>
  <c r="P212" i="8"/>
  <c r="R212" i="8" s="1"/>
  <c r="S212" i="8" s="1"/>
  <c r="U308" i="8"/>
  <c r="W308" i="8"/>
  <c r="V308" i="8"/>
  <c r="T308" i="8"/>
  <c r="W272" i="8"/>
  <c r="V272" i="8"/>
  <c r="U272" i="8"/>
  <c r="T272" i="8"/>
  <c r="R243" i="8"/>
  <c r="S243" i="8" s="1"/>
  <c r="P243" i="8"/>
  <c r="P52" i="8"/>
  <c r="R52" i="8" s="1"/>
  <c r="S52" i="8" s="1"/>
  <c r="P441" i="8"/>
  <c r="R441" i="8" s="1"/>
  <c r="S441" i="8" s="1"/>
  <c r="P350" i="8"/>
  <c r="R350" i="8" s="1"/>
  <c r="S350" i="8" s="1"/>
  <c r="R148" i="8"/>
  <c r="S148" i="8" s="1"/>
  <c r="P148" i="8"/>
  <c r="P110" i="8"/>
  <c r="R110" i="8" s="1"/>
  <c r="S110" i="8" s="1"/>
  <c r="R364" i="8"/>
  <c r="S364" i="8" s="1"/>
  <c r="P364" i="8"/>
  <c r="P149" i="8"/>
  <c r="R149" i="8" s="1"/>
  <c r="S149" i="8" s="1"/>
  <c r="U46" i="8"/>
  <c r="T46" i="8"/>
  <c r="W46" i="8"/>
  <c r="V46" i="8"/>
  <c r="V139" i="8"/>
  <c r="U139" i="8"/>
  <c r="T139" i="8"/>
  <c r="W139" i="8"/>
  <c r="R198" i="8"/>
  <c r="S198" i="8" s="1"/>
  <c r="P198" i="8"/>
  <c r="P408" i="8"/>
  <c r="R408" i="8" s="1"/>
  <c r="S408" i="8" s="1"/>
  <c r="R279" i="8"/>
  <c r="S279" i="8" s="1"/>
  <c r="P279" i="8"/>
  <c r="P433" i="8"/>
  <c r="R433" i="8"/>
  <c r="S433" i="8" s="1"/>
  <c r="P265" i="8"/>
  <c r="R265" i="8" s="1"/>
  <c r="S265" i="8" s="1"/>
  <c r="P25" i="8"/>
  <c r="R25" i="8" s="1"/>
  <c r="S25" i="8" s="1"/>
  <c r="R397" i="8"/>
  <c r="S397" i="8" s="1"/>
  <c r="P397" i="8"/>
  <c r="P214" i="8"/>
  <c r="R214" i="8" s="1"/>
  <c r="S214" i="8" s="1"/>
  <c r="R409" i="8"/>
  <c r="S409" i="8" s="1"/>
  <c r="P409" i="8"/>
  <c r="P329" i="8"/>
  <c r="R329" i="8" s="1"/>
  <c r="S329" i="8" s="1"/>
  <c r="R402" i="8"/>
  <c r="S402" i="8" s="1"/>
  <c r="P402" i="8"/>
  <c r="P442" i="8"/>
  <c r="R442" i="8" s="1"/>
  <c r="S442" i="8" s="1"/>
  <c r="R29" i="8"/>
  <c r="S29" i="8" s="1"/>
  <c r="P29" i="8"/>
  <c r="O70" i="8"/>
  <c r="P45" i="8"/>
  <c r="R45" i="8" s="1"/>
  <c r="S45" i="8" s="1"/>
  <c r="P352" i="8"/>
  <c r="R352" i="8" s="1"/>
  <c r="S352" i="8" s="1"/>
  <c r="P242" i="8"/>
  <c r="R242" i="8"/>
  <c r="S242" i="8" s="1"/>
  <c r="R40" i="8"/>
  <c r="S40" i="8" s="1"/>
  <c r="P40" i="8"/>
  <c r="P94" i="8"/>
  <c r="R94" i="8" s="1"/>
  <c r="S94" i="8" s="1"/>
  <c r="P190" i="8"/>
  <c r="R190" i="8" s="1"/>
  <c r="S190" i="8" s="1"/>
  <c r="P134" i="8"/>
  <c r="R134" i="8" s="1"/>
  <c r="S134" i="8" s="1"/>
  <c r="R33" i="8"/>
  <c r="S33" i="8" s="1"/>
  <c r="P33" i="8"/>
  <c r="P455" i="8"/>
  <c r="R455" i="8" s="1"/>
  <c r="S455" i="8" s="1"/>
  <c r="P290" i="8"/>
  <c r="R290" i="8"/>
  <c r="S290" i="8" s="1"/>
  <c r="P171" i="8"/>
  <c r="R171" i="8" s="1"/>
  <c r="S171" i="8" s="1"/>
  <c r="R415" i="8"/>
  <c r="S415" i="8" s="1"/>
  <c r="P415" i="8"/>
  <c r="P278" i="8"/>
  <c r="R278" i="8" s="1"/>
  <c r="S278" i="8" s="1"/>
  <c r="P218" i="8"/>
  <c r="R218" i="8" s="1"/>
  <c r="S218" i="8" s="1"/>
  <c r="P86" i="8"/>
  <c r="R86" i="8"/>
  <c r="S86" i="8" s="1"/>
  <c r="O167" i="8"/>
  <c r="P238" i="8"/>
  <c r="R238" i="8" s="1"/>
  <c r="S238" i="8" s="1"/>
  <c r="R249" i="8"/>
  <c r="S249" i="8" s="1"/>
  <c r="P249" i="8"/>
  <c r="P357" i="8"/>
  <c r="R357" i="8" s="1"/>
  <c r="S357" i="8" s="1"/>
  <c r="R120" i="8"/>
  <c r="S120" i="8" s="1"/>
  <c r="P120" i="8"/>
  <c r="P318" i="8"/>
  <c r="R318" i="8" s="1"/>
  <c r="S318" i="8" s="1"/>
  <c r="R255" i="8"/>
  <c r="S255" i="8" s="1"/>
  <c r="P255" i="8"/>
  <c r="P71" i="8"/>
  <c r="R71" i="8" s="1"/>
  <c r="S71" i="8" s="1"/>
  <c r="R28" i="8"/>
  <c r="S28" i="8" s="1"/>
  <c r="P28" i="8"/>
  <c r="P414" i="8"/>
  <c r="R414" i="8" s="1"/>
  <c r="S414" i="8" s="1"/>
  <c r="R74" i="8"/>
  <c r="S74" i="8" s="1"/>
  <c r="P74" i="8"/>
  <c r="V462" i="8"/>
  <c r="W462" i="8"/>
  <c r="U462" i="8"/>
  <c r="T462" i="8"/>
  <c r="P38" i="8"/>
  <c r="R38" i="8" s="1"/>
  <c r="S38" i="8" s="1"/>
  <c r="R122" i="8"/>
  <c r="S122" i="8" s="1"/>
  <c r="P122" i="8"/>
  <c r="P233" i="8"/>
  <c r="R233" i="8" s="1"/>
  <c r="S233" i="8" s="1"/>
  <c r="R115" i="8"/>
  <c r="S115" i="8" s="1"/>
  <c r="P115" i="8"/>
  <c r="P328" i="8"/>
  <c r="R328" i="8" s="1"/>
  <c r="S328" i="8" s="1"/>
  <c r="R239" i="8"/>
  <c r="S239" i="8" s="1"/>
  <c r="P239" i="8"/>
  <c r="P56" i="8"/>
  <c r="R56" i="8"/>
  <c r="S56" i="8" s="1"/>
  <c r="R143" i="8"/>
  <c r="S143" i="8" s="1"/>
  <c r="P143" i="8"/>
  <c r="P256" i="8"/>
  <c r="R256" i="8" s="1"/>
  <c r="S256" i="8" s="1"/>
  <c r="R169" i="8"/>
  <c r="S169" i="8" s="1"/>
  <c r="P169" i="8"/>
  <c r="P299" i="8"/>
  <c r="R299" i="8" s="1"/>
  <c r="S299" i="8" s="1"/>
  <c r="R221" i="8"/>
  <c r="S221" i="8" s="1"/>
  <c r="P221" i="8"/>
  <c r="P154" i="8"/>
  <c r="R154" i="8" s="1"/>
  <c r="S154" i="8" s="1"/>
  <c r="R259" i="8"/>
  <c r="S259" i="8" s="1"/>
  <c r="P259" i="8"/>
  <c r="T444" i="8"/>
  <c r="V444" i="8"/>
  <c r="U444" i="8"/>
  <c r="W444" i="8"/>
  <c r="P61" i="8"/>
  <c r="R61" i="8" s="1"/>
  <c r="S61" i="8" s="1"/>
  <c r="R31" i="8"/>
  <c r="S31" i="8" s="1"/>
  <c r="P31" i="8"/>
  <c r="P103" i="8"/>
  <c r="R103" i="8" s="1"/>
  <c r="S103" i="8" s="1"/>
  <c r="V471" i="8"/>
  <c r="U471" i="8"/>
  <c r="T471" i="8"/>
  <c r="W471" i="8"/>
  <c r="R376" i="8"/>
  <c r="S376" i="8" s="1"/>
  <c r="P376" i="8"/>
  <c r="P277" i="8"/>
  <c r="R277" i="8" s="1"/>
  <c r="S277" i="8" s="1"/>
  <c r="P231" i="8"/>
  <c r="R231" i="8" s="1"/>
  <c r="S231" i="8" s="1"/>
  <c r="P223" i="8"/>
  <c r="R223" i="8" s="1"/>
  <c r="S223" i="8" s="1"/>
  <c r="R116" i="8"/>
  <c r="S116" i="8" s="1"/>
  <c r="P116" i="8"/>
  <c r="P325" i="8"/>
  <c r="R325" i="8"/>
  <c r="S325" i="8" s="1"/>
  <c r="R37" i="8"/>
  <c r="S37" i="8" s="1"/>
  <c r="P37" i="8"/>
  <c r="P336" i="8"/>
  <c r="R336" i="8" s="1"/>
  <c r="S336" i="8" s="1"/>
  <c r="P194" i="8"/>
  <c r="R194" i="8" s="1"/>
  <c r="S194" i="8" s="1"/>
  <c r="P175" i="8"/>
  <c r="R175" i="8" s="1"/>
  <c r="S175" i="8" s="1"/>
  <c r="R108" i="8"/>
  <c r="S108" i="8" s="1"/>
  <c r="P108" i="8"/>
  <c r="P271" i="8"/>
  <c r="R271" i="8" s="1"/>
  <c r="S271" i="8" s="1"/>
  <c r="R394" i="8"/>
  <c r="S394" i="8" s="1"/>
  <c r="P394" i="8"/>
  <c r="P235" i="8"/>
  <c r="R235" i="8" s="1"/>
  <c r="S235" i="8" s="1"/>
  <c r="R358" i="8"/>
  <c r="S358" i="8" s="1"/>
  <c r="P358" i="8"/>
  <c r="P349" i="8"/>
  <c r="R349" i="8" s="1"/>
  <c r="S349" i="8" s="1"/>
  <c r="R465" i="8"/>
  <c r="S465" i="8" s="1"/>
  <c r="P465" i="8"/>
  <c r="P141" i="8"/>
  <c r="R141" i="8" s="1"/>
  <c r="S141" i="8" s="1"/>
  <c r="R351" i="8"/>
  <c r="S351" i="8" s="1"/>
  <c r="P351" i="8"/>
  <c r="P146" i="8"/>
  <c r="R146" i="8" s="1"/>
  <c r="S146" i="8" s="1"/>
  <c r="R75" i="8"/>
  <c r="S75" i="8" s="1"/>
  <c r="P75" i="8"/>
  <c r="P298" i="8"/>
  <c r="R298" i="8" s="1"/>
  <c r="S298" i="8" s="1"/>
  <c r="R140" i="8"/>
  <c r="S140" i="8" s="1"/>
  <c r="P140" i="8"/>
  <c r="V319" i="8"/>
  <c r="U319" i="8"/>
  <c r="W319" i="8"/>
  <c r="T319" i="8"/>
  <c r="V422" i="8"/>
  <c r="W422" i="8"/>
  <c r="U422" i="8"/>
  <c r="T422" i="8"/>
  <c r="P53" i="8"/>
  <c r="R53" i="8" s="1"/>
  <c r="S53" i="8" s="1"/>
  <c r="R281" i="8"/>
  <c r="S281" i="8" s="1"/>
  <c r="P281" i="8"/>
  <c r="V112" i="8"/>
  <c r="W112" i="8"/>
  <c r="U112" i="8"/>
  <c r="T112" i="8"/>
  <c r="P383" i="8"/>
  <c r="R383" i="8" s="1"/>
  <c r="S383" i="8" s="1"/>
  <c r="U303" i="8"/>
  <c r="V303" i="8"/>
  <c r="T303" i="8"/>
  <c r="W303" i="8"/>
  <c r="P41" i="8"/>
  <c r="R41" i="8" s="1"/>
  <c r="S41" i="8" s="1"/>
  <c r="P257" i="8"/>
  <c r="R257" i="8" s="1"/>
  <c r="S257" i="8" s="1"/>
  <c r="R490" i="8"/>
  <c r="S490" i="8" s="1"/>
  <c r="P490" i="8"/>
  <c r="P437" i="8"/>
  <c r="R437" i="8"/>
  <c r="S437" i="8" s="1"/>
  <c r="U515" i="8"/>
  <c r="T515" i="8"/>
  <c r="W515" i="8"/>
  <c r="V515" i="8"/>
  <c r="W428" i="8"/>
  <c r="V428" i="8"/>
  <c r="U428" i="8"/>
  <c r="T428" i="8"/>
  <c r="W342" i="8"/>
  <c r="V342" i="8"/>
  <c r="U342" i="8"/>
  <c r="T342" i="8"/>
  <c r="W224" i="8"/>
  <c r="V224" i="8"/>
  <c r="U224" i="8"/>
  <c r="T224" i="8"/>
  <c r="W105" i="8"/>
  <c r="V105" i="8"/>
  <c r="U105" i="8"/>
  <c r="T105" i="8"/>
  <c r="U450" i="8"/>
  <c r="T450" i="8"/>
  <c r="W450" i="8"/>
  <c r="V450" i="8"/>
  <c r="V43" i="8"/>
  <c r="W43" i="8"/>
  <c r="U43" i="8"/>
  <c r="T43" i="8"/>
  <c r="U234" i="8"/>
  <c r="W234" i="8"/>
  <c r="V234" i="8"/>
  <c r="T234" i="8"/>
  <c r="V137" i="8"/>
  <c r="U137" i="8"/>
  <c r="T137" i="8"/>
  <c r="W137" i="8"/>
  <c r="V267" i="8"/>
  <c r="U267" i="8"/>
  <c r="T267" i="8"/>
  <c r="W267" i="8"/>
  <c r="V210" i="8"/>
  <c r="U210" i="8"/>
  <c r="T210" i="8"/>
  <c r="W210" i="8"/>
  <c r="T87" i="8"/>
  <c r="W87" i="8"/>
  <c r="V87" i="8"/>
  <c r="U87" i="8"/>
  <c r="W512" i="8"/>
  <c r="V512" i="8"/>
  <c r="U512" i="8"/>
  <c r="T512" i="8"/>
  <c r="V516" i="8"/>
  <c r="U516" i="8"/>
  <c r="T516" i="8"/>
  <c r="W516" i="8"/>
  <c r="W79" i="8"/>
  <c r="V79" i="8"/>
  <c r="U79" i="8"/>
  <c r="T79" i="8"/>
  <c r="T305" i="8"/>
  <c r="W305" i="8"/>
  <c r="V305" i="8"/>
  <c r="U305" i="8"/>
  <c r="V26" i="7"/>
  <c r="V22" i="7"/>
  <c r="U154" i="8" l="1"/>
  <c r="T154" i="8"/>
  <c r="W154" i="8"/>
  <c r="V154" i="8"/>
  <c r="T61" i="8"/>
  <c r="V61" i="8"/>
  <c r="W61" i="8"/>
  <c r="U61" i="8"/>
  <c r="W455" i="8"/>
  <c r="V455" i="8"/>
  <c r="T455" i="8"/>
  <c r="U455" i="8"/>
  <c r="W298" i="8"/>
  <c r="U298" i="8"/>
  <c r="V298" i="8"/>
  <c r="T298" i="8"/>
  <c r="T414" i="8"/>
  <c r="W414" i="8"/>
  <c r="V414" i="8"/>
  <c r="U414" i="8"/>
  <c r="W265" i="8"/>
  <c r="V265" i="8"/>
  <c r="U265" i="8"/>
  <c r="T265" i="8"/>
  <c r="V52" i="8"/>
  <c r="U52" i="8"/>
  <c r="T52" i="8"/>
  <c r="W52" i="8"/>
  <c r="W144" i="8"/>
  <c r="V144" i="8"/>
  <c r="U144" i="8"/>
  <c r="T144" i="8"/>
  <c r="V359" i="8"/>
  <c r="U359" i="8"/>
  <c r="T359" i="8"/>
  <c r="W359" i="8"/>
  <c r="W222" i="8"/>
  <c r="V222" i="8"/>
  <c r="U222" i="8"/>
  <c r="T222" i="8"/>
  <c r="T486" i="8"/>
  <c r="W486" i="8"/>
  <c r="V486" i="8"/>
  <c r="U486" i="8"/>
  <c r="V136" i="8"/>
  <c r="T136" i="8"/>
  <c r="W136" i="8"/>
  <c r="U136" i="8"/>
  <c r="W429" i="8"/>
  <c r="U429" i="8"/>
  <c r="T429" i="8"/>
  <c r="V429" i="8"/>
  <c r="W349" i="8"/>
  <c r="V349" i="8"/>
  <c r="T349" i="8"/>
  <c r="U349" i="8"/>
  <c r="U299" i="8"/>
  <c r="T299" i="8"/>
  <c r="W299" i="8"/>
  <c r="V299" i="8"/>
  <c r="V278" i="8"/>
  <c r="U278" i="8"/>
  <c r="T278" i="8"/>
  <c r="W278" i="8"/>
  <c r="W329" i="8"/>
  <c r="V329" i="8"/>
  <c r="T329" i="8"/>
  <c r="U329" i="8"/>
  <c r="U269" i="8"/>
  <c r="T269" i="8"/>
  <c r="W269" i="8"/>
  <c r="V269" i="8"/>
  <c r="T456" i="8"/>
  <c r="W456" i="8"/>
  <c r="V456" i="8"/>
  <c r="U456" i="8"/>
  <c r="W178" i="8"/>
  <c r="U178" i="8"/>
  <c r="T178" i="8"/>
  <c r="V178" i="8"/>
  <c r="U199" i="8"/>
  <c r="W199" i="8"/>
  <c r="V199" i="8"/>
  <c r="T199" i="8"/>
  <c r="W77" i="8"/>
  <c r="V77" i="8"/>
  <c r="U77" i="8"/>
  <c r="T77" i="8"/>
  <c r="W332" i="8"/>
  <c r="V332" i="8"/>
  <c r="T332" i="8"/>
  <c r="U332" i="8"/>
  <c r="V47" i="8"/>
  <c r="T47" i="8"/>
  <c r="W47" i="8"/>
  <c r="U47" i="8"/>
  <c r="W175" i="8"/>
  <c r="V175" i="8"/>
  <c r="U175" i="8"/>
  <c r="T175" i="8"/>
  <c r="V134" i="8"/>
  <c r="T134" i="8"/>
  <c r="W134" i="8"/>
  <c r="U134" i="8"/>
  <c r="W45" i="8"/>
  <c r="T45" i="8"/>
  <c r="V45" i="8"/>
  <c r="U45" i="8"/>
  <c r="T89" i="8"/>
  <c r="W89" i="8"/>
  <c r="V89" i="8"/>
  <c r="U89" i="8"/>
  <c r="W317" i="8"/>
  <c r="V317" i="8"/>
  <c r="T317" i="8"/>
  <c r="U317" i="8"/>
  <c r="W260" i="8"/>
  <c r="V260" i="8"/>
  <c r="U260" i="8"/>
  <c r="T260" i="8"/>
  <c r="T307" i="8"/>
  <c r="W307" i="8"/>
  <c r="V307" i="8"/>
  <c r="U307" i="8"/>
  <c r="W27" i="8"/>
  <c r="V27" i="8"/>
  <c r="U27" i="8"/>
  <c r="T27" i="8"/>
  <c r="U453" i="8"/>
  <c r="T453" i="8"/>
  <c r="W453" i="8"/>
  <c r="V453" i="8"/>
  <c r="U85" i="8"/>
  <c r="T85" i="8"/>
  <c r="W85" i="8"/>
  <c r="V85" i="8"/>
  <c r="U385" i="8"/>
  <c r="T385" i="8"/>
  <c r="W385" i="8"/>
  <c r="V385" i="8"/>
  <c r="W446" i="8"/>
  <c r="T446" i="8"/>
  <c r="U446" i="8"/>
  <c r="V446" i="8"/>
  <c r="T327" i="8"/>
  <c r="V327" i="8"/>
  <c r="U327" i="8"/>
  <c r="W327" i="8"/>
  <c r="V331" i="8"/>
  <c r="U331" i="8"/>
  <c r="W331" i="8"/>
  <c r="T331" i="8"/>
  <c r="V321" i="8"/>
  <c r="U321" i="8"/>
  <c r="T321" i="8"/>
  <c r="W321" i="8"/>
  <c r="W158" i="8"/>
  <c r="V158" i="8"/>
  <c r="U158" i="8"/>
  <c r="T158" i="8"/>
  <c r="U441" i="8"/>
  <c r="T441" i="8"/>
  <c r="W441" i="8"/>
  <c r="V441" i="8"/>
  <c r="W257" i="8"/>
  <c r="V257" i="8"/>
  <c r="U257" i="8"/>
  <c r="T257" i="8"/>
  <c r="W218" i="8"/>
  <c r="V218" i="8"/>
  <c r="U218" i="8"/>
  <c r="T218" i="8"/>
  <c r="W149" i="8"/>
  <c r="V149" i="8"/>
  <c r="U149" i="8"/>
  <c r="T149" i="8"/>
  <c r="W285" i="8"/>
  <c r="V285" i="8"/>
  <c r="U285" i="8"/>
  <c r="T285" i="8"/>
  <c r="W468" i="8"/>
  <c r="V468" i="8"/>
  <c r="T468" i="8"/>
  <c r="U468" i="8"/>
  <c r="W427" i="8"/>
  <c r="V427" i="8"/>
  <c r="U427" i="8"/>
  <c r="T427" i="8"/>
  <c r="W155" i="8"/>
  <c r="V155" i="8"/>
  <c r="U155" i="8"/>
  <c r="T155" i="8"/>
  <c r="V320" i="8"/>
  <c r="W320" i="8"/>
  <c r="T320" i="8"/>
  <c r="U320" i="8"/>
  <c r="U493" i="8"/>
  <c r="T493" i="8"/>
  <c r="W493" i="8"/>
  <c r="V493" i="8"/>
  <c r="W62" i="8"/>
  <c r="T62" i="8"/>
  <c r="V62" i="8"/>
  <c r="U62" i="8"/>
  <c r="V355" i="8"/>
  <c r="U355" i="8"/>
  <c r="T355" i="8"/>
  <c r="W355" i="8"/>
  <c r="V41" i="8"/>
  <c r="W41" i="8"/>
  <c r="U41" i="8"/>
  <c r="T41" i="8"/>
  <c r="W38" i="8"/>
  <c r="V38" i="8"/>
  <c r="U38" i="8"/>
  <c r="T38" i="8"/>
  <c r="U357" i="8"/>
  <c r="W357" i="8"/>
  <c r="V357" i="8"/>
  <c r="T357" i="8"/>
  <c r="V352" i="8"/>
  <c r="U352" i="8"/>
  <c r="T352" i="8"/>
  <c r="W352" i="8"/>
  <c r="W182" i="8"/>
  <c r="U182" i="8"/>
  <c r="V182" i="8"/>
  <c r="T182" i="8"/>
  <c r="T463" i="8"/>
  <c r="W463" i="8"/>
  <c r="V463" i="8"/>
  <c r="U463" i="8"/>
  <c r="W287" i="8"/>
  <c r="V287" i="8"/>
  <c r="U287" i="8"/>
  <c r="T287" i="8"/>
  <c r="V113" i="8"/>
  <c r="W113" i="8"/>
  <c r="U113" i="8"/>
  <c r="T113" i="8"/>
  <c r="V449" i="8"/>
  <c r="T449" i="8"/>
  <c r="W449" i="8"/>
  <c r="U449" i="8"/>
  <c r="V228" i="8"/>
  <c r="T228" i="8"/>
  <c r="W228" i="8"/>
  <c r="U228" i="8"/>
  <c r="W225" i="8"/>
  <c r="T225" i="8"/>
  <c r="V225" i="8"/>
  <c r="U225" i="8"/>
  <c r="W146" i="8"/>
  <c r="V146" i="8"/>
  <c r="U146" i="8"/>
  <c r="T146" i="8"/>
  <c r="W194" i="8"/>
  <c r="U194" i="8"/>
  <c r="V194" i="8"/>
  <c r="T194" i="8"/>
  <c r="W223" i="8"/>
  <c r="V223" i="8"/>
  <c r="U223" i="8"/>
  <c r="T223" i="8"/>
  <c r="T328" i="8"/>
  <c r="V328" i="8"/>
  <c r="U328" i="8"/>
  <c r="W328" i="8"/>
  <c r="U71" i="8"/>
  <c r="W71" i="8"/>
  <c r="T71" i="8"/>
  <c r="V71" i="8"/>
  <c r="U190" i="8"/>
  <c r="W190" i="8"/>
  <c r="V190" i="8"/>
  <c r="T190" i="8"/>
  <c r="V110" i="8"/>
  <c r="W110" i="8"/>
  <c r="U110" i="8"/>
  <c r="T110" i="8"/>
  <c r="V212" i="8"/>
  <c r="U212" i="8"/>
  <c r="T212" i="8"/>
  <c r="W212" i="8"/>
  <c r="U288" i="8"/>
  <c r="W288" i="8"/>
  <c r="V288" i="8"/>
  <c r="T288" i="8"/>
  <c r="W127" i="8"/>
  <c r="U127" i="8"/>
  <c r="T127" i="8"/>
  <c r="V127" i="8"/>
  <c r="W423" i="8"/>
  <c r="V423" i="8"/>
  <c r="U423" i="8"/>
  <c r="T423" i="8"/>
  <c r="W200" i="8"/>
  <c r="U200" i="8"/>
  <c r="V200" i="8"/>
  <c r="T200" i="8"/>
  <c r="W109" i="8"/>
  <c r="V109" i="8"/>
  <c r="U109" i="8"/>
  <c r="T109" i="8"/>
  <c r="W118" i="8"/>
  <c r="U118" i="8"/>
  <c r="V118" i="8"/>
  <c r="T118" i="8"/>
  <c r="W211" i="8"/>
  <c r="V211" i="8"/>
  <c r="U211" i="8"/>
  <c r="T211" i="8"/>
  <c r="U310" i="8"/>
  <c r="W310" i="8"/>
  <c r="V310" i="8"/>
  <c r="T310" i="8"/>
  <c r="W274" i="8"/>
  <c r="V274" i="8"/>
  <c r="U274" i="8"/>
  <c r="T274" i="8"/>
  <c r="T131" i="8"/>
  <c r="W131" i="8"/>
  <c r="V131" i="8"/>
  <c r="U131" i="8"/>
  <c r="V92" i="8"/>
  <c r="U92" i="8"/>
  <c r="T92" i="8"/>
  <c r="W92" i="8"/>
  <c r="W379" i="8"/>
  <c r="V379" i="8"/>
  <c r="U379" i="8"/>
  <c r="T379" i="8"/>
  <c r="U326" i="8"/>
  <c r="W326" i="8"/>
  <c r="T326" i="8"/>
  <c r="V326" i="8"/>
  <c r="T145" i="8"/>
  <c r="W145" i="8"/>
  <c r="V145" i="8"/>
  <c r="U145" i="8"/>
  <c r="W336" i="8"/>
  <c r="V336" i="8"/>
  <c r="T336" i="8"/>
  <c r="U336" i="8"/>
  <c r="V231" i="8"/>
  <c r="U231" i="8"/>
  <c r="W231" i="8"/>
  <c r="T231" i="8"/>
  <c r="U103" i="8"/>
  <c r="T103" i="8"/>
  <c r="W103" i="8"/>
  <c r="V103" i="8"/>
  <c r="W256" i="8"/>
  <c r="V256" i="8"/>
  <c r="U256" i="8"/>
  <c r="T256" i="8"/>
  <c r="W238" i="8"/>
  <c r="V238" i="8"/>
  <c r="U238" i="8"/>
  <c r="T238" i="8"/>
  <c r="W171" i="8"/>
  <c r="U171" i="8"/>
  <c r="V171" i="8"/>
  <c r="T171" i="8"/>
  <c r="W94" i="8"/>
  <c r="V94" i="8"/>
  <c r="U94" i="8"/>
  <c r="T94" i="8"/>
  <c r="V214" i="8"/>
  <c r="U214" i="8"/>
  <c r="T214" i="8"/>
  <c r="W214" i="8"/>
  <c r="W20" i="8"/>
  <c r="V20" i="8"/>
  <c r="U20" i="8"/>
  <c r="T20" i="8"/>
  <c r="W147" i="8"/>
  <c r="V147" i="8"/>
  <c r="U147" i="8"/>
  <c r="T147" i="8"/>
  <c r="U229" i="8"/>
  <c r="W229" i="8"/>
  <c r="V229" i="8"/>
  <c r="T229" i="8"/>
  <c r="W208" i="8"/>
  <c r="V208" i="8"/>
  <c r="U208" i="8"/>
  <c r="T208" i="8"/>
  <c r="W191" i="8"/>
  <c r="U191" i="8"/>
  <c r="V191" i="8"/>
  <c r="T191" i="8"/>
  <c r="T50" i="8"/>
  <c r="W50" i="8"/>
  <c r="V50" i="8"/>
  <c r="U50" i="8"/>
  <c r="W485" i="8"/>
  <c r="V485" i="8"/>
  <c r="U485" i="8"/>
  <c r="T485" i="8"/>
  <c r="W304" i="8"/>
  <c r="V304" i="8"/>
  <c r="U304" i="8"/>
  <c r="T304" i="8"/>
  <c r="U80" i="8"/>
  <c r="T80" i="8"/>
  <c r="W80" i="8"/>
  <c r="V80" i="8"/>
  <c r="W180" i="8"/>
  <c r="U180" i="8"/>
  <c r="V180" i="8"/>
  <c r="T180" i="8"/>
  <c r="U337" i="8"/>
  <c r="T337" i="8"/>
  <c r="W337" i="8"/>
  <c r="V337" i="8"/>
  <c r="V235" i="8"/>
  <c r="U235" i="8"/>
  <c r="W235" i="8"/>
  <c r="T235" i="8"/>
  <c r="W53" i="8"/>
  <c r="V53" i="8"/>
  <c r="T53" i="8"/>
  <c r="U53" i="8"/>
  <c r="W277" i="8"/>
  <c r="V277" i="8"/>
  <c r="U277" i="8"/>
  <c r="T277" i="8"/>
  <c r="W408" i="8"/>
  <c r="V408" i="8"/>
  <c r="U408" i="8"/>
  <c r="T408" i="8"/>
  <c r="W458" i="8"/>
  <c r="V458" i="8"/>
  <c r="U458" i="8"/>
  <c r="T458" i="8"/>
  <c r="W84" i="8"/>
  <c r="V84" i="8"/>
  <c r="U84" i="8"/>
  <c r="T84" i="8"/>
  <c r="U68" i="8"/>
  <c r="W68" i="8"/>
  <c r="V68" i="8"/>
  <c r="T68" i="8"/>
  <c r="W300" i="8"/>
  <c r="V300" i="8"/>
  <c r="U300" i="8"/>
  <c r="T300" i="8"/>
  <c r="W142" i="8"/>
  <c r="V142" i="8"/>
  <c r="U142" i="8"/>
  <c r="T142" i="8"/>
  <c r="W220" i="8"/>
  <c r="V220" i="8"/>
  <c r="U220" i="8"/>
  <c r="T220" i="8"/>
  <c r="W404" i="8"/>
  <c r="V404" i="8"/>
  <c r="U404" i="8"/>
  <c r="T404" i="8"/>
  <c r="V399" i="8"/>
  <c r="U399" i="8"/>
  <c r="T399" i="8"/>
  <c r="W399" i="8"/>
  <c r="W347" i="8"/>
  <c r="U347" i="8"/>
  <c r="T347" i="8"/>
  <c r="V347" i="8"/>
  <c r="W96" i="8"/>
  <c r="V96" i="8"/>
  <c r="U96" i="8"/>
  <c r="T96" i="8"/>
  <c r="W492" i="8"/>
  <c r="V492" i="8"/>
  <c r="U492" i="8"/>
  <c r="T492" i="8"/>
  <c r="W65" i="8"/>
  <c r="U65" i="8"/>
  <c r="V65" i="8"/>
  <c r="T65" i="8"/>
  <c r="V141" i="8"/>
  <c r="U141" i="8"/>
  <c r="T141" i="8"/>
  <c r="W141" i="8"/>
  <c r="V233" i="8"/>
  <c r="U233" i="8"/>
  <c r="W233" i="8"/>
  <c r="T233" i="8"/>
  <c r="W318" i="8"/>
  <c r="U318" i="8"/>
  <c r="V318" i="8"/>
  <c r="T318" i="8"/>
  <c r="W442" i="8"/>
  <c r="V442" i="8"/>
  <c r="U442" i="8"/>
  <c r="T442" i="8"/>
  <c r="W350" i="8"/>
  <c r="V350" i="8"/>
  <c r="T350" i="8"/>
  <c r="U350" i="8"/>
  <c r="U362" i="8"/>
  <c r="T362" i="8"/>
  <c r="W362" i="8"/>
  <c r="V362" i="8"/>
  <c r="W333" i="8"/>
  <c r="V333" i="8"/>
  <c r="U333" i="8"/>
  <c r="T333" i="8"/>
  <c r="W63" i="8"/>
  <c r="U63" i="8"/>
  <c r="V63" i="8"/>
  <c r="T63" i="8"/>
  <c r="U474" i="8"/>
  <c r="T474" i="8"/>
  <c r="W474" i="8"/>
  <c r="V474" i="8"/>
  <c r="T443" i="8"/>
  <c r="V443" i="8"/>
  <c r="U443" i="8"/>
  <c r="W443" i="8"/>
  <c r="U424" i="8"/>
  <c r="W424" i="8"/>
  <c r="V424" i="8"/>
  <c r="T424" i="8"/>
  <c r="W416" i="8"/>
  <c r="V416" i="8"/>
  <c r="U416" i="8"/>
  <c r="T416" i="8"/>
  <c r="W51" i="8"/>
  <c r="T51" i="8"/>
  <c r="U51" i="8"/>
  <c r="V51" i="8"/>
  <c r="V291" i="8"/>
  <c r="T291" i="8"/>
  <c r="W291" i="8"/>
  <c r="U291" i="8"/>
  <c r="T438" i="8"/>
  <c r="U438" i="8"/>
  <c r="W438" i="8"/>
  <c r="V438" i="8"/>
  <c r="T271" i="8"/>
  <c r="W271" i="8"/>
  <c r="V271" i="8"/>
  <c r="U271" i="8"/>
  <c r="W25" i="8"/>
  <c r="V25" i="8"/>
  <c r="U25" i="8"/>
  <c r="T25" i="8"/>
  <c r="T425" i="8"/>
  <c r="W425" i="8"/>
  <c r="V425" i="8"/>
  <c r="U425" i="8"/>
  <c r="W67" i="8"/>
  <c r="U67" i="8"/>
  <c r="V67" i="8"/>
  <c r="T67" i="8"/>
  <c r="T315" i="8"/>
  <c r="U315" i="8"/>
  <c r="W315" i="8"/>
  <c r="V315" i="8"/>
  <c r="T348" i="8"/>
  <c r="W348" i="8"/>
  <c r="U348" i="8"/>
  <c r="V348" i="8"/>
  <c r="W107" i="8"/>
  <c r="V107" i="8"/>
  <c r="U107" i="8"/>
  <c r="T107" i="8"/>
  <c r="T390" i="8"/>
  <c r="W390" i="8"/>
  <c r="V390" i="8"/>
  <c r="U390" i="8"/>
  <c r="T378" i="8"/>
  <c r="W378" i="8"/>
  <c r="V378" i="8"/>
  <c r="U378" i="8"/>
  <c r="V121" i="8"/>
  <c r="T121" i="8"/>
  <c r="W121" i="8"/>
  <c r="U121" i="8"/>
  <c r="W383" i="8"/>
  <c r="V383" i="8"/>
  <c r="U383" i="8"/>
  <c r="T383" i="8"/>
  <c r="W217" i="8"/>
  <c r="V217" i="8"/>
  <c r="U217" i="8"/>
  <c r="T217" i="8"/>
  <c r="W75" i="8"/>
  <c r="V75" i="8"/>
  <c r="U75" i="8"/>
  <c r="T75" i="8"/>
  <c r="V116" i="8"/>
  <c r="T116" i="8"/>
  <c r="U116" i="8"/>
  <c r="W116" i="8"/>
  <c r="W259" i="8"/>
  <c r="V259" i="8"/>
  <c r="U259" i="8"/>
  <c r="T259" i="8"/>
  <c r="W74" i="8"/>
  <c r="V74" i="8"/>
  <c r="U74" i="8"/>
  <c r="T74" i="8"/>
  <c r="V402" i="8"/>
  <c r="U402" i="8"/>
  <c r="W402" i="8"/>
  <c r="T402" i="8"/>
  <c r="T117" i="8"/>
  <c r="V117" i="8"/>
  <c r="W117" i="8"/>
  <c r="U117" i="8"/>
  <c r="W334" i="8"/>
  <c r="V334" i="8"/>
  <c r="T334" i="8"/>
  <c r="U334" i="8"/>
  <c r="W64" i="8"/>
  <c r="T64" i="8"/>
  <c r="V64" i="8"/>
  <c r="U64" i="8"/>
  <c r="W204" i="8"/>
  <c r="V204" i="8"/>
  <c r="U204" i="8"/>
  <c r="T204" i="8"/>
  <c r="E164" i="8"/>
  <c r="C164" i="8"/>
  <c r="D163" i="8"/>
  <c r="T221" i="8"/>
  <c r="W221" i="8"/>
  <c r="V221" i="8"/>
  <c r="U221" i="8"/>
  <c r="V490" i="8"/>
  <c r="U490" i="8"/>
  <c r="T490" i="8"/>
  <c r="W490" i="8"/>
  <c r="V465" i="8"/>
  <c r="T465" i="8"/>
  <c r="W465" i="8"/>
  <c r="U465" i="8"/>
  <c r="W376" i="8"/>
  <c r="V376" i="8"/>
  <c r="U376" i="8"/>
  <c r="T376" i="8"/>
  <c r="W169" i="8"/>
  <c r="U169" i="8"/>
  <c r="V169" i="8"/>
  <c r="T169" i="8"/>
  <c r="W255" i="8"/>
  <c r="V255" i="8"/>
  <c r="U255" i="8"/>
  <c r="T255" i="8"/>
  <c r="U364" i="8"/>
  <c r="T364" i="8"/>
  <c r="V364" i="8"/>
  <c r="W364" i="8"/>
  <c r="W261" i="8"/>
  <c r="V261" i="8"/>
  <c r="U261" i="8"/>
  <c r="T261" i="8"/>
  <c r="T395" i="8"/>
  <c r="V395" i="8"/>
  <c r="U395" i="8"/>
  <c r="W395" i="8"/>
  <c r="W186" i="8"/>
  <c r="U186" i="8"/>
  <c r="V186" i="8"/>
  <c r="T186" i="8"/>
  <c r="R70" i="8"/>
  <c r="S70" i="8" s="1"/>
  <c r="P70" i="8"/>
  <c r="W358" i="8"/>
  <c r="U358" i="8"/>
  <c r="T358" i="8"/>
  <c r="V358" i="8"/>
  <c r="T437" i="8"/>
  <c r="V437" i="8"/>
  <c r="U437" i="8"/>
  <c r="W437" i="8"/>
  <c r="W394" i="8"/>
  <c r="V394" i="8"/>
  <c r="U394" i="8"/>
  <c r="T394" i="8"/>
  <c r="W31" i="8"/>
  <c r="V31" i="8"/>
  <c r="U31" i="8"/>
  <c r="T31" i="8"/>
  <c r="U239" i="8"/>
  <c r="W239" i="8"/>
  <c r="V239" i="8"/>
  <c r="T239" i="8"/>
  <c r="W249" i="8"/>
  <c r="V249" i="8"/>
  <c r="U249" i="8"/>
  <c r="T249" i="8"/>
  <c r="V397" i="8"/>
  <c r="U397" i="8"/>
  <c r="W397" i="8"/>
  <c r="T397" i="8"/>
  <c r="U297" i="8"/>
  <c r="T297" i="8"/>
  <c r="W297" i="8"/>
  <c r="V297" i="8"/>
  <c r="W483" i="8"/>
  <c r="U483" i="8"/>
  <c r="T483" i="8"/>
  <c r="V483" i="8"/>
  <c r="P167" i="8"/>
  <c r="R167" i="8" s="1"/>
  <c r="S167" i="8" s="1"/>
  <c r="W415" i="8"/>
  <c r="V415" i="8"/>
  <c r="U415" i="8"/>
  <c r="T415" i="8"/>
  <c r="V33" i="8"/>
  <c r="U33" i="8"/>
  <c r="T33" i="8"/>
  <c r="W33" i="8"/>
  <c r="W40" i="8"/>
  <c r="V40" i="8"/>
  <c r="U40" i="8"/>
  <c r="T40" i="8"/>
  <c r="W108" i="8"/>
  <c r="V108" i="8"/>
  <c r="U108" i="8"/>
  <c r="T108" i="8"/>
  <c r="U143" i="8"/>
  <c r="T143" i="8"/>
  <c r="W143" i="8"/>
  <c r="V143" i="8"/>
  <c r="V115" i="8"/>
  <c r="T115" i="8"/>
  <c r="W115" i="8"/>
  <c r="U115" i="8"/>
  <c r="V28" i="8"/>
  <c r="U28" i="8"/>
  <c r="T28" i="8"/>
  <c r="W28" i="8"/>
  <c r="V120" i="8"/>
  <c r="T120" i="8"/>
  <c r="W120" i="8"/>
  <c r="U120" i="8"/>
  <c r="W86" i="8"/>
  <c r="V86" i="8"/>
  <c r="U86" i="8"/>
  <c r="T86" i="8"/>
  <c r="V242" i="8"/>
  <c r="U242" i="8"/>
  <c r="T242" i="8"/>
  <c r="W242" i="8"/>
  <c r="W29" i="8"/>
  <c r="V29" i="8"/>
  <c r="U29" i="8"/>
  <c r="T29" i="8"/>
  <c r="T409" i="8"/>
  <c r="W409" i="8"/>
  <c r="V409" i="8"/>
  <c r="U409" i="8"/>
  <c r="W198" i="8"/>
  <c r="V198" i="8"/>
  <c r="U198" i="8"/>
  <c r="T198" i="8"/>
  <c r="W148" i="8"/>
  <c r="V148" i="8"/>
  <c r="U148" i="8"/>
  <c r="T148" i="8"/>
  <c r="U243" i="8"/>
  <c r="T243" i="8"/>
  <c r="W243" i="8"/>
  <c r="V243" i="8"/>
  <c r="T436" i="8"/>
  <c r="V436" i="8"/>
  <c r="U436" i="8"/>
  <c r="W436" i="8"/>
  <c r="W125" i="8"/>
  <c r="U125" i="8"/>
  <c r="T125" i="8"/>
  <c r="V125" i="8"/>
  <c r="U106" i="8"/>
  <c r="T106" i="8"/>
  <c r="W106" i="8"/>
  <c r="V106" i="8"/>
  <c r="W382" i="8"/>
  <c r="V382" i="8"/>
  <c r="U382" i="8"/>
  <c r="T382" i="8"/>
  <c r="U375" i="8"/>
  <c r="T375" i="8"/>
  <c r="W375" i="8"/>
  <c r="V375" i="8"/>
  <c r="V83" i="8"/>
  <c r="U83" i="8"/>
  <c r="T83" i="8"/>
  <c r="W83" i="8"/>
  <c r="W69" i="8"/>
  <c r="T69" i="8"/>
  <c r="V69" i="8"/>
  <c r="U69" i="8"/>
  <c r="W248" i="8"/>
  <c r="V248" i="8"/>
  <c r="U248" i="8"/>
  <c r="T248" i="8"/>
  <c r="W213" i="8"/>
  <c r="V213" i="8"/>
  <c r="U213" i="8"/>
  <c r="T213" i="8"/>
  <c r="U99" i="8"/>
  <c r="T99" i="8"/>
  <c r="W99" i="8"/>
  <c r="V99" i="8"/>
  <c r="W189" i="8"/>
  <c r="U189" i="8"/>
  <c r="T189" i="8"/>
  <c r="V189" i="8"/>
  <c r="W82" i="8"/>
  <c r="V82" i="8"/>
  <c r="U82" i="8"/>
  <c r="T82" i="8"/>
  <c r="W346" i="8"/>
  <c r="V346" i="8"/>
  <c r="U346" i="8"/>
  <c r="T346" i="8"/>
  <c r="W104" i="8"/>
  <c r="V104" i="8"/>
  <c r="U104" i="8"/>
  <c r="T104" i="8"/>
  <c r="L165" i="8"/>
  <c r="G165" i="8"/>
  <c r="H165" i="8" s="1"/>
  <c r="O165" i="8"/>
  <c r="M165" i="8"/>
  <c r="N165" i="8" s="1"/>
  <c r="K165" i="8"/>
  <c r="J165" i="8"/>
  <c r="I165" i="8"/>
  <c r="W313" i="8"/>
  <c r="U313" i="8"/>
  <c r="T313" i="8"/>
  <c r="V313" i="8"/>
  <c r="V324" i="8"/>
  <c r="T324" i="8"/>
  <c r="U324" i="8"/>
  <c r="W324" i="8"/>
  <c r="W388" i="8"/>
  <c r="V388" i="8"/>
  <c r="U388" i="8"/>
  <c r="T388" i="8"/>
  <c r="V240" i="8"/>
  <c r="U240" i="8"/>
  <c r="T240" i="8"/>
  <c r="W240" i="8"/>
  <c r="W156" i="8"/>
  <c r="V156" i="8"/>
  <c r="U156" i="8"/>
  <c r="T156" i="8"/>
  <c r="W330" i="8"/>
  <c r="T330" i="8"/>
  <c r="V330" i="8"/>
  <c r="U330" i="8"/>
  <c r="W176" i="8"/>
  <c r="U176" i="8"/>
  <c r="V176" i="8"/>
  <c r="T176" i="8"/>
  <c r="V460" i="8"/>
  <c r="W460" i="8"/>
  <c r="U460" i="8"/>
  <c r="T460" i="8"/>
  <c r="T426" i="8"/>
  <c r="W426" i="8"/>
  <c r="V426" i="8"/>
  <c r="U426" i="8"/>
  <c r="T23" i="8"/>
  <c r="W23" i="8"/>
  <c r="V23" i="8"/>
  <c r="U23" i="8"/>
  <c r="T421" i="8"/>
  <c r="W421" i="8"/>
  <c r="V421" i="8"/>
  <c r="U421" i="8"/>
  <c r="W76" i="8"/>
  <c r="V76" i="8"/>
  <c r="U76" i="8"/>
  <c r="T76" i="8"/>
  <c r="T56" i="8"/>
  <c r="V56" i="8"/>
  <c r="W56" i="8"/>
  <c r="U56" i="8"/>
  <c r="W433" i="8"/>
  <c r="V433" i="8"/>
  <c r="U433" i="8"/>
  <c r="T433" i="8"/>
  <c r="O166" i="8"/>
  <c r="W37" i="8"/>
  <c r="T37" i="8"/>
  <c r="V37" i="8"/>
  <c r="U37" i="8"/>
  <c r="T140" i="8"/>
  <c r="W140" i="8"/>
  <c r="V140" i="8"/>
  <c r="U140" i="8"/>
  <c r="W290" i="8"/>
  <c r="V290" i="8"/>
  <c r="U290" i="8"/>
  <c r="T290" i="8"/>
  <c r="V216" i="8"/>
  <c r="U216" i="8"/>
  <c r="T216" i="8"/>
  <c r="W216" i="8"/>
  <c r="W420" i="8"/>
  <c r="V420" i="8"/>
  <c r="U420" i="8"/>
  <c r="T420" i="8"/>
  <c r="W351" i="8"/>
  <c r="V351" i="8"/>
  <c r="U351" i="8"/>
  <c r="T351" i="8"/>
  <c r="W325" i="8"/>
  <c r="V325" i="8"/>
  <c r="T325" i="8"/>
  <c r="U325" i="8"/>
  <c r="U281" i="8"/>
  <c r="T281" i="8"/>
  <c r="W281" i="8"/>
  <c r="V281" i="8"/>
  <c r="U122" i="8"/>
  <c r="W122" i="8"/>
  <c r="V122" i="8"/>
  <c r="T122" i="8"/>
  <c r="W279" i="8"/>
  <c r="V279" i="8"/>
  <c r="U279" i="8"/>
  <c r="T279" i="8"/>
  <c r="U232" i="8"/>
  <c r="W232" i="8"/>
  <c r="V232" i="8"/>
  <c r="T232" i="8"/>
  <c r="V410" i="8"/>
  <c r="U410" i="8"/>
  <c r="T410" i="8"/>
  <c r="W410" i="8"/>
  <c r="V448" i="8"/>
  <c r="U448" i="8"/>
  <c r="T448" i="8"/>
  <c r="W448" i="8"/>
  <c r="W338" i="8"/>
  <c r="V338" i="8"/>
  <c r="U338" i="8"/>
  <c r="T338" i="8"/>
  <c r="W246" i="8"/>
  <c r="V246" i="8"/>
  <c r="U246" i="8"/>
  <c r="T246" i="8"/>
  <c r="W196" i="8"/>
  <c r="V196" i="8"/>
  <c r="U196" i="8"/>
  <c r="T196" i="8"/>
  <c r="W296" i="8"/>
  <c r="U296" i="8"/>
  <c r="T296" i="8"/>
  <c r="V296" i="8"/>
  <c r="U219" i="8"/>
  <c r="T219" i="8"/>
  <c r="W219" i="8"/>
  <c r="V219" i="8"/>
  <c r="V401" i="8"/>
  <c r="U401" i="8"/>
  <c r="W401" i="8"/>
  <c r="T401" i="8"/>
  <c r="W172" i="8"/>
  <c r="T172" i="8"/>
  <c r="V172" i="8"/>
  <c r="U172" i="8"/>
  <c r="V135" i="8"/>
  <c r="U135" i="8"/>
  <c r="T135" i="8"/>
  <c r="W135" i="8"/>
  <c r="T48" i="8"/>
  <c r="W48" i="8"/>
  <c r="V48" i="8"/>
  <c r="U48" i="8"/>
  <c r="W258" i="8"/>
  <c r="V258" i="8"/>
  <c r="U258" i="8"/>
  <c r="T258" i="8"/>
  <c r="W202" i="8"/>
  <c r="V202" i="8"/>
  <c r="U202" i="8"/>
  <c r="T202" i="8"/>
  <c r="U59" i="8"/>
  <c r="W59" i="8"/>
  <c r="V59" i="8"/>
  <c r="T59" i="8"/>
  <c r="W230" i="8"/>
  <c r="V230" i="8"/>
  <c r="U230" i="8"/>
  <c r="T230" i="8"/>
  <c r="U412" i="8"/>
  <c r="T412" i="8"/>
  <c r="W412" i="8"/>
  <c r="V412" i="8"/>
  <c r="V39" i="8"/>
  <c r="W39" i="8"/>
  <c r="U39" i="8"/>
  <c r="T39" i="8"/>
  <c r="T289" i="8"/>
  <c r="W289" i="8"/>
  <c r="V289" i="8"/>
  <c r="U289" i="8"/>
  <c r="V167" i="8" l="1"/>
  <c r="T167" i="8"/>
  <c r="U167" i="8"/>
  <c r="W167" i="8"/>
  <c r="P166" i="8"/>
  <c r="R166" i="8" s="1"/>
  <c r="S166" i="8" s="1"/>
  <c r="W70" i="8"/>
  <c r="V70" i="8"/>
  <c r="U70" i="8"/>
  <c r="T70" i="8"/>
  <c r="P165" i="8"/>
  <c r="R165" i="8" s="1"/>
  <c r="S165" i="8" s="1"/>
  <c r="C163" i="8"/>
  <c r="E163" i="8"/>
  <c r="D161" i="8"/>
  <c r="D162" i="8"/>
  <c r="M164" i="8"/>
  <c r="N164" i="8" s="1"/>
  <c r="K164" i="8"/>
  <c r="L164" i="8" s="1"/>
  <c r="I164" i="8"/>
  <c r="J164" i="8" s="1"/>
  <c r="G164" i="8"/>
  <c r="H164" i="8" s="1"/>
  <c r="T166" i="8" l="1"/>
  <c r="W166" i="8"/>
  <c r="V166" i="8"/>
  <c r="U166" i="8"/>
  <c r="V165" i="8"/>
  <c r="T165" i="8"/>
  <c r="W165" i="8"/>
  <c r="U165" i="8"/>
  <c r="E162" i="8"/>
  <c r="C162" i="8"/>
  <c r="D160" i="8"/>
  <c r="E161" i="8"/>
  <c r="C161" i="8"/>
  <c r="L163" i="8"/>
  <c r="G163" i="8"/>
  <c r="H163" i="8" s="1"/>
  <c r="M163" i="8"/>
  <c r="N163" i="8" s="1"/>
  <c r="K163" i="8"/>
  <c r="I163" i="8"/>
  <c r="O163" i="8" s="1"/>
  <c r="O164" i="8"/>
  <c r="P163" i="8" l="1"/>
  <c r="R163" i="8"/>
  <c r="S163" i="8" s="1"/>
  <c r="C160" i="8"/>
  <c r="D159" i="8"/>
  <c r="E160" i="8"/>
  <c r="P164" i="8"/>
  <c r="R164" i="8" s="1"/>
  <c r="S164" i="8" s="1"/>
  <c r="J163" i="8"/>
  <c r="G161" i="8"/>
  <c r="H161" i="8" s="1"/>
  <c r="M161" i="8"/>
  <c r="N161" i="8" s="1"/>
  <c r="K161" i="8"/>
  <c r="L161" i="8" s="1"/>
  <c r="I161" i="8"/>
  <c r="J161" i="8" s="1"/>
  <c r="K162" i="8"/>
  <c r="L162" i="8" s="1"/>
  <c r="J162" i="8"/>
  <c r="I162" i="8"/>
  <c r="G162" i="8"/>
  <c r="H162" i="8" s="1"/>
  <c r="M162" i="8"/>
  <c r="N162" i="8" s="1"/>
  <c r="W164" i="8" l="1"/>
  <c r="V164" i="8"/>
  <c r="U164" i="8"/>
  <c r="T164" i="8"/>
  <c r="O161" i="8"/>
  <c r="T163" i="8"/>
  <c r="W163" i="8"/>
  <c r="V163" i="8"/>
  <c r="U163" i="8"/>
  <c r="M160" i="8"/>
  <c r="N160" i="8" s="1"/>
  <c r="L160" i="8"/>
  <c r="K160" i="8"/>
  <c r="I160" i="8"/>
  <c r="J160" i="8" s="1"/>
  <c r="G160" i="8"/>
  <c r="H160" i="8" s="1"/>
  <c r="O162" i="8"/>
  <c r="E159" i="8"/>
  <c r="C159" i="8"/>
  <c r="P162" i="8" l="1"/>
  <c r="R162" i="8" s="1"/>
  <c r="S162" i="8" s="1"/>
  <c r="O160" i="8"/>
  <c r="P161" i="8"/>
  <c r="R161" i="8" s="1"/>
  <c r="S161" i="8" s="1"/>
  <c r="K159" i="8"/>
  <c r="L159" i="8" s="1"/>
  <c r="I159" i="8"/>
  <c r="J159" i="8" s="1"/>
  <c r="G159" i="8"/>
  <c r="H159" i="8" s="1"/>
  <c r="N159" i="8"/>
  <c r="M159" i="8"/>
  <c r="W161" i="8" l="1"/>
  <c r="V161" i="8"/>
  <c r="U161" i="8"/>
  <c r="T161" i="8"/>
  <c r="W162" i="8"/>
  <c r="V162" i="8"/>
  <c r="U162" i="8"/>
  <c r="T162" i="8"/>
  <c r="P160" i="8"/>
  <c r="R160" i="8" s="1"/>
  <c r="S160" i="8" s="1"/>
  <c r="O159" i="8"/>
  <c r="U160" i="8" l="1"/>
  <c r="T160" i="8"/>
  <c r="W160" i="8"/>
  <c r="V160" i="8"/>
  <c r="P159" i="8"/>
  <c r="R159" i="8" s="1"/>
  <c r="S159" i="8" s="1"/>
  <c r="E16" i="6"/>
  <c r="E15" i="6"/>
  <c r="E14" i="6"/>
  <c r="E13" i="6"/>
  <c r="E12" i="6"/>
  <c r="E11" i="6"/>
  <c r="C10" i="6"/>
  <c r="E10" i="6" s="1"/>
  <c r="E9" i="6"/>
  <c r="E8" i="6"/>
  <c r="E7" i="6"/>
  <c r="E6" i="6"/>
  <c r="E5" i="6"/>
  <c r="E4" i="6"/>
  <c r="F26" i="4"/>
  <c r="F25" i="4"/>
  <c r="F24" i="4"/>
  <c r="F23" i="4"/>
  <c r="F22" i="4"/>
  <c r="F21" i="4"/>
  <c r="F20" i="4"/>
  <c r="E19" i="4"/>
  <c r="F19" i="4" s="1"/>
  <c r="F14" i="4"/>
  <c r="M13" i="4"/>
  <c r="F13" i="4"/>
  <c r="F12" i="4"/>
  <c r="F11" i="4"/>
  <c r="F10" i="4"/>
  <c r="L9" i="4"/>
  <c r="F9" i="4"/>
  <c r="L8" i="4"/>
  <c r="F8" i="4"/>
  <c r="L7" i="4"/>
  <c r="F7" i="4"/>
  <c r="L6" i="4"/>
  <c r="F6" i="4"/>
  <c r="L5" i="4"/>
  <c r="F5" i="4"/>
  <c r="L4" i="4"/>
  <c r="E4" i="4"/>
  <c r="F4" i="4" s="1"/>
  <c r="L3" i="4"/>
  <c r="L15" i="4" s="1"/>
  <c r="W159" i="8" l="1"/>
  <c r="V159" i="8"/>
  <c r="U159" i="8"/>
  <c r="T159" i="8"/>
  <c r="F27" i="4"/>
  <c r="F15" i="4"/>
  <c r="E17" i="6"/>
  <c r="H97" i="1" l="1"/>
  <c r="H107" i="1" s="1"/>
  <c r="H91" i="1"/>
  <c r="H106" i="1" s="1"/>
  <c r="H85" i="1"/>
  <c r="H105" i="1" s="1"/>
  <c r="H73" i="1"/>
  <c r="H103" i="1" s="1"/>
  <c r="H67" i="1"/>
  <c r="H102" i="1" s="1"/>
  <c r="H140" i="3" l="1"/>
  <c r="H131" i="3"/>
  <c r="H130" i="3"/>
  <c r="H129" i="3"/>
  <c r="H128" i="3"/>
  <c r="H127" i="3"/>
  <c r="H126" i="3"/>
  <c r="H125" i="3"/>
  <c r="H124" i="3"/>
  <c r="H132" i="3" s="1"/>
  <c r="H145" i="3" s="1"/>
  <c r="H115" i="3"/>
  <c r="H114" i="3"/>
  <c r="H113" i="3"/>
  <c r="H112" i="3"/>
  <c r="H111" i="3"/>
  <c r="H116" i="3" s="1"/>
  <c r="H144" i="3" s="1"/>
  <c r="H110" i="3"/>
  <c r="H109" i="3"/>
  <c r="H108" i="3"/>
  <c r="H102" i="3"/>
  <c r="H143" i="3" s="1"/>
  <c r="H101" i="3"/>
  <c r="H100" i="3"/>
  <c r="H99" i="3"/>
  <c r="H98" i="3"/>
  <c r="H97" i="3"/>
  <c r="H96" i="3"/>
  <c r="H95" i="3"/>
  <c r="H88" i="3"/>
  <c r="H87" i="3"/>
  <c r="H86" i="3"/>
  <c r="H85" i="3"/>
  <c r="H84" i="3"/>
  <c r="H83" i="3"/>
  <c r="H82" i="3"/>
  <c r="H89" i="3" s="1"/>
  <c r="H141" i="3" s="1"/>
  <c r="H63" i="3"/>
  <c r="H62" i="3"/>
  <c r="H64" i="3" s="1"/>
  <c r="H139" i="3" s="1"/>
  <c r="H61" i="3"/>
  <c r="H60" i="3"/>
  <c r="H59" i="3"/>
  <c r="H58" i="3"/>
  <c r="H57" i="3"/>
  <c r="H56" i="3"/>
  <c r="H55" i="3"/>
  <c r="H54" i="3"/>
  <c r="H46" i="3"/>
  <c r="H45" i="3"/>
  <c r="H44" i="3"/>
  <c r="H43" i="3"/>
  <c r="H42" i="3"/>
  <c r="H41" i="3"/>
  <c r="H40" i="3"/>
  <c r="H39" i="3"/>
  <c r="H34" i="3"/>
  <c r="H33" i="3"/>
  <c r="H32" i="3"/>
  <c r="H30" i="3"/>
  <c r="H29" i="3"/>
  <c r="H28" i="3"/>
  <c r="H27" i="3"/>
  <c r="H26" i="3"/>
  <c r="H25" i="3"/>
  <c r="H24" i="3"/>
  <c r="H20" i="3"/>
  <c r="H19" i="3"/>
  <c r="H18" i="3"/>
  <c r="H17" i="3"/>
  <c r="H16" i="3"/>
  <c r="H15" i="3"/>
  <c r="H14" i="3"/>
  <c r="H13" i="3"/>
  <c r="H48" i="3" s="1"/>
  <c r="H138" i="3" s="1"/>
  <c r="H14" i="1"/>
  <c r="H15" i="1"/>
  <c r="H16" i="1"/>
  <c r="H13" i="1"/>
  <c r="H55" i="1"/>
  <c r="H56" i="1"/>
  <c r="H57" i="1"/>
  <c r="H58" i="1"/>
  <c r="H50" i="1"/>
  <c r="H78" i="1"/>
  <c r="H79" i="1" s="1"/>
  <c r="H104" i="1" s="1"/>
  <c r="H101" i="1" l="1"/>
  <c r="H108" i="1" s="1"/>
  <c r="H146" i="3"/>
  <c r="H147" i="3" s="1"/>
  <c r="H142" i="3"/>
  <c r="H109" i="1" l="1"/>
  <c r="H11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author>
  </authors>
  <commentList>
    <comment ref="G13" authorId="0" shapeId="0" xr:uid="{0702D6E8-DAFD-41D0-B888-0FF6E283E235}">
      <text>
        <r>
          <rPr>
            <b/>
            <sz val="9"/>
            <color indexed="81"/>
            <rFont val="Tahoma"/>
            <family val="2"/>
          </rPr>
          <t>N/a:</t>
        </r>
        <r>
          <rPr>
            <sz val="9"/>
            <color indexed="81"/>
            <rFont val="Tahoma"/>
            <family val="2"/>
          </rPr>
          <t xml:space="preserve">
Price obtained from a quote, Johannesburg Trusk &amp; Crane Hire.
Added 15% for risk and profit</t>
        </r>
      </text>
    </comment>
    <comment ref="G16" authorId="0" shapeId="0" xr:uid="{33DC454E-E0C5-48D3-8253-676F9CF0253F}">
      <text>
        <r>
          <rPr>
            <b/>
            <sz val="9"/>
            <color indexed="81"/>
            <rFont val="Tahoma"/>
            <family val="2"/>
          </rPr>
          <t>N/a:</t>
        </r>
        <r>
          <rPr>
            <sz val="9"/>
            <color indexed="81"/>
            <rFont val="Tahoma"/>
            <family val="2"/>
          </rPr>
          <t xml:space="preserve">
Price taken from Bundu Power Quote, for a 150kva generator for 30 days. Added 15% for makrup</t>
        </r>
      </text>
    </comment>
    <comment ref="G17" authorId="0" shapeId="0" xr:uid="{C948EF51-FC5D-4999-9757-D227F2FC8E5C}">
      <text>
        <r>
          <rPr>
            <b/>
            <sz val="9"/>
            <color indexed="81"/>
            <rFont val="Tahoma"/>
            <family val="2"/>
          </rPr>
          <t>N/a:</t>
        </r>
        <r>
          <rPr>
            <sz val="9"/>
            <color indexed="81"/>
            <rFont val="Tahoma"/>
            <family val="2"/>
          </rPr>
          <t xml:space="preserve">
Rate taken from the existing contract with SGB Industrial Cleaning</t>
        </r>
      </text>
    </comment>
    <comment ref="G18" authorId="0" shapeId="0" xr:uid="{9151F16B-1BA9-49AA-A2CD-513EAA724236}">
      <text>
        <r>
          <rPr>
            <b/>
            <sz val="9"/>
            <color indexed="81"/>
            <rFont val="Tahoma"/>
            <family val="2"/>
          </rPr>
          <t>N/a:</t>
        </r>
        <r>
          <rPr>
            <sz val="9"/>
            <color indexed="81"/>
            <rFont val="Tahoma"/>
            <family val="2"/>
          </rPr>
          <t xml:space="preserve">
Rate taken from the existing contract with SGB Industrial Cleaning</t>
        </r>
      </text>
    </comment>
    <comment ref="G23" authorId="0" shapeId="0" xr:uid="{3CA8730D-93B1-4777-B5C5-D82A121B8924}">
      <text>
        <r>
          <rPr>
            <b/>
            <sz val="9"/>
            <color indexed="81"/>
            <rFont val="Tahoma"/>
            <family val="2"/>
          </rPr>
          <t>N/a:</t>
        </r>
        <r>
          <rPr>
            <sz val="9"/>
            <color indexed="81"/>
            <rFont val="Tahoma"/>
            <family val="2"/>
          </rPr>
          <t xml:space="preserve">
Rates taken from existing contract with SGB Industrial Cleaning</t>
        </r>
      </text>
    </comment>
    <comment ref="G32" authorId="0" shapeId="0" xr:uid="{E0D76E26-3CB0-4872-92B0-5FA39EEF36C1}">
      <text>
        <r>
          <rPr>
            <b/>
            <sz val="9"/>
            <color indexed="81"/>
            <rFont val="Tahoma"/>
            <family val="2"/>
          </rPr>
          <t>N/a:</t>
        </r>
        <r>
          <rPr>
            <sz val="9"/>
            <color indexed="81"/>
            <rFont val="Tahoma"/>
            <family val="2"/>
          </rPr>
          <t xml:space="preserve">
https://healthandsafetyshopping.co.za/products/dromex-hard-hat?variant=50414675394866&amp;country=ZA&amp;currency=ZAR&amp;utm_medium=product_sync&amp;utm_source=google&amp;utm_content=sag_organic&amp;utm_campaign=sag_organic&amp;gad_source=1&amp;gad_campaignid=20542375631&amp;gbraid=0AAAAApGq-Jsylyro-rIAUgiK4Vckoz5A6&amp;gclid=CjwKCAjwn4vQBhBsEiwAq3hhN1IjQbUDqqSTdc4jtRqJQoZjdX9hmKiCas-PhflmgLV8CagG_f6hRxoCUP0QAvD_BwE</t>
        </r>
      </text>
    </comment>
    <comment ref="G33" authorId="0" shapeId="0" xr:uid="{346298A5-3FE7-45E3-A15A-D27F359141A9}">
      <text>
        <r>
          <rPr>
            <b/>
            <sz val="9"/>
            <color indexed="81"/>
            <rFont val="Tahoma"/>
            <family val="2"/>
          </rPr>
          <t>N/a:</t>
        </r>
        <r>
          <rPr>
            <sz val="9"/>
            <color indexed="81"/>
            <rFont val="Tahoma"/>
            <family val="2"/>
          </rPr>
          <t xml:space="preserve">
https://www.safetysigns.co.za/shop/indirect-safety-goggle-anti-scratch-anti-fog-7737?gad_source=1&amp;gad_campaignid=959608505&amp;gbraid=0AAAAADwmjhWXJDADHzCg2jLm4Elbc9TFm&amp;gclid=CjwKCAjwn4vQBhBsEiwAq3hhN-zovqjCjFXaVyqnSJQDyb7KZJQPQA1S2xRAIKmnhd2fz8eFjAhJxhoC6YUQAvD_BwE</t>
        </r>
      </text>
    </comment>
    <comment ref="G34" authorId="0" shapeId="0" xr:uid="{7259B7C5-D414-4F1E-A81B-AEA410E21064}">
      <text>
        <r>
          <rPr>
            <b/>
            <sz val="9"/>
            <color indexed="81"/>
            <rFont val="Tahoma"/>
            <family val="2"/>
          </rPr>
          <t>N/a:</t>
        </r>
        <r>
          <rPr>
            <sz val="9"/>
            <color indexed="81"/>
            <rFont val="Tahoma"/>
            <family val="2"/>
          </rPr>
          <t xml:space="preserve">
https://thepromogroup.co.za/product/disposable-foam-corded-ear-plugs?utm_term=&amp;utm_campaign=Performance+Max&amp;utm_source=adwords&amp;utm_medium=ppc&amp;hsa_acc=8790635974&amp;hsa_cam=19674312474&amp;hsa_grp=&amp;hsa_ad=&amp;hsa_src=x&amp;hsa_tgt=&amp;hsa_kw=&amp;hsa_mt=&amp;hsa_net=adwords&amp;hsa_ver=3&amp;gad_source=1&amp;gad_campaignid=21646942999&amp;gbraid=0AAAAADsyZMk3Lu_74K9DNena3S-leLHh5&amp;gclid=CjwKCAjwn4vQBhBsEiwAq3hhNxk-4Z_dNcXQEAVFNQxrYG_UylhL128h5FQMQ-14v6lkWvQkl8wjVhoCJqsQAvD_BwE</t>
        </r>
      </text>
    </comment>
    <comment ref="G35" authorId="0" shapeId="0" xr:uid="{88A3E1CE-8676-4AC9-AEE3-D4D6A28C86CA}">
      <text>
        <r>
          <rPr>
            <b/>
            <sz val="9"/>
            <color indexed="81"/>
            <rFont val="Tahoma"/>
            <family val="2"/>
          </rPr>
          <t>N/a:</t>
        </r>
        <r>
          <rPr>
            <sz val="9"/>
            <color indexed="81"/>
            <rFont val="Tahoma"/>
            <family val="2"/>
          </rPr>
          <t xml:space="preserve">
https://zdi.co.za/product/olive-green-pvc-wader-with-welded-on-gumboots/</t>
        </r>
      </text>
    </comment>
    <comment ref="G36" authorId="0" shapeId="0" xr:uid="{23408709-F3A2-4DC8-9A32-6FC8AB12054D}">
      <text>
        <r>
          <rPr>
            <b/>
            <sz val="9"/>
            <color indexed="81"/>
            <rFont val="Tahoma"/>
            <family val="2"/>
          </rPr>
          <t>N/a:</t>
        </r>
        <r>
          <rPr>
            <sz val="9"/>
            <color indexed="81"/>
            <rFont val="Tahoma"/>
            <family val="2"/>
          </rPr>
          <t xml:space="preserve">
https://cosmogroupsa.co.za/products/dfspstcm?variant=45917483204758&amp;gad_source=1&amp;gad_campaignid=20005907649&amp;gbraid=0AAAAAog1Rue4Roq59yRInf3EshbXL8ttq&amp;gclid=CjwKCAjwn4vQBhBsEiwAq3hhNyFf2HzmfRwdfXkqdfdQvwWi97O-tEv5vpO497eWm-AfpzsFNwGFnRoCoZgQAvD_BwE</t>
        </r>
      </text>
    </comment>
    <comment ref="G37" authorId="0" shapeId="0" xr:uid="{D849B233-3B39-4BBA-9AAC-D2FBC87355C2}">
      <text>
        <r>
          <rPr>
            <b/>
            <sz val="9"/>
            <color indexed="81"/>
            <rFont val="Tahoma"/>
            <family val="2"/>
          </rPr>
          <t>N/a:</t>
        </r>
        <r>
          <rPr>
            <sz val="9"/>
            <color indexed="81"/>
            <rFont val="Tahoma"/>
            <family val="2"/>
          </rPr>
          <t xml:space="preserve">
https://www.ecko.africa/product/safety-boot-bova-90004-neoflex-durable-anti-static/?sku=02C215&amp;{finalurlsuffix}&amp;gad_source=1&amp;gad_campaignid=23526899688&amp;gbraid=0AAAAADxZ0EzAFeB04CwoE2rsyQePnoMR7&amp;gclid=CjwKCAjwn4vQBhBsEiwAq3hhN7QlGpdOYHbHq9eZJ-fFTNmXLFDMTHBTUCfDqTZBa_JWMC39zqGbyhoCWy4QAvD_BwE</t>
        </r>
      </text>
    </comment>
    <comment ref="G38" authorId="0" shapeId="0" xr:uid="{3DD84640-0E81-478E-8C18-2D51C365C893}">
      <text>
        <r>
          <rPr>
            <b/>
            <sz val="9"/>
            <color indexed="81"/>
            <rFont val="Tahoma"/>
            <family val="2"/>
          </rPr>
          <t>N/a:</t>
        </r>
        <r>
          <rPr>
            <sz val="9"/>
            <color indexed="81"/>
            <rFont val="Tahoma"/>
            <family val="2"/>
          </rPr>
          <t xml:space="preserve">
https://healthandsafetyshopping.co.za/products/dromex-anti-static-socks?variant=49513668641074&amp;country=ZA&amp;currency=ZAR&amp;utm_medium=product_sync&amp;utm_source=google&amp;utm_content=sag_organic&amp;utm_campaign=sag_organic&amp;gad_source=1&amp;gad_campaignid=20542375631&amp;gbraid=0AAAAApGq-Jsylyro-rIAUgiK4Vckoz5A6&amp;gclid=CjwKCAjwn4vQBhBsEiwAq3hhN5-Kbe0rzjDCPL3S23ooe1yujAcZO6ZW-VsWVuZC1EBdlK8k08a3whoCRn0QAvD_BwE</t>
        </r>
      </text>
    </comment>
    <comment ref="G39" authorId="0" shapeId="0" xr:uid="{FD6B7747-6980-4F0F-A0BD-9F2F6C1900E5}">
      <text>
        <r>
          <rPr>
            <b/>
            <sz val="9"/>
            <color indexed="81"/>
            <rFont val="Tahoma"/>
            <family val="2"/>
          </rPr>
          <t>N/a:</t>
        </r>
        <r>
          <rPr>
            <sz val="9"/>
            <color indexed="81"/>
            <rFont val="Tahoma"/>
            <family val="2"/>
          </rPr>
          <t xml:space="preserve">
https://workwearsupply.co.za/shop/industrial-workwear/overalls/d59-flame-acid-2pc-conti-suit/?attribute_pa_overall-sizes=32-28&amp;utm_source=Google%20Shopping&amp;utm_campaign=OMNIA_PFP_GOOGLE&amp;utm_medium=cpc&amp;utm_term=adtribes&amp;gad_source=1&amp;gad_campaignid=23737373881&amp;gbraid=0AAAAA-CMPaF4Yuh5na7CNojj4vZysgLUN&amp;gclid=CjwKCAjwn4vQBhBsEiwAq3hhNwBZ6C98lzin_U-v_UPT8t1c8rgKoEt6fAI6oH_DUueiXorq9fsZLBoCo9cQAvD_BwE</t>
        </r>
      </text>
    </comment>
    <comment ref="G40" authorId="0" shapeId="0" xr:uid="{A404EA03-6ADD-4AFC-B0ED-B1A06CEF9E73}">
      <text>
        <r>
          <rPr>
            <b/>
            <sz val="9"/>
            <color indexed="81"/>
            <rFont val="Tahoma"/>
            <family val="2"/>
          </rPr>
          <t>N/a:</t>
        </r>
        <r>
          <rPr>
            <sz val="9"/>
            <color indexed="81"/>
            <rFont val="Tahoma"/>
            <family val="2"/>
          </rPr>
          <t xml:space="preserve">
https://javlinstore.com/product/polyester-pvc-reflective-rain-suit/?attribute_pa_size=2xl&amp;attribute_pa_colour=navy&amp;gad_source=1&amp;gad_campaignid=22689008062&amp;gbraid=0AAAAAB2fiKdj-sxHSeWQyKzegWHB7CX0r&amp;gclid=CjwKCAjwn4vQBhBsEiwAq3hhN95PeRrm5CG0kmph274v3pWskH42mg7S1v9emg__ZGXEuuy0yn7zPxoCak8QAvD_BwE</t>
        </r>
      </text>
    </comment>
    <comment ref="G41" authorId="0" shapeId="0" xr:uid="{38101F2A-3339-498D-A277-94F7EB856B4E}">
      <text>
        <r>
          <rPr>
            <b/>
            <sz val="9"/>
            <color indexed="81"/>
            <rFont val="Tahoma"/>
            <family val="2"/>
          </rPr>
          <t>N/a:</t>
        </r>
        <r>
          <rPr>
            <sz val="9"/>
            <color indexed="81"/>
            <rFont val="Tahoma"/>
            <family val="2"/>
          </rPr>
          <t xml:space="preserve">
https://www.ecko.africa/product/dromex-nitriflex-palm-coated-gloves-dg-nitriflex-pc/?sku=20NB11&amp;{finalurlsuffix}&amp;gad_source=1&amp;gad_campaignid=23526899688&amp;gbraid=0AAAAADxZ0EzAFeB04CwoE2rsyQePnoMR7&amp;gclid=CjwKCAjwn4vQBhBsEiwAq3hhN58UjuFC2CIhkB9wvRed6H09IRdCC0yjK-tk2GZYY2kHT5UBSAh3bxoCyk4QAvD_BwE</t>
        </r>
      </text>
    </comment>
    <comment ref="G42" authorId="0" shapeId="0" xr:uid="{F777A7C9-72FF-4290-9DD8-7B9F98C2FD0A}">
      <text>
        <r>
          <rPr>
            <b/>
            <sz val="9"/>
            <color indexed="81"/>
            <rFont val="Tahoma"/>
            <family val="2"/>
          </rPr>
          <t>N/a:</t>
        </r>
        <r>
          <rPr>
            <sz val="9"/>
            <color indexed="81"/>
            <rFont val="Tahoma"/>
            <family val="2"/>
          </rPr>
          <t xml:space="preserve">
https://shop.rebelsafetygear.com/product/green-nitrile-chemical-gloves/?attribute_pa_glove-size=l&amp;gad_source=1&amp;gad_campaignid=23151863220&amp;gbraid=0AAAAA-fOBNSDL-H2s1al5RlU1Ck5Nf2ML&amp;gclid=CjwKCAjwn4vQBhBsEiwAq3hhN4zw4gD_Lo7G78FkZWUJpgWgZ1C1NNDIU0tVnUqHaTyb4Gmn-j4fPBoCYqsQAvD_BwE</t>
        </r>
      </text>
    </comment>
    <comment ref="G51" authorId="0" shapeId="0" xr:uid="{0ED51761-1823-427F-9323-FEC9DEBBCAD9}">
      <text>
        <r>
          <rPr>
            <b/>
            <sz val="9"/>
            <color indexed="81"/>
            <rFont val="Tahoma"/>
            <family val="2"/>
          </rPr>
          <t>N/a:</t>
        </r>
        <r>
          <rPr>
            <sz val="9"/>
            <color indexed="81"/>
            <rFont val="Tahoma"/>
            <family val="2"/>
          </rPr>
          <t xml:space="preserve">
Rate derived from internet price including 15% markup. https://www.scholings.co.za/product/diesel-4-water-pump-per-day/  </t>
        </r>
      </text>
    </comment>
    <comment ref="G53" authorId="0" shapeId="0" xr:uid="{26C61CC3-FB6B-43A9-B049-D30036FEA36C}">
      <text>
        <r>
          <rPr>
            <b/>
            <sz val="9"/>
            <color indexed="81"/>
            <rFont val="Tahoma"/>
            <family val="2"/>
          </rPr>
          <t>N/a:</t>
        </r>
        <r>
          <rPr>
            <sz val="9"/>
            <color indexed="81"/>
            <rFont val="Tahoma"/>
            <family val="2"/>
          </rPr>
          <t xml:space="preserve">
Rate taken from: https://www.salaryexpert.com/salary/job/health-and-safety-officer/south-africa</t>
        </r>
      </text>
    </comment>
    <comment ref="G65" authorId="0" shapeId="0" xr:uid="{C147FCF9-3D05-49B6-A45A-EE24234BB48D}">
      <text>
        <r>
          <rPr>
            <b/>
            <sz val="9"/>
            <color indexed="81"/>
            <rFont val="Tahoma"/>
            <family val="2"/>
          </rPr>
          <t>N/a:</t>
        </r>
        <r>
          <rPr>
            <sz val="9"/>
            <color indexed="81"/>
            <rFont val="Tahoma"/>
            <family val="2"/>
          </rPr>
          <t xml:space="preserve">
Rates taken from existing contract with SGB Industrial Cleaning</t>
        </r>
      </text>
    </comment>
    <comment ref="G71" authorId="0" shapeId="0" xr:uid="{C9BA1953-84BD-4C61-AB17-442C537C41CE}">
      <text>
        <r>
          <rPr>
            <b/>
            <sz val="9"/>
            <color indexed="81"/>
            <rFont val="Tahoma"/>
            <family val="2"/>
          </rPr>
          <t>N/a:</t>
        </r>
        <r>
          <rPr>
            <sz val="9"/>
            <color indexed="81"/>
            <rFont val="Tahoma"/>
            <family val="2"/>
          </rPr>
          <t xml:space="preserve">
Rates taken from existing contract with SGB Industrial Cleaning</t>
        </r>
      </text>
    </comment>
    <comment ref="G77" authorId="0" shapeId="0" xr:uid="{59F8399B-AD95-4A12-94A1-4A04188DD923}">
      <text>
        <r>
          <rPr>
            <b/>
            <sz val="9"/>
            <color indexed="81"/>
            <rFont val="Tahoma"/>
            <family val="2"/>
          </rPr>
          <t>N/a:</t>
        </r>
        <r>
          <rPr>
            <sz val="9"/>
            <color indexed="81"/>
            <rFont val="Tahoma"/>
            <family val="2"/>
          </rPr>
          <t xml:space="preserve">
Rates taken from existing contract with SGB Industrial Cleaning</t>
        </r>
      </text>
    </comment>
    <comment ref="G83" authorId="0" shapeId="0" xr:uid="{4CE387B7-25E0-4624-A0F4-995AEF90C02F}">
      <text>
        <r>
          <rPr>
            <b/>
            <sz val="9"/>
            <color indexed="81"/>
            <rFont val="Tahoma"/>
            <family val="2"/>
          </rPr>
          <t>N/a:</t>
        </r>
        <r>
          <rPr>
            <sz val="9"/>
            <color indexed="81"/>
            <rFont val="Tahoma"/>
            <family val="2"/>
          </rPr>
          <t xml:space="preserve">
Rates taken from existing contract with SGB Industrial Cleaning</t>
        </r>
      </text>
    </comment>
    <comment ref="G89" authorId="0" shapeId="0" xr:uid="{8C3A000A-E97F-4ACC-B8B7-B5705298B213}">
      <text>
        <r>
          <rPr>
            <b/>
            <sz val="9"/>
            <color indexed="81"/>
            <rFont val="Tahoma"/>
            <family val="2"/>
          </rPr>
          <t>N/a:</t>
        </r>
        <r>
          <rPr>
            <sz val="9"/>
            <color indexed="81"/>
            <rFont val="Tahoma"/>
            <family val="2"/>
          </rPr>
          <t xml:space="preserve">
Rates taken from existing contract with SGB Industrial Cleaning</t>
        </r>
      </text>
    </comment>
    <comment ref="G95" authorId="0" shapeId="0" xr:uid="{688F7A63-B26F-4ACE-A345-637429779952}">
      <text>
        <r>
          <rPr>
            <b/>
            <sz val="9"/>
            <color indexed="81"/>
            <rFont val="Tahoma"/>
            <family val="2"/>
          </rPr>
          <t>N/a:</t>
        </r>
        <r>
          <rPr>
            <sz val="9"/>
            <color indexed="81"/>
            <rFont val="Tahoma"/>
            <family val="2"/>
          </rPr>
          <t xml:space="preserve">
Rates taken from existing contract with SGB Industrial Cleaning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tc={79547EA5-844A-400C-8150-C92092C33FD9}</author>
    <author>tc={0375ED54-0484-4DBB-B79B-448C96EC84F5}</author>
    <author>tc={5CB1FDD8-5FB3-43B5-9E16-E73794C8715F}</author>
    <author>tc={B713B7C1-EA8B-4846-A601-A30954A9F7D7}</author>
    <author>tc={E8A34FDC-BA2D-4842-8955-C3A6E02110EC}</author>
    <author>tc={2F2A29E1-BC51-4C65-A195-5041A326C608}</author>
  </authors>
  <commentList>
    <comment ref="C55" authorId="0" shapeId="0" xr:uid="{79547EA5-844A-400C-8150-C92092C33FD9}">
      <text>
        <t xml:space="preserve">[Threaded comment]
Your version of Excel allows you to read this threaded comment; however, any edits to it will get removed if the file is opened in a newer version of Excel. Learn more: https://go.microsoft.com/fwlink/?linkid=870924
Comment:
    Combine to generic </t>
      </text>
    </comment>
    <comment ref="D57" authorId="1" shapeId="0" xr:uid="{0375ED54-0484-4DBB-B79B-448C96EC84F5}">
      <text>
        <t xml:space="preserve">[Threaded comment]
Your version of Excel allows you to read this threaded comment; however, any edits to it will get removed if the file is opened in a newer version of Excel. Learn more: https://go.microsoft.com/fwlink/?linkid=870924
Comment:
    Refer to m3 over and </t>
      </text>
    </comment>
    <comment ref="E59" authorId="2" shapeId="0" xr:uid="{5CB1FDD8-5FB3-43B5-9E16-E73794C8715F}">
      <text>
        <t xml:space="preserve">[Threaded comment]
Your version of Excel allows you to read this threaded comment; however, any edits to it will get removed if the file is opened in a newer version of Excel. Learn more: https://go.microsoft.com/fwlink/?linkid=870924
Comment:
    For one dam </t>
      </text>
    </comment>
    <comment ref="D60" authorId="3" shapeId="0" xr:uid="{B713B7C1-EA8B-4846-A601-A30954A9F7D7}">
      <text>
        <t xml:space="preserve">[Threaded comment]
Your version of Excel allows you to read this threaded comment; however, any edits to it will get removed if the file is opened in a newer version of Excel. Learn more: https://go.microsoft.com/fwlink/?linkid=870924
Comment:
    Site Establishment </t>
      </text>
    </comment>
    <comment ref="D62" authorId="4" shapeId="0" xr:uid="{E8A34FDC-BA2D-4842-8955-C3A6E02110EC}">
      <text>
        <t xml:space="preserve">[Threaded comment]
Your version of Excel allows you to read this threaded comment; however, any edits to it will get removed if the file is opened in a newer version of Excel. Learn more: https://go.microsoft.com/fwlink/?linkid=870924
Comment:
    Transportation off site </t>
      </text>
    </comment>
    <comment ref="D97" authorId="5" shapeId="0" xr:uid="{2F2A29E1-BC51-4C65-A195-5041A326C608}">
      <text>
        <t>[Threaded comment]
Your version of Excel allows you to read this threaded comment; however, any edits to it will get removed if the file is opened in a newer version of Excel. Learn more: https://go.microsoft.com/fwlink/?linkid=870924
Comment:
    combine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Belgicain Ilunga</author>
  </authors>
  <commentList>
    <comment ref="E18" authorId="0" shapeId="0" xr:uid="{7B65B50E-65DE-43DA-B166-343557FEFCF8}">
      <text>
        <r>
          <rPr>
            <b/>
            <sz val="9"/>
            <color indexed="81"/>
            <rFont val="Tahoma"/>
            <family val="2"/>
          </rPr>
          <t>Belgicain Ilunga:</t>
        </r>
        <r>
          <rPr>
            <sz val="9"/>
            <color indexed="81"/>
            <rFont val="Tahoma"/>
            <family val="2"/>
          </rPr>
          <t xml:space="preserve">
TBC: 6.9% CPI Escalation as per STATSA data</t>
        </r>
      </text>
    </comment>
  </commentList>
</comments>
</file>

<file path=xl/sharedStrings.xml><?xml version="1.0" encoding="utf-8"?>
<sst xmlns="http://schemas.openxmlformats.org/spreadsheetml/2006/main" count="1458" uniqueCount="802">
  <si>
    <t>`</t>
  </si>
  <si>
    <t>Sum</t>
  </si>
  <si>
    <t>Item</t>
  </si>
  <si>
    <t>Description</t>
  </si>
  <si>
    <t>Unit</t>
  </si>
  <si>
    <t>Qty</t>
  </si>
  <si>
    <t>2.1.1</t>
  </si>
  <si>
    <t>m³</t>
  </si>
  <si>
    <t>2.1.2</t>
  </si>
  <si>
    <t>2.2.1</t>
  </si>
  <si>
    <t>2.2.2</t>
  </si>
  <si>
    <t>2.3.1</t>
  </si>
  <si>
    <t>2.3.2</t>
  </si>
  <si>
    <t>This section covers the supply and management of geotextile dewatering bags (tubes) used to contain and dry the dredged material.</t>
  </si>
  <si>
    <t>Covers the handling, transport, and legal disposal of the dried sludge once dewatering is complete.</t>
  </si>
  <si>
    <t>Final phase involving the removal of all equipment, site rehabilitation, and final surveys.</t>
  </si>
  <si>
    <t>Section</t>
  </si>
  <si>
    <t>PRELIMINARY AND GENERAL</t>
  </si>
  <si>
    <t>Establishment of site offices, ablutions, secure storage, and utility connections.</t>
  </si>
  <si>
    <t>Contractual Requirements</t>
  </si>
  <si>
    <t xml:space="preserve">2.3 Seepage Dam
</t>
  </si>
  <si>
    <t xml:space="preserve">2.2 Final Recovery Dam
</t>
  </si>
  <si>
    <t xml:space="preserve">2.1 North Oil Trap Dam
</t>
  </si>
  <si>
    <t xml:space="preserve">WASTE MANAGEMENT </t>
  </si>
  <si>
    <t>PROJECT SUMMARY TABLE</t>
  </si>
  <si>
    <t xml:space="preserve"> DEWATERING FACILITY - SLUDGE HANDLING</t>
  </si>
  <si>
    <t xml:space="preserve"> SITE DE-ESTABLISHMENT
</t>
  </si>
  <si>
    <t xml:space="preserve">Plant destablishment </t>
  </si>
  <si>
    <t>2.3.3</t>
  </si>
  <si>
    <t>2.2.3</t>
  </si>
  <si>
    <t>2.1.3</t>
  </si>
  <si>
    <t xml:space="preserve">1.0 Preliminary and General 
</t>
  </si>
  <si>
    <t>3.0 Dewatering Facility - Sludge handling</t>
  </si>
  <si>
    <t xml:space="preserve">5.0 Site De-establishment
</t>
  </si>
  <si>
    <t xml:space="preserve">Amount </t>
  </si>
  <si>
    <t xml:space="preserve">Rate </t>
  </si>
  <si>
    <t xml:space="preserve">Occupational Health &amp; Safety Requirements </t>
  </si>
  <si>
    <t>D59 Flame &amp; acid 2-piece conti-suit overalls</t>
  </si>
  <si>
    <t>Hard hats</t>
  </si>
  <si>
    <t>Safety goggles</t>
  </si>
  <si>
    <t>Gloves (pair)</t>
  </si>
  <si>
    <t>Ear protection</t>
  </si>
  <si>
    <t>Police Clearance Certificates (SAPS)</t>
  </si>
  <si>
    <t>Safety file</t>
  </si>
  <si>
    <t>Occupational health medicals (pre-employment)</t>
  </si>
  <si>
    <t>Fixed-Charge and Value Related Items</t>
  </si>
  <si>
    <t>Site Establishment</t>
  </si>
  <si>
    <t>SHE Requirements(Compliance with Eskom induction and safety, health and environmental requirements)</t>
  </si>
  <si>
    <t>Once Off</t>
  </si>
  <si>
    <t>Time Related Costs - Contractual Requirements</t>
  </si>
  <si>
    <r>
      <rPr>
        <b/>
        <sz val="11"/>
        <rFont val="Arial"/>
        <family val="2"/>
      </rPr>
      <t>User Notes:</t>
    </r>
    <r>
      <rPr>
        <sz val="11"/>
        <rFont val="Arial"/>
        <family val="2"/>
      </rPr>
      <t xml:space="preserve">
All rates tendered on and / or pricing in these bills of quantities to be in the South African Rands Currency (ZAR)
All individual amounts in these bills of quantities exclude Value Added Tax (VAT). VAT is to be calculated as a lump sum and added to the total of all
values in the Final Summary under the item provided for VAT
A detailed and / or itemised breakdown of the P&amp;G's Items will be requested only from the successful bidders for vetting by the employer.
All contaminated and / or hazardous materials to be disposed at an accredited landfill facility and the contractor to take reasonable care to avoid
pollution of land and water, the contractor to supply a safe disposal certificate &amp; waste manifest for all waste disposal.</t>
    </r>
  </si>
  <si>
    <t>Transport of all plant and equipment to site</t>
  </si>
  <si>
    <t>Site offices, ablutions, storage and signage</t>
  </si>
  <si>
    <t>Temporary utillity connections</t>
  </si>
  <si>
    <t>Sludge characterisation at SANAS accredited laboratory</t>
  </si>
  <si>
    <t>Dewatering pad construction</t>
  </si>
  <si>
    <t>Site offices, ablutions and storage - monthly rental/maintenance</t>
  </si>
  <si>
    <t xml:space="preserve">Diesel fuel - generators and diesel pump </t>
  </si>
  <si>
    <t>Health and Safety Officer</t>
  </si>
  <si>
    <t>Site supervisor</t>
  </si>
  <si>
    <t>Ambient water-quality monitoring - sampling, lab analysis and monthly report</t>
  </si>
  <si>
    <t>Silt curtain inspection and maintenance</t>
  </si>
  <si>
    <t>Transport of all plant and equipment off site</t>
  </si>
  <si>
    <t>Dewatering pad HDPE liner removal and area rehabilitation</t>
  </si>
  <si>
    <t>Independent post-dredge water quality verification</t>
  </si>
  <si>
    <t>Structural inspection sign-off - dam walls, spillways, suction pump</t>
  </si>
  <si>
    <t>Exit medicals</t>
  </si>
  <si>
    <t>Site rehabilitation - reinstatement of all disturbed areas</t>
  </si>
  <si>
    <t>As-built bathymetric survey - all three dams</t>
  </si>
  <si>
    <t>Mobile diesel generator supply and commissioning (no grid power at dam areas)</t>
  </si>
  <si>
    <t>Eskom mandatory site induction</t>
  </si>
  <si>
    <t>Dredging log compilation and submission to Employer</t>
  </si>
  <si>
    <t>Environmental auditing - monthly</t>
  </si>
  <si>
    <t>Monthly</t>
  </si>
  <si>
    <r>
      <t>DREDGING OPERATIONS</t>
    </r>
    <r>
      <rPr>
        <b/>
        <sz val="11"/>
        <rFont val="Arial"/>
        <family val="2"/>
      </rPr>
      <t xml:space="preserve">
</t>
    </r>
    <r>
      <rPr>
        <sz val="11"/>
        <rFont val="Arial"/>
        <family val="2"/>
      </rPr>
      <t>This section covers the actual extraction of sediment and sludge from three distinct dam structures. Rates include fuel, labour, wear and tear on dredging equipment, and positioning.</t>
    </r>
  </si>
  <si>
    <t>Demobilisation of all plant from North Oil Trap Dam after completion and as-built survey sign-off by Engineer; dam slopes and structures inspected and confirmed undamaged</t>
  </si>
  <si>
    <t>m²</t>
  </si>
  <si>
    <t>No</t>
  </si>
  <si>
    <t>Subtotal - Section 2.1 - North Oil Trap Dam</t>
  </si>
  <si>
    <t>Subtotal Section 1 - Preliminary and General</t>
  </si>
  <si>
    <t>Slurry pipeline — supply, installation, operation and removal; minimum 750 m; booster pump and spill-containment bunds</t>
  </si>
  <si>
    <t>Diesel pump for Final Recovery Dam water-level control during high-inflow periods</t>
  </si>
  <si>
    <t>No.</t>
  </si>
  <si>
    <t>Demobilisation of all plant from Final Recovery Dam after completion and as-built survey sign-off; dam slopes and structures confirmed undamaged</t>
  </si>
  <si>
    <t>2.2.4</t>
  </si>
  <si>
    <t>2.2.5</t>
  </si>
  <si>
    <t>2.2.6</t>
  </si>
  <si>
    <t>2.2.7</t>
  </si>
  <si>
    <t>2.2.8</t>
  </si>
  <si>
    <t>2.2.9</t>
  </si>
  <si>
    <t>2.2.10</t>
  </si>
  <si>
    <t>2.1.4</t>
  </si>
  <si>
    <t>2.1.5</t>
  </si>
  <si>
    <t>2.1.6</t>
  </si>
  <si>
    <t>2.1.7</t>
  </si>
  <si>
    <t>2.1.8</t>
  </si>
  <si>
    <t>2.1.9</t>
  </si>
  <si>
    <t>2.1.10</t>
  </si>
  <si>
    <t>loads</t>
  </si>
  <si>
    <t>Demobilisation of all plant from Seepage Dam after completion and as-built survey sign-off; suction pump functionality confirmed</t>
  </si>
  <si>
    <t xml:space="preserve">Mobilisation of hydraulic dredge plant and amphibious excavator to North Oil Trap Dam; overhead powerline clearance confirmation obtained from Client before dispatching excavator </t>
  </si>
  <si>
    <t>Mobilisation/repositioning of hydraulic dredge plant and amphibious excavator to Final Recovery Dam; overhead powerline clearances confirmed with Client; smaller excavator to be used near embankment and Buffer Dam spillway</t>
  </si>
  <si>
    <t>2.3.4</t>
  </si>
  <si>
    <t>2.3.5</t>
  </si>
  <si>
    <t>2.3.6</t>
  </si>
  <si>
    <t>2.3.7</t>
  </si>
  <si>
    <t>Subtotal - Section 2.2 - Final Recovery Dam</t>
  </si>
  <si>
    <t>Subtotal Section 2.3 - Seepage Dam</t>
  </si>
  <si>
    <t>Subtotal Section 3 - Dewatering Facility - Sludge handling</t>
  </si>
  <si>
    <t xml:space="preserve">Vegetation and reed removal from side slopes and interior of Seepage Dam; care to avoid structural damage to dam wall, basin and suction pump; vegetation register maintained throughout </t>
  </si>
  <si>
    <t xml:space="preserve">Mobilisation of excavator with ample reach (amphibious or land-based approved) to Seepage Dam; alternative methodology requires Engineer approval </t>
  </si>
  <si>
    <t xml:space="preserve">Dredging/excavation of ash and soil sludge to design depth; minimum 95% sediment removal; temporary stockpile at area approved by Employer near dam; operations not to modify basin profile or dam slopes </t>
  </si>
  <si>
    <t>kg</t>
  </si>
  <si>
    <t>Dewatering pad liner removal and full rehabilitation of Coal Stockyard pad area on contract completion</t>
  </si>
  <si>
    <t>Sludge conditioning - bulking by mixing with suitable approved dry material to achieve required moisture reduction and solids content before transport</t>
  </si>
  <si>
    <t>Supply and installation of Geotextile Dewatering Bags</t>
  </si>
  <si>
    <t>3.1</t>
  </si>
  <si>
    <t>3.2</t>
  </si>
  <si>
    <t>3.3</t>
  </si>
  <si>
    <t>3.4</t>
  </si>
  <si>
    <t>3.5</t>
  </si>
  <si>
    <t>3.6</t>
  </si>
  <si>
    <t>3.7</t>
  </si>
  <si>
    <t>litre</t>
  </si>
  <si>
    <t>Waste manifest management, safe disposal certificates and SAPS/regulator submissions for all waste streams and disposal events per contract duration</t>
  </si>
  <si>
    <t>t</t>
  </si>
  <si>
    <t>4.1</t>
  </si>
  <si>
    <t>4.2</t>
  </si>
  <si>
    <t>4.3</t>
  </si>
  <si>
    <t>4.4</t>
  </si>
  <si>
    <t>4.5</t>
  </si>
  <si>
    <t>4.6</t>
  </si>
  <si>
    <t>4.7</t>
  </si>
  <si>
    <t>4.8</t>
  </si>
  <si>
    <t>Subtotal Section 4 - Waste/Sludge handling</t>
  </si>
  <si>
    <t xml:space="preserve">Disposal/recycling of recovered oil from skimming operations at licensed facility; rate per litre of oil disposed or recycled; proof of disposal/recycling certificate submitted to Employer </t>
  </si>
  <si>
    <t>Section 1 - Preliminary and General</t>
  </si>
  <si>
    <t>Section 2.1 - North Oil Trap Dam</t>
  </si>
  <si>
    <t>1</t>
  </si>
  <si>
    <t>2.1</t>
  </si>
  <si>
    <t>2.2</t>
  </si>
  <si>
    <t>2.3</t>
  </si>
  <si>
    <t>3</t>
  </si>
  <si>
    <t>4</t>
  </si>
  <si>
    <t>5</t>
  </si>
  <si>
    <t>Total (excluding VAT)</t>
  </si>
  <si>
    <t>VAT @ 15%</t>
  </si>
  <si>
    <t>Total (Including VAT)</t>
  </si>
  <si>
    <t>Subtotal Section 5 - Site De-establishment</t>
  </si>
  <si>
    <t>Final close-out report - as-builts, survey data, waste classification reports, dredging log, waste manifests, safe disposal certificates, compliance certificates and all compliance documentation</t>
  </si>
  <si>
    <t>Leachate collection, treatment and disposal from dewatering pad - zero effluent to Rietkuil Spruit at all times</t>
  </si>
  <si>
    <t>Dewatering pad preparation at Coal Stockyard area  - supply and installation of HDPE liner, perimeter bunds, drainage channels and leachate sump</t>
  </si>
  <si>
    <t>Polymer/flocculant dosing system - supply, installation, calibration and operation</t>
  </si>
  <si>
    <t xml:space="preserve">Waste classification testing at SANAS-accredited laboratory - TC and LC analysis per GNR 634/635/636; identification of all chemical substances; comparison against TCT and LCT limits; formal written waste classification report per dam informing disposal routing </t>
  </si>
  <si>
    <t xml:space="preserve">Transport and disposal of hazardous waste (North Oil Trap Dam and Final Recovery Dam - ash/silt/oil streams) to licensed hazardous landfill outside Arnot Power Station boundaries; all drivers licensed for hazardous waste transport; sealed load bays; weighbridge records </t>
  </si>
  <si>
    <t>Transport and disposal of Seepage Dam material - to Arnot ash dam if confirmed non-hazardous by waste classification report; to licensed external landfill if classified hazardous; Arnot Environmental Representative makes final determination</t>
  </si>
  <si>
    <t>Extra over items 2.2.2 and 2.2.3 - dredging at depths exceeding 3.0 m below full supply level</t>
  </si>
  <si>
    <t xml:space="preserve">Oil skimming at Final Recovery Dam - skimmer unit deployment and operation; collection and storage of recovered oil in approved hazardous containers; disposal/recycling proof submitted to Employer </t>
  </si>
  <si>
    <t>Oil and grease surface cleaning - removal from riprap surfaces of Final Recovery Dam; Contractor to quantify affected area; verified by Employer before commencement; paid per m²</t>
  </si>
  <si>
    <t>Waste skips - supply, hire, management and removal for Phase 2 excavated material; sealed load bays</t>
  </si>
  <si>
    <t>Extra over item 2.3.4 - dredging at depths exceeding 3.0 m below full supply level</t>
  </si>
  <si>
    <t>Protection of existing structures - dam wall, spillway, suction pump and appurtenances - during all dredging and vegetation removal operations; any damage repaired at Contractor's cost</t>
  </si>
  <si>
    <t>Polymer/flocculant consumables - measured consumption basis; rate per kg consumed over contract duration</t>
  </si>
  <si>
    <t>Vacuum truck standby - for spillage clean-up during all dredging and transport operations; all spillages reported immediately to Employer; truck load bays sealed to prevent road spillage</t>
  </si>
  <si>
    <t>Contingency allowance - unexpected contaminated material volumes or streams requiring specialist disposal classification, handling or transport</t>
  </si>
  <si>
    <t>Environmental auditing for full contract duration - include periodic site inspections and compliance reports</t>
  </si>
  <si>
    <t>Section 2.2 - Final Recovery Dam</t>
  </si>
  <si>
    <t>Section 2.3 - Seepage Dam</t>
  </si>
  <si>
    <t>Section 3 - Dewatering Facility (Coal Stockyard)</t>
  </si>
  <si>
    <t>Section 4 - Waste Management</t>
  </si>
  <si>
    <t>Section 5 - Site De-establishment &amp; Close-out</t>
  </si>
  <si>
    <t>Phase 1 - Hydraulic dredging of ash slurry with oil to design formation level; slurry pumped minimum 750 m to dewatering facility at Coal Stockyard; chemical dosing applied to improve and stabilise solids concentration; sludge conditioned with dry material for stockpiling  Phase 1</t>
  </si>
  <si>
    <t>Phase 2 - Amphibious excavator removal of sand/crusher run sand to design formation level; material loaded into and contained within waste skips for disposal; sealed load bays to prevent spillage during transport Phase 2</t>
  </si>
  <si>
    <t xml:space="preserve">Oil skimming - deployment and operation of oil-skimmer units; collection and temporary storage of free-phase petroleum in approved hazardous containers; coordination with licensed disposal/recycling contractor; proof of disposal submitted to Employer </t>
  </si>
  <si>
    <t xml:space="preserve">Oil and grease surface cleaning - removal from paving brick slopes and concrete structures at North Oil Trap Dam; Contractor to quantify affected area; verified by Employer before commencement; paid per m² </t>
  </si>
  <si>
    <t>Slurry pipeline - supply, installation, operation and removal; minimum 750 m; booster pump where required; spill-containment bunds at all pipe joints</t>
  </si>
  <si>
    <t xml:space="preserve">Diesel pump - supply and operation for North Oil Trap Dam water-level control during high-inflow periods to maintain manageable dredging conditions </t>
  </si>
  <si>
    <t xml:space="preserve">Waste skips - supply, hire, management and removal for Phase 2 excavated material; sealed load bays required </t>
  </si>
  <si>
    <t>Transport of cleared vegetation (reeds) to Rietkuil dumpsite - only if confirmed non-contaminated by Arnot Environmental Representative; if contaminated, disposal per applicable waste classification</t>
  </si>
  <si>
    <t>Decide how to split for phase 1 and phase 2</t>
  </si>
  <si>
    <t xml:space="preserve">Phase 1 - Hydraulic dredging of ash slurry with oil to design formation level; slurry pumped minimum 750 m to dewatering facility; chemical dosing applied; sludge conditioned with dry material; discharge into Final Recovery Dam minimised; Buffer Dam used as interim final discharge facility </t>
  </si>
  <si>
    <t xml:space="preserve">Phase 2 - Amphibious excavator removal of sand/crusher run sand to design formation level; loaded into waste skips; sealed load bays; care required adjacent to embankment and Buffer Dam spillway </t>
  </si>
  <si>
    <t>1.2</t>
  </si>
  <si>
    <t>1.1</t>
  </si>
  <si>
    <t>1.1.1</t>
  </si>
  <si>
    <t>1.1.2</t>
  </si>
  <si>
    <t>1.1.3</t>
  </si>
  <si>
    <t>1.1.4</t>
  </si>
  <si>
    <t>1.1.5</t>
  </si>
  <si>
    <t>1.1.6</t>
  </si>
  <si>
    <t>1.1.7</t>
  </si>
  <si>
    <t>1.1.8</t>
  </si>
  <si>
    <t>1.2.1</t>
  </si>
  <si>
    <t>1.2.2</t>
  </si>
  <si>
    <t>1.2.3</t>
  </si>
  <si>
    <t>1.2.4</t>
  </si>
  <si>
    <t>1.2.5</t>
  </si>
  <si>
    <t>1.2.6</t>
  </si>
  <si>
    <t>1.2.7</t>
  </si>
  <si>
    <t>1.2.8</t>
  </si>
  <si>
    <t>1.2.9</t>
  </si>
  <si>
    <t>1.2.10</t>
  </si>
  <si>
    <t>1.2.11</t>
  </si>
  <si>
    <t>1.3</t>
  </si>
  <si>
    <t>1.3.1</t>
  </si>
  <si>
    <t>1.3.2</t>
  </si>
  <si>
    <t>1.3.3</t>
  </si>
  <si>
    <t>1.3.4</t>
  </si>
  <si>
    <t>1.3.5</t>
  </si>
  <si>
    <t>1.3.6</t>
  </si>
  <si>
    <t>1.3.7</t>
  </si>
  <si>
    <t>1.3.8</t>
  </si>
  <si>
    <t>Quantities to be added</t>
  </si>
  <si>
    <t>Steel-toe-cap safety boots</t>
  </si>
  <si>
    <t>Life jacket</t>
  </si>
  <si>
    <t>Confirm the PPE type, is it the appropriate specs</t>
  </si>
  <si>
    <t>Pre-dredge bathymetric survey - all three dams (xyz, DTM, PDF plots, interpretative report)</t>
  </si>
  <si>
    <t>Respiratory Protection</t>
  </si>
  <si>
    <t>5.1</t>
  </si>
  <si>
    <t>5.2</t>
  </si>
  <si>
    <t>5.3</t>
  </si>
  <si>
    <t>5.4</t>
  </si>
  <si>
    <t>5.5</t>
  </si>
  <si>
    <t>5.6</t>
  </si>
  <si>
    <t>5.7</t>
  </si>
  <si>
    <t>5.8</t>
  </si>
  <si>
    <t xml:space="preserve">4.0 Waste management
</t>
  </si>
  <si>
    <t xml:space="preserve">Monthly </t>
  </si>
  <si>
    <t xml:space="preserve">Extra over items 2.1.2 and 2.1.3 - dredging at depths exceeding 3.0 m(M3) above capacity of the dam (specialist equipment surcharge) </t>
  </si>
  <si>
    <t xml:space="preserve">Sum </t>
  </si>
  <si>
    <t>Final close-out report - as-builts, survey data, dredging log, waste manifests, safe disposal certificates, compliance certificates and all compliance documentation</t>
  </si>
  <si>
    <t>Site De-establishment</t>
  </si>
  <si>
    <t xml:space="preserve">1.2
</t>
  </si>
  <si>
    <t>Site rehabilitation - reinstatement of all disturbed areas including oil and grease surface cleaning - removal from paving brick slopes and concrete structures</t>
  </si>
  <si>
    <t xml:space="preserve">Dredging/excavation of ash and soil sludge to design depth; minimum 95% sediment removal; temporary stockpile at area approved by Employer near dam; operations not to modify basin profile or dam slopes. </t>
  </si>
  <si>
    <t xml:space="preserve">Extra over items 2.1.1 - dredging at a quantity exceeding the above sludge quantity in the dam (specialist equipment surcharge). </t>
  </si>
  <si>
    <t xml:space="preserve">Extra over items 2.2.1 - dredging at a quantity exceeding the above sludge quantity in the dam (specialist equipment surcharge). </t>
  </si>
  <si>
    <r>
      <t xml:space="preserve">Diesel pump - supply and operation including consumables fo x </t>
    </r>
    <r>
      <rPr>
        <i/>
        <sz val="11"/>
        <rFont val="Arial"/>
        <family val="2"/>
      </rPr>
      <t xml:space="preserve">water-level control during high-inflow periods to maintain manageable dredging conditions </t>
    </r>
  </si>
  <si>
    <t>Items listed are indicative minimums only. Final PPE selection must be confirmed through a site-specific OHS Risk Assessment as required by the OHS Act No. 85 of 1993 and Section 3.1.2 of Eskom PPE Standard 240-44175132.</t>
  </si>
  <si>
    <t>Hard hat (industrial), white, SANS 1397, adjustable chin strap, webbing harness, emergency numbers sticker</t>
  </si>
  <si>
    <t>Safety goggles, impact/splash/dust/mist resistant, anti-fog, ANSI Z87.1 &amp; CE-EN 166</t>
  </si>
  <si>
    <t>Disposable foam earplugs, corded, 32 NRR / 37 SNR, SANS 1451-2 (contingency/backup)</t>
  </si>
  <si>
    <t>Wader suit, PVC waterproof with attached boots, olive green (for in-water work)</t>
  </si>
  <si>
    <t>Gumboots, solid rubber/PU, black, acid &amp; oil resistant, non-slip, waterproof, SANS 20345</t>
  </si>
  <si>
    <t>Anti-bacterial, anti-static socks, 72-75% cotton/poly/silver fibre blend</t>
  </si>
  <si>
    <t>Rain suit (jacket &amp; pants), navy blue, 180 g/m² polyester face/PVC lining, reflective strips, SANS 1822 zip, attached hood</t>
  </si>
  <si>
    <t>General purpose gloves, EN 388-4131, full nitrile coating, black/grey</t>
  </si>
  <si>
    <t>General safety boots, steel/carbon fibre toe, full grain leather, dark brown, oil/slip/heat resistant, SABS SANS 20345</t>
  </si>
  <si>
    <t>Two-piece boiler suit, navy blue (Pantone 19_3920), pre-shrunk 100% cotton D59, flame retardant SANS 1423-1 class C cat 1, reflective strips, SANS 434</t>
  </si>
  <si>
    <r>
      <t>Chemical gloves, butyl rubber, acid/alkali/solvent resistant, cuff 150mm, EN 374:2003 </t>
    </r>
    <r>
      <rPr>
        <i/>
        <sz val="11"/>
        <rFont val="Arial"/>
        <family val="2"/>
      </rPr>
      <t>(if chemically contaminated water — risk assessment dependent)</t>
    </r>
  </si>
  <si>
    <t>1.4</t>
  </si>
  <si>
    <t>1.4.1</t>
  </si>
  <si>
    <t>1.4.2</t>
  </si>
  <si>
    <t>1.4.3</t>
  </si>
  <si>
    <t>1.4.4</t>
  </si>
  <si>
    <t>1.4.5</t>
  </si>
  <si>
    <t>1.4.6</t>
  </si>
  <si>
    <t>1.4.7</t>
  </si>
  <si>
    <t>1.4.8</t>
  </si>
  <si>
    <t>1.4.9</t>
  </si>
  <si>
    <t>1.4.10</t>
  </si>
  <si>
    <t>1.4.11</t>
  </si>
  <si>
    <t>1.4.12</t>
  </si>
  <si>
    <t>1.4.13</t>
  </si>
  <si>
    <t>1.4.14</t>
  </si>
  <si>
    <t>1.5</t>
  </si>
  <si>
    <t>1.5.1</t>
  </si>
  <si>
    <t>1.5.2</t>
  </si>
  <si>
    <t>1.5.3</t>
  </si>
  <si>
    <t>1.5.4</t>
  </si>
  <si>
    <t>Site Manager</t>
  </si>
  <si>
    <t>1.5.5</t>
  </si>
  <si>
    <r>
      <rPr>
        <b/>
        <sz val="11"/>
        <rFont val="Arial"/>
        <family val="2"/>
      </rPr>
      <t>User Notes:</t>
    </r>
    <r>
      <rPr>
        <sz val="11"/>
        <rFont val="Arial"/>
        <family val="2"/>
      </rPr>
      <t xml:space="preserve">
All rates tendered on and / or pricing in these bills of quantities to be in the South African Rands Currency (ZAR)
All contaminated and / or hazardous materials to be disposed at an accredited landfill facility and the contractor to take reasonable care to avoid
pollution of land and water, the contractor to supply a safe disposal certificate &amp; waste manifest for all waste disposal.</t>
    </r>
  </si>
  <si>
    <t xml:space="preserve">2.1 HLAWR 1 Dam
</t>
  </si>
  <si>
    <t xml:space="preserve">2.2 HLAWR 2 Dam
</t>
  </si>
  <si>
    <t xml:space="preserve">2.3 HLAWR 3 Dam
</t>
  </si>
  <si>
    <t>Subtotal - Section 2.2 - HLAWR 2 Dam</t>
  </si>
  <si>
    <t>Subtotal Section 2.3 - HLAWR 3 Dam</t>
  </si>
  <si>
    <t>Subtotal Section 2.3 - LLAWR 2A &amp; 2B Dam</t>
  </si>
  <si>
    <t>Subtotal Section 2.3 - LLAWR 1 Dam</t>
  </si>
  <si>
    <t xml:space="preserve">2.4 LLAWR 2A &amp; 2A Dam
</t>
  </si>
  <si>
    <t xml:space="preserve">2.5 LLAWR 1 Dam
</t>
  </si>
  <si>
    <t xml:space="preserve">2.6 Seepage Dam
</t>
  </si>
  <si>
    <t xml:space="preserve">Section 2.6 - Seepage Dam </t>
  </si>
  <si>
    <t>Section 2.5 - LLAWR 1 Dam</t>
  </si>
  <si>
    <t>Section 2.4 - LLAWR 2A &amp; 2A Dam</t>
  </si>
  <si>
    <t>Section 2.3 - HLAWR 3 Dam</t>
  </si>
  <si>
    <t>Section 2.2 - HLAWR 2 Dam</t>
  </si>
  <si>
    <t>Section 2.1 - HLAWR 1 Dam</t>
  </si>
  <si>
    <t>Extra over item 2.3.1 - dredging exceeding above capacity of the dam</t>
  </si>
  <si>
    <t>Once off charges</t>
  </si>
  <si>
    <t>Months</t>
  </si>
  <si>
    <t>Days</t>
  </si>
  <si>
    <t>Rate</t>
  </si>
  <si>
    <t>Amount</t>
  </si>
  <si>
    <t>Outage 1</t>
  </si>
  <si>
    <t>Site Offices</t>
  </si>
  <si>
    <t>https://www.b-one.co.za/hire/construction-hire/container/6m-insulated-office-container-with-aircon-4</t>
  </si>
  <si>
    <t>Outage 2</t>
  </si>
  <si>
    <t>Kitchen</t>
  </si>
  <si>
    <t>https://www.b-one.co.za/hire/construction-hire/container/6m-kitchen-unit-46</t>
  </si>
  <si>
    <t>Outage 3</t>
  </si>
  <si>
    <t>Eating area</t>
  </si>
  <si>
    <t>Outage 4</t>
  </si>
  <si>
    <t>Storeroom</t>
  </si>
  <si>
    <t>https://www.b-one.co.za/hire/construction-hire/container/6m-storage-container-1</t>
  </si>
  <si>
    <t>Outage 5</t>
  </si>
  <si>
    <t>Changing room</t>
  </si>
  <si>
    <t>Outage 6</t>
  </si>
  <si>
    <t>Ablutions</t>
  </si>
  <si>
    <t>https://www.b-one.co.za/hire/construction-hire/toilet/de-luxe-24</t>
  </si>
  <si>
    <t>Outage 7</t>
  </si>
  <si>
    <t>Consumables</t>
  </si>
  <si>
    <t>Tools &amp; Equipment</t>
  </si>
  <si>
    <t>Utilites (Water + Electricity)</t>
  </si>
  <si>
    <t>Delivery</t>
  </si>
  <si>
    <t>Total Outage Days</t>
  </si>
  <si>
    <t>Setting-up fee</t>
  </si>
  <si>
    <t xml:space="preserve">Total </t>
  </si>
  <si>
    <t>Total Months on Site</t>
  </si>
  <si>
    <t>Time-related charges</t>
  </si>
  <si>
    <t>%</t>
  </si>
  <si>
    <t>PPE and Safety</t>
  </si>
  <si>
    <t>Overalls with reflectors</t>
  </si>
  <si>
    <t>Hardhats</t>
  </si>
  <si>
    <t>Safety googles</t>
  </si>
  <si>
    <t>Gloves pair</t>
  </si>
  <si>
    <t>Earprotection</t>
  </si>
  <si>
    <t>Safety shoes</t>
  </si>
  <si>
    <t>Dust masks</t>
  </si>
  <si>
    <t>Gumboots</t>
  </si>
  <si>
    <t>Disposable overalls</t>
  </si>
  <si>
    <t>Head Lamps</t>
  </si>
  <si>
    <t>Raincoats</t>
  </si>
  <si>
    <t>Safety File</t>
  </si>
  <si>
    <t>Medicals</t>
  </si>
  <si>
    <t>Total Cost</t>
  </si>
  <si>
    <r>
      <t xml:space="preserve">Table I : </t>
    </r>
    <r>
      <rPr>
        <b/>
        <sz val="14"/>
        <color indexed="17"/>
        <rFont val="Times New Roman"/>
        <family val="1"/>
      </rPr>
      <t>Productive hours</t>
    </r>
  </si>
  <si>
    <t xml:space="preserve">ANNUAL PRODUCTIVE HOURS </t>
  </si>
  <si>
    <t>(1) Calendar days per year minus weekends</t>
  </si>
  <si>
    <t>(2) Annual holidays (in n° of days)</t>
  </si>
  <si>
    <t xml:space="preserve">Not Eskom cost. </t>
  </si>
  <si>
    <t xml:space="preserve">(3) Others (i.e. illness etc.) (in n° of days) </t>
  </si>
  <si>
    <t>Eskom to pay half of the Cost</t>
  </si>
  <si>
    <t>(5) Productive days per year: (1) - (2) - (3) - (4)</t>
  </si>
  <si>
    <t>(6) Working hours per day</t>
  </si>
  <si>
    <t>(7) Annual working hours: (1) x (6)</t>
  </si>
  <si>
    <t>(8) Productive hours per year: (5) x (6)</t>
  </si>
  <si>
    <t xml:space="preserve">(A) </t>
  </si>
  <si>
    <t>(9) Productive hours per month</t>
  </si>
  <si>
    <t>(A)/ 12</t>
  </si>
  <si>
    <r>
      <t xml:space="preserve">Table III : </t>
    </r>
    <r>
      <rPr>
        <b/>
        <sz val="14"/>
        <color indexed="17"/>
        <rFont val="Times New Roman"/>
        <family val="1"/>
      </rPr>
      <t>Hourly labour rates per staff (in ZAR)</t>
    </r>
  </si>
  <si>
    <r>
      <t xml:space="preserve">Staff Category  </t>
    </r>
    <r>
      <rPr>
        <b/>
        <sz val="12"/>
        <color indexed="48"/>
        <rFont val="CG Times"/>
        <family val="1"/>
      </rPr>
      <t/>
    </r>
  </si>
  <si>
    <t>Job Tittle</t>
  </si>
  <si>
    <t>Inclusive Rate [BCCEI]</t>
  </si>
  <si>
    <t>Projected increase 01//09/2024 to 31/08/2025
(See calculation sheet)</t>
  </si>
  <si>
    <t>Wage Increase - Eskom Negotiation with Unions (Provisional - 1,5%)</t>
  </si>
  <si>
    <t>Base Rate [BCCEI]
01/09/2023 to 31/08/2024</t>
  </si>
  <si>
    <t>BCCEI Levy Contribution (0.425% employer contribution only)</t>
  </si>
  <si>
    <t>Leave Pay</t>
  </si>
  <si>
    <t>Leave Enhancement Pay</t>
  </si>
  <si>
    <t>Sick Pay
(0.09% employer contribution only)</t>
  </si>
  <si>
    <t>Family Responsibility</t>
  </si>
  <si>
    <t xml:space="preserve"> Salary cost per year</t>
  </si>
  <si>
    <t>UIF (per Dept of Labour)</t>
  </si>
  <si>
    <t>Provident Fund
(8.10% employer contribution only)</t>
  </si>
  <si>
    <t>COID/WCA (per Dept of Labour)</t>
  </si>
  <si>
    <t xml:space="preserve"> Total annual cost per employee</t>
  </si>
  <si>
    <t>Overhead and Profit</t>
  </si>
  <si>
    <t>Hourly Labour rate 
(Total annual costs per person / A)</t>
  </si>
  <si>
    <t>Grade 1</t>
  </si>
  <si>
    <t>General Worker</t>
  </si>
  <si>
    <t>Grade 2</t>
  </si>
  <si>
    <t>Site Support, Construction Hand Grade IV, Operator Grade V, Checker and Chainman</t>
  </si>
  <si>
    <t>Grade 3</t>
  </si>
  <si>
    <t xml:space="preserve">Construction hand grade III and Site Support, </t>
  </si>
  <si>
    <t>Grade 4</t>
  </si>
  <si>
    <t>Construction Hand II, Operator Grade III, Driver Grade II and Site Support</t>
  </si>
  <si>
    <t>Grade 5</t>
  </si>
  <si>
    <t>Construction hand grade I, Operator Grade II, Driver Grade I and Site Support</t>
  </si>
  <si>
    <t>Grade 6</t>
  </si>
  <si>
    <t>Driver and Operator Grade I</t>
  </si>
  <si>
    <t>Grade 7</t>
  </si>
  <si>
    <t xml:space="preserve">Site Support </t>
  </si>
  <si>
    <t>Grade 8</t>
  </si>
  <si>
    <t>Supervisor Grade I</t>
  </si>
  <si>
    <t>Grade 9</t>
  </si>
  <si>
    <t>Artisans - [Diesel Mechanic, Fitter &amp; Turner, Auto Electrician, Boilermaker, Spray Painter and Welder]</t>
  </si>
  <si>
    <t>PAY SCALE - A GROSS ESTIMATE FROM PAY SCALE IS USED PLUS 50% ALLOWANCE TO CATER FOR THE VARIANCES IN AVARAGES.</t>
  </si>
  <si>
    <t>Base Rate [Payscale + 50%]</t>
  </si>
  <si>
    <t xml:space="preserve"> Salary cost per year - 2022
(Assume Jan 2022)</t>
  </si>
  <si>
    <t>Escalation 14.87% 
Jan 2022 to April 2024</t>
  </si>
  <si>
    <t>Current Median Payscale x 1.5</t>
  </si>
  <si>
    <t xml:space="preserve">UIF </t>
  </si>
  <si>
    <t>Provident Fund</t>
  </si>
  <si>
    <t>COID/WCA</t>
  </si>
  <si>
    <t>Liability Insurance</t>
  </si>
  <si>
    <t>Total Annual Cost incl. Overheads and Profit</t>
  </si>
  <si>
    <t>Proposed Monthly Package</t>
  </si>
  <si>
    <t>Proposed Annual Package</t>
  </si>
  <si>
    <t>Overtime Hourly rate</t>
  </si>
  <si>
    <t>Sundays and Public Holidays</t>
  </si>
  <si>
    <t>Current Average Eskom Rates/ Normal Time</t>
  </si>
  <si>
    <t>Diff.
Over/Under</t>
  </si>
  <si>
    <t>Corrected</t>
  </si>
  <si>
    <t>Civil Engineer</t>
  </si>
  <si>
    <t>Civil Engineer - PrEng 20 years and above</t>
  </si>
  <si>
    <t>Civil Engineer - Late Career 20 years and above</t>
  </si>
  <si>
    <t>Civil Engineer - PrEng 10 - 19 years</t>
  </si>
  <si>
    <t>Civil Engineer - Average Expience 10 - 19 years</t>
  </si>
  <si>
    <t>Civil Engineer - PrEng 5 - 9 years</t>
  </si>
  <si>
    <t>Civil Engineer - Mid Career 5 - 9 years</t>
  </si>
  <si>
    <t>Civil Engineer - Average Early-Career 1 - 4 years</t>
  </si>
  <si>
    <t>Civil Engineer - Entry Level</t>
  </si>
  <si>
    <t>Mechanical Engineer</t>
  </si>
  <si>
    <t>Mechanical Engineer - PrEng 20 years and above</t>
  </si>
  <si>
    <t>Mechanical Engineer - Late Career 20 years and above</t>
  </si>
  <si>
    <t>Mechanical Engineer - PrEng 10 - 19 years</t>
  </si>
  <si>
    <t>Mechanical Engineer - Average Expience 10 - 19 years</t>
  </si>
  <si>
    <t>Mechanical Engineer - PrEng 5 - 9 years</t>
  </si>
  <si>
    <t>Mechanical Engineer - Mid Career 5 - 9 years</t>
  </si>
  <si>
    <t>Mechanical Engineer - Average Early-Career 1 - 4 years</t>
  </si>
  <si>
    <t>Mechanical Engineer - Entry Level</t>
  </si>
  <si>
    <t>Quantity Surveyor</t>
  </si>
  <si>
    <t>Quantity Surveyor - PrQS 20 years and above</t>
  </si>
  <si>
    <t>Quantity Surveyor - Late Career 20 years and above</t>
  </si>
  <si>
    <t>Quantity Surveyor - PrQS 10 - 19 years</t>
  </si>
  <si>
    <t>Quantity Surveyor - Average Expience 10 - 19 years</t>
  </si>
  <si>
    <t>Quantity Surveyor - PrQS 5 - 9 years</t>
  </si>
  <si>
    <t>Quantity Surveyor - Mid Career 5 - 9 years</t>
  </si>
  <si>
    <t>Quantity Surveyor - Average Early-Career 1 - 4 years</t>
  </si>
  <si>
    <t>Quantity Surveyor - Entry Level</t>
  </si>
  <si>
    <t>Project Manager - Construction</t>
  </si>
  <si>
    <t>Project Manager - Registered PM 20 years and above</t>
  </si>
  <si>
    <t>Project Manager - Late Career 20 years and above</t>
  </si>
  <si>
    <t>Project Manager - Registered PM 10 - 19 years</t>
  </si>
  <si>
    <t>Project Manager - Average Expience 10 - 19 years</t>
  </si>
  <si>
    <t>Project Manager - Registered PM 5 - 9 years</t>
  </si>
  <si>
    <t>Project Manager - Mid Career 5 - 9 years</t>
  </si>
  <si>
    <t>Project Manager - Average Early-Career 1 - 4 years</t>
  </si>
  <si>
    <t>Project Manager - Entry Level</t>
  </si>
  <si>
    <t>Hydrologists</t>
  </si>
  <si>
    <t>Hydrologists - Registered Hydrologists 20 years and above</t>
  </si>
  <si>
    <t>Hydrologists - Late Career 20 years and above</t>
  </si>
  <si>
    <t>Hydrologists - Registered Hydrologists 10 - 19 years</t>
  </si>
  <si>
    <t>Hydrologists - Average Expience 10 - 19 years</t>
  </si>
  <si>
    <t>Hydrologists - Registered Hydrologists 5 - 9 years</t>
  </si>
  <si>
    <t>Hydrologists - Mid Career 5 - 9 years</t>
  </si>
  <si>
    <t>Hydrologists - Average Early-Career 1 - 4 years</t>
  </si>
  <si>
    <t>Hydrologists - Entry Level</t>
  </si>
  <si>
    <t>Construction Manager</t>
  </si>
  <si>
    <t>Construction Manager - Registered CM 20 years and above</t>
  </si>
  <si>
    <t>Construction Manager - Late Career 20 years and above</t>
  </si>
  <si>
    <t>Construction Manager - Registered CM 10 - 19 years</t>
  </si>
  <si>
    <t>Construction Manager - Average Expirience 10 - 19 years</t>
  </si>
  <si>
    <t>Construction Manager - Registered CM 5 - 9 years</t>
  </si>
  <si>
    <t>Construction Manager - Mid Career 5 - 9 years</t>
  </si>
  <si>
    <t>Construction Manager - Average Early-Career 1 - 4 years</t>
  </si>
  <si>
    <t>Construction Manager - Entry Level</t>
  </si>
  <si>
    <t>Expert</t>
  </si>
  <si>
    <t>Senior Manager</t>
  </si>
  <si>
    <t>Contracts Manager</t>
  </si>
  <si>
    <t>Contracts Manager - Registered CM 20 years and above</t>
  </si>
  <si>
    <t>||</t>
  </si>
  <si>
    <t>Contracts Manager - Late Career 20 years and above</t>
  </si>
  <si>
    <t>Contracts Manager - Registered CM 10 - 19 years</t>
  </si>
  <si>
    <t>Manager</t>
  </si>
  <si>
    <t>Contracts Manager - Average Expience 10 - 19 years</t>
  </si>
  <si>
    <t>Contracts Manager - Registered CM 5 - 9 years</t>
  </si>
  <si>
    <t>Contracts Manager - Mid Career 5 - 9 years</t>
  </si>
  <si>
    <t>Contracts Manager - Average Early-Career 1 - 4 years</t>
  </si>
  <si>
    <t>Contracts Manager - Entry Level</t>
  </si>
  <si>
    <t xml:space="preserve"> </t>
  </si>
  <si>
    <t>Electrical Engineer</t>
  </si>
  <si>
    <t>Electrical Engineer - PrEng 20 years and above</t>
  </si>
  <si>
    <t>Electrical Engineer - Late Career 20 years and above</t>
  </si>
  <si>
    <t>Electrical Engineer - PrEng 10 - 19 years</t>
  </si>
  <si>
    <t>Electrical Engineer - Average Expirience 10 - 19 years</t>
  </si>
  <si>
    <t>Electrical Engineer - PrEng 5 - 9 years</t>
  </si>
  <si>
    <t>Electrical Engineer - Mid Career 5 - 9 years</t>
  </si>
  <si>
    <t>Electrical Engineer - Average Early-Career 1 - 4 years</t>
  </si>
  <si>
    <t>Electrical Engineer - Entry Level</t>
  </si>
  <si>
    <t>Industrial Engineer</t>
  </si>
  <si>
    <t>Industrial Engineer - PrEng 20 years and above</t>
  </si>
  <si>
    <t>Industrial Engineer - Late Career 20 years and above</t>
  </si>
  <si>
    <t>Industrial Engineer - PrEng 10 - 19 years</t>
  </si>
  <si>
    <t>Industrial Engineer - Average Expience 10 - 19 years</t>
  </si>
  <si>
    <t>Industrial Engineer - PrEng 5 - 9 years</t>
  </si>
  <si>
    <t>Industrial Engineer - Mid Career 5 - 9 years</t>
  </si>
  <si>
    <t>Industrial Engineer - Average Early-Career 1 - 4 years</t>
  </si>
  <si>
    <t>Industrial Engineer - Entry Level</t>
  </si>
  <si>
    <t>Chemical Engineer</t>
  </si>
  <si>
    <t>Chemical Engineer - PrEng 20 years and above</t>
  </si>
  <si>
    <t>Chemical Engineer - Late Career 20 years and above</t>
  </si>
  <si>
    <t>Chemical Engineer - PrEng 10 - 19 years</t>
  </si>
  <si>
    <t>Chemical Engineer - Average Expirience 10 - 19 years</t>
  </si>
  <si>
    <t>Chemical Engineer - PrEng 5 - 9 years</t>
  </si>
  <si>
    <t>Chemical Engineer - Mid Career 5 - 9 years</t>
  </si>
  <si>
    <t>Chemical Engineer - Average Early-Career 1 - 4 years</t>
  </si>
  <si>
    <t>Chemical Engineer - Entry Level</t>
  </si>
  <si>
    <t>Health and Safety Manager</t>
  </si>
  <si>
    <t>Health and Safety Manager - Reg H&amp;S 20 years and above</t>
  </si>
  <si>
    <t>Health and Safety Manager - Late Career 20 years and above</t>
  </si>
  <si>
    <t>Health and Safety Manager - Reg H&amp;S 10 - 19 years</t>
  </si>
  <si>
    <t>Health and Safety Manager - Average Expirience 10 - 19 years</t>
  </si>
  <si>
    <t>Health and Safety Manager - Reg H&amp;S 5 - 9 years</t>
  </si>
  <si>
    <t>Health and Safety Manager - Mid Career 5 - 9 years</t>
  </si>
  <si>
    <t>Health and Safety Manager - Average Early-Career 1 - 4 years</t>
  </si>
  <si>
    <t>Health and Safety Manager - Entry Level</t>
  </si>
  <si>
    <t>Environmental Consultant</t>
  </si>
  <si>
    <t>Environmental Consultant - Late Career 20 yasrs and above</t>
  </si>
  <si>
    <t>Environmental Consultant - Average Expience 10 - 19 yasrs</t>
  </si>
  <si>
    <t>Environmental Consultant - Mid Career 5 - 9 years</t>
  </si>
  <si>
    <t>Environmental Consultant - Average Early-Career 1 - 4 years</t>
  </si>
  <si>
    <t>Environmental Consultant - Entry Level</t>
  </si>
  <si>
    <t>Data distorted</t>
  </si>
  <si>
    <t>Quality Inspector (QA)/ Quality Control (QC)</t>
  </si>
  <si>
    <t>Quality Inspector (QA)/ Quality Control (QC)t - Reg QA/QC 20 years and above</t>
  </si>
  <si>
    <t>Quality Inspector (QA)/ Quality Control (QC)t - Late Career 20 years and above</t>
  </si>
  <si>
    <t>Quality Inspector (QA)/ Quality Control (QC)Environmental Consultant - Reg QA/QC 10 - 19 years</t>
  </si>
  <si>
    <t>Quality Inspector (QA)/ Quality Control (QC)Environmental Consultant - Average Expirience 10 - 19 years</t>
  </si>
  <si>
    <t>Quality Inspector (QA)/ Quality Control (QC)t - Reg QA/QC 5 - 9 years</t>
  </si>
  <si>
    <t>Quality Inspector (QA)/ Quality Control (QC)t - Mid Career 5 - 9 years</t>
  </si>
  <si>
    <t>Quality Inspector (QA)/ Quality Control (QC) - Average Early-Career 1 - 4 years</t>
  </si>
  <si>
    <t>Quality Inspector (QA)/ Quality Control (QC) - Entry Level</t>
  </si>
  <si>
    <t>Human Resource Manager</t>
  </si>
  <si>
    <t>Human Resource Manager - Late Career 20 years and above</t>
  </si>
  <si>
    <t>Human Resource Manager - Average Expirience 10 - 19 years</t>
  </si>
  <si>
    <t>Human Resource Manager - Mid Career 5 - 9 years</t>
  </si>
  <si>
    <t>Human Resource Manager - Average Early-Career 1 - 4 years</t>
  </si>
  <si>
    <t>Human Resource Manager - Entry Level</t>
  </si>
  <si>
    <t xml:space="preserve">Human Resource </t>
  </si>
  <si>
    <t>Human Resource - Late Career 20 years and above</t>
  </si>
  <si>
    <t>Human Resource - Average Expirience 10 - 19 years</t>
  </si>
  <si>
    <t>Human Resource - Mid Career 5 - 9 years</t>
  </si>
  <si>
    <t>Human Resource - Average Early-Career 1 - 4 years</t>
  </si>
  <si>
    <t>Human Resource - Entry Level</t>
  </si>
  <si>
    <t>Contract Administrator</t>
  </si>
  <si>
    <t>Contract Administrator - Late Career 20 years and above</t>
  </si>
  <si>
    <t>Contract Administrator - Average Expience 10 - 19 years</t>
  </si>
  <si>
    <t>Contract Administrator - Mid Career 5 - 9 years</t>
  </si>
  <si>
    <t>Contract Administrator - Average Early-Career 1 - 4 years</t>
  </si>
  <si>
    <t>Contract Administrator - Entry Level</t>
  </si>
  <si>
    <t>Mechanic Foreman</t>
  </si>
  <si>
    <t>Mechanic Foreman - Late Career 20 years and above</t>
  </si>
  <si>
    <t>Mechanic Foreman - Average Expirience 10 - 19 years</t>
  </si>
  <si>
    <t>Mechanic Foreman - Mid Career 5 - 9 years</t>
  </si>
  <si>
    <t>Mechanic Foreman - Average Early-Career 1 - 4 years</t>
  </si>
  <si>
    <t>Mechanic Foreman - Entry Level</t>
  </si>
  <si>
    <t>Procurement Officer</t>
  </si>
  <si>
    <t>Procurement Officer - Late Career 20 years and above</t>
  </si>
  <si>
    <t>Procurement Officer - Average Expirience 10 - 19 years</t>
  </si>
  <si>
    <t>Procurement Officer - Mid Career 5 - 9 years</t>
  </si>
  <si>
    <t>Procurement Officer - Average Early-Career 1 - 4 years</t>
  </si>
  <si>
    <t>Procurement Officer - Entry Level</t>
  </si>
  <si>
    <t>Geotech Engineer</t>
  </si>
  <si>
    <t>Geotech Engineer - PrEng 20 years and above</t>
  </si>
  <si>
    <t>Geotech Engineer - Late Career 20 years and above</t>
  </si>
  <si>
    <t>Geotech Engineer - PrEng 10 - 19 years</t>
  </si>
  <si>
    <t>Geotech Engineer - Average Expirience 10 - 19 yasrs</t>
  </si>
  <si>
    <t>Geotech Engineer - PrEng 5 - 9 years</t>
  </si>
  <si>
    <t>Geotech Engineer - Mid Career 5 - 9 years</t>
  </si>
  <si>
    <t>Geotech Engineer - Average Early-Career 1 - 4 years</t>
  </si>
  <si>
    <t>Geotech Engineer - Entry Level</t>
  </si>
  <si>
    <t>Warehouse Manager</t>
  </si>
  <si>
    <t>Warehouse Manager - Late Career 20 years and above</t>
  </si>
  <si>
    <t>Warehouse Manager - Average Expirience 10 - 19 yasrs</t>
  </si>
  <si>
    <t>Warehouse Manager - Mid Career 5 - 9 years</t>
  </si>
  <si>
    <t>Warehouse Manager - Average Early-Career 1 - 4 years</t>
  </si>
  <si>
    <t>Warehouse Manager - Entry Level</t>
  </si>
  <si>
    <t>Materials Manager</t>
  </si>
  <si>
    <t>Materials Manager - Late Career 20 years and above</t>
  </si>
  <si>
    <t>Materials Manager - Average Expirience 10 - 19 years</t>
  </si>
  <si>
    <t>Materials Manager - Mid Career 5 - 9 years</t>
  </si>
  <si>
    <t>Materials Manager - Average Early-Career 1 - 4 years</t>
  </si>
  <si>
    <t>Materials Manager - Entry Level</t>
  </si>
  <si>
    <t>Materials Planner</t>
  </si>
  <si>
    <t>Materials Planner - Late Career 20 years and above</t>
  </si>
  <si>
    <t>Materials Planner - Average Expirience 10 - 19 years</t>
  </si>
  <si>
    <t>Materials Planner - Mid Career 5 - 9 years</t>
  </si>
  <si>
    <t>Materials Planner - Average Early-Career 1 - 4 years</t>
  </si>
  <si>
    <t>Materials Planner - Entry Level</t>
  </si>
  <si>
    <t>Data Analyst</t>
  </si>
  <si>
    <t>Data Analyst - Late Career 20 years and above</t>
  </si>
  <si>
    <t>Data Analyst - Average Expirience 10 - 19 years</t>
  </si>
  <si>
    <t>Data Analyst - Mid Career 5 - 9 years</t>
  </si>
  <si>
    <t>Data Analyst - Average Early-Career 1 - 4 years</t>
  </si>
  <si>
    <t>Data Analyst - Entry Level</t>
  </si>
  <si>
    <t>Process Engineer</t>
  </si>
  <si>
    <t>Process Engineer -PrEng 20 years and above</t>
  </si>
  <si>
    <t>Process Engineer - Late Career 20 years and above</t>
  </si>
  <si>
    <t>Process Engineer - PrEng 10 - 19 years</t>
  </si>
  <si>
    <t>Process Engineer - Average Expirience 10 - 19 years</t>
  </si>
  <si>
    <t>Process Engineer - PrEng 5 - 9 years</t>
  </si>
  <si>
    <t>Process Engineer - Mid Career 5 - 9 years</t>
  </si>
  <si>
    <t>Process Engineer - Average Early-Career 1 - 4 years</t>
  </si>
  <si>
    <t>Process Engineer - Entry Level</t>
  </si>
  <si>
    <t>Optimisation Specialist</t>
  </si>
  <si>
    <t>Optimisation Specialist - Late Career 20 years and above</t>
  </si>
  <si>
    <t>Optimisation Specialist - Average Expience 10 - 19 yasrs</t>
  </si>
  <si>
    <t>Optimisation Specialist - Mid Career 5 - 9 years</t>
  </si>
  <si>
    <t>Optimisation Specialist - Average Early-Career 1 - 4 years</t>
  </si>
  <si>
    <t>Optimisation Specialist - Entry Level</t>
  </si>
  <si>
    <t>Instrumentation &amp; Control Technician</t>
  </si>
  <si>
    <t>Instrumentation &amp; Control Technician - Late Career 20 years and above</t>
  </si>
  <si>
    <t>'Instrumentation &amp; Control Technician</t>
  </si>
  <si>
    <t>Instrumentation &amp; Control Technician - Average Expirience 10 - 19 yasrs</t>
  </si>
  <si>
    <t>Instrumentation &amp; Control Technician - Mid Career 5 - 9 years</t>
  </si>
  <si>
    <t>Instrumentation &amp; Control Techniciant - Average Early-Career 1 - 4 years</t>
  </si>
  <si>
    <t>Instrumentation &amp; Control Technician - Entry Level</t>
  </si>
  <si>
    <t>Software Engineer</t>
  </si>
  <si>
    <t>Software Engineer - Late Career 20 years and above</t>
  </si>
  <si>
    <t>Software Engineer - Average Expirience 10 - 19 years</t>
  </si>
  <si>
    <t>Software Engineer - Mid Career 5 - 9 years</t>
  </si>
  <si>
    <t>Software Engineer - Average Early-Career 1 - 4 years</t>
  </si>
  <si>
    <t>Software Engineer- Entry Level</t>
  </si>
  <si>
    <t>Software Engineer / Developer / Programmer</t>
  </si>
  <si>
    <t>Software Engineer / Developer / Programmer - Late Career 20 years and above</t>
  </si>
  <si>
    <t>Software Engineer / Developer / Programmer - Average Expirience 10 - 19 years</t>
  </si>
  <si>
    <t>Software Engineer / Developer / Programmer - Mid Career 5 - 9 years</t>
  </si>
  <si>
    <t>Software Engineer / Developer / Programmer - Average Early-Career 1 - 4 years</t>
  </si>
  <si>
    <t>Software Engineer / Developer / Programmer - Entry Level</t>
  </si>
  <si>
    <t>Instrumentation Engineer</t>
  </si>
  <si>
    <t>Instrumentation Engineer - PrEng 20 years and above</t>
  </si>
  <si>
    <t>Instrumentation Engineer - Late Career 20 years and above</t>
  </si>
  <si>
    <t>Instrumentation Engineer - PrEng 10 - 19 years</t>
  </si>
  <si>
    <t>Instrumentation Engineer - Average Expirience 10 - 19 years</t>
  </si>
  <si>
    <t>Instrumentation Engineer - PrEng 5 - 9 years</t>
  </si>
  <si>
    <t>Instrumentation Engineer - Mid Career 5 - 9 years</t>
  </si>
  <si>
    <t>Instrumentation Engineer - Average Early-Career 1 - 4 years</t>
  </si>
  <si>
    <t>Instrumentation Engineer - Entry Level</t>
  </si>
  <si>
    <t>Metallurgical Engineer</t>
  </si>
  <si>
    <t>Metallurgical Engineer - PrEng 20 years and above</t>
  </si>
  <si>
    <t>Metallurgical Engineer - Late Career 20 years and above</t>
  </si>
  <si>
    <t>Metallurgical Engineer - PrEng 10 - 19 years</t>
  </si>
  <si>
    <t>Metallurgical Engineer - Average Expirience 10 - 19 years</t>
  </si>
  <si>
    <t>Metallurgical Engineer - PrEng 5 - 9 years</t>
  </si>
  <si>
    <t>Metallurgical Engineer - Mid Career 5 - 9 years</t>
  </si>
  <si>
    <t>Metallurgical Engineer - Average Early-Career 1 - 4 years</t>
  </si>
  <si>
    <t>Metallurgical Engineer - Entry Level</t>
  </si>
  <si>
    <t>Configuration Manager</t>
  </si>
  <si>
    <t>Configuration Manager - Late Career 20 years and above</t>
  </si>
  <si>
    <t>Configuration Manager - Average Expirience 10 - 19 years</t>
  </si>
  <si>
    <t>Configuration Manager - Mid Career 5 - 9 years</t>
  </si>
  <si>
    <t>Configuration Manager - Average Early-Career 1 - 4 years</t>
  </si>
  <si>
    <t>Configuration Manager' - Entry Level</t>
  </si>
  <si>
    <t>Draughtsman</t>
  </si>
  <si>
    <t>Draughtsman - Registered 20 years and above</t>
  </si>
  <si>
    <t>Draughtsman - Late Career 20 years and above</t>
  </si>
  <si>
    <t>Draughtsman - Registered 10 - 19 yasrs</t>
  </si>
  <si>
    <t>Draughtsman - Average Expirience 10 - 19 years</t>
  </si>
  <si>
    <t>Draughtsman - Registered 5 - 9 years</t>
  </si>
  <si>
    <t>Draughtsman - Mid Career 5 - 9 years</t>
  </si>
  <si>
    <t>Draughtsman - Average Early-Career 1 - 4 years</t>
  </si>
  <si>
    <t>Draughtsman - Entry Level</t>
  </si>
  <si>
    <t>Information Technology Manager</t>
  </si>
  <si>
    <t>Information Technology Manager - Late Career 20 years and above</t>
  </si>
  <si>
    <t>Information Technology Manager - Average Expirience 10 - 19 years</t>
  </si>
  <si>
    <t>Information Technology Manager - Mid Career 5 - 9 years</t>
  </si>
  <si>
    <t>Information Technology Manager - Average Early-Career 1 - 4 years</t>
  </si>
  <si>
    <t>Information Technology Manager - Entry Level</t>
  </si>
  <si>
    <t>Nuclear Criticality Safety Engineer</t>
  </si>
  <si>
    <t>Nuclear Criticality Safety Engineer - Late Career 20 years and above</t>
  </si>
  <si>
    <t>Nuclear Criticality Safety Engineer - Average Expirience 10 - 19 yasrs</t>
  </si>
  <si>
    <t>Nuclear Criticality Safety Engineer - Mid Career 5 - 9 years</t>
  </si>
  <si>
    <t>Nuclear Criticality Safety Engineer - Average Early-Career 1 - 4 years</t>
  </si>
  <si>
    <t>Nuclear Criticality Safety Engineer - Entry Level</t>
  </si>
  <si>
    <t>Nuclear Engineers</t>
  </si>
  <si>
    <t>Nuclear Engineers - PrEng 20 years and above</t>
  </si>
  <si>
    <t>Nuclear Engineers - Late Career 20 years and above</t>
  </si>
  <si>
    <t>Nuclear Engineers- PrEng 10 - 19 years</t>
  </si>
  <si>
    <t>Nuclear Engineers- Average Expirience 10 - 19 years</t>
  </si>
  <si>
    <t>Nuclear Engineers - PrEng 5 - 9 years</t>
  </si>
  <si>
    <t>Nuclear Engineers - Mid Career 5 - 9 years</t>
  </si>
  <si>
    <t>Nuclear Engineers - Average Early-Career 1 - 4 years</t>
  </si>
  <si>
    <t>Nuclear Engineers - Entry Level</t>
  </si>
  <si>
    <t>Petroleum Engineer</t>
  </si>
  <si>
    <t>Petroleum Engineer - PrEng 20 years and above</t>
  </si>
  <si>
    <t>Petroleum Engineer - Late Career 20 years and above</t>
  </si>
  <si>
    <t>Petroleum Engineer - PrEng 10 - 19 years</t>
  </si>
  <si>
    <t>Petroleum Engineer - Average Expirience 10 - 19 years</t>
  </si>
  <si>
    <t>Petroleum Engineer - PrEng 5 - 9 years</t>
  </si>
  <si>
    <t>Petroleum Engineer - Mid Career 5 - 9 years</t>
  </si>
  <si>
    <t>Petroleum Engineer - Average Early-Career 1 - 4 years</t>
  </si>
  <si>
    <t>Petroleum Engineer - Entry Level</t>
  </si>
  <si>
    <t>Quantitative Analyst, Risk</t>
  </si>
  <si>
    <t>Quantitative Analyst, Risk - Late Career 20 years and above</t>
  </si>
  <si>
    <t>Quantitative Analyst, Risk - Average Expirience 10 - 19 years</t>
  </si>
  <si>
    <t>Quantitative Analyst, Risk - Mid Career 5 - 9 years</t>
  </si>
  <si>
    <t>Quantitative Analyst, Risk - Average Early-Career 1 - 4 years</t>
  </si>
  <si>
    <t>Quantitative Analyst, Risk - Entry Level</t>
  </si>
  <si>
    <t>Design Engineer</t>
  </si>
  <si>
    <t>Design Engineer - PrEng 20 years and above</t>
  </si>
  <si>
    <t>Design Engineer - Late Career 20 years and above</t>
  </si>
  <si>
    <t>Design Engineer - PrEng 10 - 19 yasrs</t>
  </si>
  <si>
    <t>Design Engineer - Average Expirience 10 - 19 years</t>
  </si>
  <si>
    <t>Design Engineer - PrEng 5 - 9 years</t>
  </si>
  <si>
    <t>Design Engineer - Mid Career 5 - 9 years</t>
  </si>
  <si>
    <t>Design Engineer - Average Early-Career 1 - 4 years</t>
  </si>
  <si>
    <t>Design Engineer - Entry Level</t>
  </si>
  <si>
    <t>Control Systems Engineer</t>
  </si>
  <si>
    <t>Control Systems Engineer - PrEng 20 years and above</t>
  </si>
  <si>
    <t>Control Systems Engineer - Late Career 20 years and above</t>
  </si>
  <si>
    <t>Control Systems Engineer - PrEng 10 - 19 yasrs</t>
  </si>
  <si>
    <t>Control Systems Engineer - Average Expirience 10 - 19 years</t>
  </si>
  <si>
    <t>Control Systems Engineer - PrEng 5 - 9 years</t>
  </si>
  <si>
    <t>Control Systems Engineer - Mid Career 5 - 9 years</t>
  </si>
  <si>
    <t>Control Systems Engineer - Average Early-Career 1 - 4 years</t>
  </si>
  <si>
    <t>Control Systems Engineer - Entry Level</t>
  </si>
  <si>
    <t>Risk Analyst</t>
  </si>
  <si>
    <t>Risk Analyst - Late Career 20 years and above</t>
  </si>
  <si>
    <t>Risk Analyst - Average Expience 10 - 19 years</t>
  </si>
  <si>
    <t>Risk Analyst - Mid Career 5 - 9 years</t>
  </si>
  <si>
    <t>Risk Analyst - Average Early-Career 1 - 4 years</t>
  </si>
  <si>
    <t>Risk Analyst - Entry Level</t>
  </si>
  <si>
    <t>Commissioning Engineer</t>
  </si>
  <si>
    <t>Commissioning Engineer - PrEng 20 years and above</t>
  </si>
  <si>
    <t>Commissioning Engineer - Late Career 20 years and above</t>
  </si>
  <si>
    <t>Commissioning Engineer - PrEng 10 - 19 years</t>
  </si>
  <si>
    <t>Commissioning Engineer - Average Expience 10 - 19 years</t>
  </si>
  <si>
    <t>Commissioning Engineer - PrEng 5 - 9 years</t>
  </si>
  <si>
    <t>Commissioning Engineer - Mid Career 5 - 9 years</t>
  </si>
  <si>
    <t>Commissioning Engineer - Average Early-Career 1 - 4 years</t>
  </si>
  <si>
    <t>Commissioning Engineer - Entry Level</t>
  </si>
  <si>
    <t>No record</t>
  </si>
  <si>
    <t>Project Controls</t>
  </si>
  <si>
    <t>Project Controls - Late Career 20 years and above</t>
  </si>
  <si>
    <t>Project Controls - Average Expience 10 - 19 years</t>
  </si>
  <si>
    <t>Project Controls - Mid Career 5 - 9 years</t>
  </si>
  <si>
    <t>Project Controls - Average Early-Career 1 - 4 years</t>
  </si>
  <si>
    <t>Project Controls - Entry Level</t>
  </si>
  <si>
    <t>Physicist</t>
  </si>
  <si>
    <t>Physicist - Late Career 20 years and above</t>
  </si>
  <si>
    <t>Physicist - Average Expience 10 - 19 years</t>
  </si>
  <si>
    <t>Physicist - Mid Career 5 - 9 years</t>
  </si>
  <si>
    <t>Physicist - Average Early-Career 1 - 4 years</t>
  </si>
  <si>
    <t>Physicist - Entry Level</t>
  </si>
  <si>
    <t>Fire Protection Engineer</t>
  </si>
  <si>
    <t>Fire Protection Engineer - PrEng 20 years and above</t>
  </si>
  <si>
    <t>Fire Protection Engineer - Late Career 20 years and above</t>
  </si>
  <si>
    <t>Fire Protection Engineer - PrEng 10 - 19 years</t>
  </si>
  <si>
    <t>Fire Protection Engineer - Average Expirience 10 - 19 years</t>
  </si>
  <si>
    <t>Fire Protection Engineer - PrEng 5 - 9 years</t>
  </si>
  <si>
    <t>Fire Protection Engineer - Mid Career 5 - 9 years</t>
  </si>
  <si>
    <t>Fire Protection Engineer - Average Early-Career 1 - 4 years</t>
  </si>
  <si>
    <t>Fire Protection Engineer - Entry Level</t>
  </si>
  <si>
    <t>Safety Engineer</t>
  </si>
  <si>
    <t>Safety Engineer - PrEng 20 years and above</t>
  </si>
  <si>
    <t>Safety Engineer - Late Career 20 years and above</t>
  </si>
  <si>
    <t>Safety Engineer - PrEng 10 - 19 years</t>
  </si>
  <si>
    <t>Safety Engineer - Average Expirience 10 - 19 years</t>
  </si>
  <si>
    <t>Safety Engineer - PrEng 5 - 9 years</t>
  </si>
  <si>
    <t>Safety Engineer - Mid Career 5 - 9 years</t>
  </si>
  <si>
    <t>Safety Engineer - Average Early-Career 1 - 4 years</t>
  </si>
  <si>
    <t>Safety Engineer - Entry Level</t>
  </si>
  <si>
    <t>Town Planner</t>
  </si>
  <si>
    <t>Town Planner - Registered 20 years and above</t>
  </si>
  <si>
    <t>N/A</t>
  </si>
  <si>
    <t>Town Planner Registered - 10 - 19 years</t>
  </si>
  <si>
    <t>Town Planner - Average Expirience 10 - 19 years</t>
  </si>
  <si>
    <t>Town Planner - Registered  5 - 9 years</t>
  </si>
  <si>
    <t>Town Planner - Mid Career 5 - 9 years</t>
  </si>
  <si>
    <t>Town Planner - Average Early-Career 1 - 4 years</t>
  </si>
  <si>
    <t>Town Planner - Entry Level</t>
  </si>
  <si>
    <t>Document Controller</t>
  </si>
  <si>
    <t>Document Controller - 20 years and above</t>
  </si>
  <si>
    <t>Document Controller - 10 - 19 years</t>
  </si>
  <si>
    <t>Document Controller - Average Expirience 10 - 19 years</t>
  </si>
  <si>
    <t>Document Controller - Registered  5 - 9 years</t>
  </si>
  <si>
    <t>Document Controller - Mid Career 5 - 9 years</t>
  </si>
  <si>
    <t>Document Controller - Average Early-Career 1 - 4 years</t>
  </si>
  <si>
    <t>Document Controller - Entry Level</t>
  </si>
  <si>
    <t>Land Surveyor</t>
  </si>
  <si>
    <t>Land Surveyor - 20 years and above</t>
  </si>
  <si>
    <t>Land Surveyor - 10 - 19 years</t>
  </si>
  <si>
    <t>Land Surveyor - Average Expirience 10 - 19 years</t>
  </si>
  <si>
    <t>Land Surveyor - Registered  5 - 9 years</t>
  </si>
  <si>
    <t>Land Surveyor - Mid Career 5 - 9 years</t>
  </si>
  <si>
    <t>Land Surveyor - Average Early-Career 1 - 4 years</t>
  </si>
  <si>
    <t>Land Surveyor - Entry Level</t>
  </si>
  <si>
    <t>2.4.1</t>
  </si>
  <si>
    <t>2.4.2</t>
  </si>
  <si>
    <t>2.5.1</t>
  </si>
  <si>
    <t>2.5.2</t>
  </si>
  <si>
    <t>2.6.1</t>
  </si>
  <si>
    <t>2.6.2</t>
  </si>
  <si>
    <t>Extra over item 2.4.1 - dredging exceeding above capacity of the dam</t>
  </si>
  <si>
    <t>Extra over item 2.5.1 - dredging exceeding above capacity of the dam</t>
  </si>
  <si>
    <t>Extra over item 2.6.1 - dredging exceeding above capacity of the dam</t>
  </si>
  <si>
    <t>PROJECT PARAMETERS</t>
  </si>
  <si>
    <t>Parameter</t>
  </si>
  <si>
    <t>Value</t>
  </si>
  <si>
    <t>Number of Workers</t>
  </si>
  <si>
    <t>persons</t>
  </si>
  <si>
    <t>Contract Duration</t>
  </si>
  <si>
    <t>years</t>
  </si>
  <si>
    <t>Working Days per Month</t>
  </si>
  <si>
    <t>days</t>
  </si>
  <si>
    <t>PPE Replacement Cycle</t>
  </si>
  <si>
    <t>months (annual)</t>
  </si>
  <si>
    <t>Safety File Validity</t>
  </si>
  <si>
    <t>CALCULATED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</si>
</sst>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0.00_-;\-&quot;R&quot;* #,##0.00_-;_-&quot;R&quot;* &quot;-&quot;??_-;_-@_-"/>
    <numFmt numFmtId="164" formatCode="0.0"/>
    <numFmt numFmtId="165" formatCode="&quot;R&quot;#,##0.00"/>
    <numFmt numFmtId="166" formatCode="&quot;R&quot;\ #,##0.00"/>
    <numFmt numFmtId="167" formatCode="0.000"/>
    <numFmt numFmtId="168" formatCode="_-* #,##0.00\ __-;\-* #,##0.00\ __-;_-* &quot;-&quot;??\ __-;_-@_-"/>
    <numFmt numFmtId="169" formatCode="\ \R#,##0.00\ "/>
  </numFmts>
  <fonts count="53">
    <font>
      <sz val="10"/>
      <color rgb="FF000000"/>
      <name val="Times New Roman"/>
      <charset val="204"/>
    </font>
    <font>
      <sz val="11"/>
      <color theme="1"/>
      <name val="Calibri"/>
      <family val="2"/>
      <scheme val="minor"/>
    </font>
    <font>
      <sz val="10"/>
      <color rgb="FF000000"/>
      <name val="Arial"/>
      <family val="2"/>
    </font>
    <font>
      <b/>
      <sz val="10"/>
      <color rgb="FF000000"/>
      <name val="Arial"/>
      <family val="2"/>
    </font>
    <font>
      <sz val="8"/>
      <name val="Times New Roman"/>
      <family val="1"/>
    </font>
    <font>
      <sz val="11"/>
      <color rgb="FF141413"/>
      <name val="Arial"/>
      <family val="2"/>
    </font>
    <font>
      <sz val="11"/>
      <name val="Arial"/>
      <family val="2"/>
    </font>
    <font>
      <sz val="11"/>
      <color rgb="FF000000"/>
      <name val="Times New Roman"/>
      <family val="1"/>
    </font>
    <font>
      <sz val="11"/>
      <color rgb="FF000000"/>
      <name val="Arial"/>
      <family val="2"/>
    </font>
    <font>
      <b/>
      <sz val="11"/>
      <name val="Arial"/>
      <family val="2"/>
    </font>
    <font>
      <b/>
      <u/>
      <sz val="11"/>
      <name val="Arial"/>
      <family val="2"/>
    </font>
    <font>
      <b/>
      <sz val="11"/>
      <color rgb="FF000000"/>
      <name val="Arial"/>
      <family val="2"/>
    </font>
    <font>
      <b/>
      <sz val="11"/>
      <color rgb="FF0000FF"/>
      <name val="Arial"/>
      <family val="2"/>
    </font>
    <font>
      <sz val="11"/>
      <color rgb="FF0000FF"/>
      <name val="Arial"/>
      <family val="2"/>
    </font>
    <font>
      <sz val="11"/>
      <name val="Times New Roman"/>
      <family val="1"/>
    </font>
    <font>
      <sz val="11"/>
      <color rgb="FF0000FF"/>
      <name val="Times New Roman"/>
      <family val="1"/>
    </font>
    <font>
      <u/>
      <sz val="11"/>
      <name val="Arial"/>
      <family val="2"/>
    </font>
    <font>
      <i/>
      <u/>
      <sz val="11"/>
      <name val="Arial"/>
      <family val="2"/>
    </font>
    <font>
      <b/>
      <i/>
      <u/>
      <sz val="11"/>
      <name val="Arial"/>
      <family val="2"/>
    </font>
    <font>
      <sz val="11"/>
      <color rgb="FFFF0000"/>
      <name val="Arial"/>
      <family val="2"/>
    </font>
    <font>
      <i/>
      <sz val="11"/>
      <color rgb="FFFF0000"/>
      <name val="Arial"/>
      <family val="2"/>
    </font>
    <font>
      <i/>
      <sz val="11"/>
      <name val="Arial"/>
      <family val="2"/>
    </font>
    <font>
      <b/>
      <sz val="10"/>
      <name val="Arial"/>
      <family val="2"/>
    </font>
    <font>
      <sz val="11"/>
      <color rgb="FFFF0000"/>
      <name val="Calibri"/>
      <family val="2"/>
      <scheme val="minor"/>
    </font>
    <font>
      <b/>
      <sz val="11"/>
      <color theme="1"/>
      <name val="Calibri"/>
      <family val="2"/>
      <scheme val="minor"/>
    </font>
    <font>
      <i/>
      <sz val="11"/>
      <color theme="1"/>
      <name val="Calibri"/>
      <family val="2"/>
      <scheme val="minor"/>
    </font>
    <font>
      <b/>
      <sz val="11"/>
      <name val="Calibri"/>
      <family val="2"/>
      <scheme val="minor"/>
    </font>
    <font>
      <sz val="10"/>
      <color rgb="FFFF0000"/>
      <name val="Courier New CE"/>
    </font>
    <font>
      <sz val="11"/>
      <name val="Calibri"/>
      <family val="2"/>
      <scheme val="minor"/>
    </font>
    <font>
      <u/>
      <sz val="11"/>
      <color theme="10"/>
      <name val="Calibri"/>
      <family val="2"/>
      <scheme val="minor"/>
    </font>
    <font>
      <b/>
      <sz val="11"/>
      <color rgb="FFFF0000"/>
      <name val="Calibri"/>
      <family val="2"/>
      <scheme val="minor"/>
    </font>
    <font>
      <b/>
      <i/>
      <sz val="11"/>
      <color rgb="FFFF0000"/>
      <name val="Calibri"/>
      <family val="2"/>
      <scheme val="minor"/>
    </font>
    <font>
      <b/>
      <i/>
      <sz val="11"/>
      <color theme="1"/>
      <name val="Calibri"/>
      <family val="2"/>
      <scheme val="minor"/>
    </font>
    <font>
      <sz val="9"/>
      <color indexed="81"/>
      <name val="Tahoma"/>
      <family val="2"/>
    </font>
    <font>
      <b/>
      <sz val="9"/>
      <color indexed="81"/>
      <name val="Tahoma"/>
      <family val="2"/>
    </font>
    <font>
      <sz val="10"/>
      <name val="CG Times"/>
    </font>
    <font>
      <b/>
      <sz val="10"/>
      <name val="Times New Roman"/>
      <family val="1"/>
    </font>
    <font>
      <b/>
      <sz val="12"/>
      <name val="Times New Roman"/>
      <family val="1"/>
    </font>
    <font>
      <b/>
      <sz val="14"/>
      <name val="Times New Roman"/>
      <family val="1"/>
    </font>
    <font>
      <b/>
      <sz val="14"/>
      <color indexed="17"/>
      <name val="Times New Roman"/>
      <family val="1"/>
    </font>
    <font>
      <sz val="10"/>
      <name val="Times New Roman"/>
      <family val="1"/>
    </font>
    <font>
      <sz val="10"/>
      <color rgb="FFFF0000"/>
      <name val="Times New Roman"/>
      <family val="1"/>
    </font>
    <font>
      <sz val="13"/>
      <name val="Times New Roman"/>
      <family val="1"/>
    </font>
    <font>
      <sz val="12"/>
      <name val="Times New Roman"/>
      <family val="1"/>
    </font>
    <font>
      <b/>
      <sz val="13"/>
      <name val="Times New Roman"/>
      <family val="1"/>
    </font>
    <font>
      <b/>
      <sz val="12"/>
      <color indexed="48"/>
      <name val="CG Times"/>
      <family val="1"/>
    </font>
    <font>
      <sz val="10"/>
      <name val="Arial"/>
      <family val="2"/>
    </font>
    <font>
      <b/>
      <sz val="10"/>
      <color indexed="48"/>
      <name val="Times New Roman"/>
      <family val="1"/>
    </font>
    <font>
      <b/>
      <sz val="12"/>
      <color rgb="FFFF0000"/>
      <name val="Times New Roman"/>
      <family val="1"/>
    </font>
    <font>
      <i/>
      <sz val="9"/>
      <color rgb="FF666666"/>
      <name val="Arial"/>
      <family val="2"/>
    </font>
    <font>
      <b/>
      <sz val="9"/>
      <color rgb="FF0000FF"/>
      <name val="Arial"/>
      <family val="2"/>
    </font>
    <font>
      <b/>
      <sz val="9"/>
      <name val="Arial"/>
      <family val="2"/>
    </font>
    <font>
      <b/>
      <sz val="9"/>
      <color rgb="FF000000"/>
      <name val="Arial"/>
      <family val="2"/>
    </font>
  </fonts>
  <fills count="22">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rgb="FFFFFFFF"/>
        <bgColor rgb="FFF2F2F2"/>
      </patternFill>
    </fill>
    <fill>
      <patternFill patternType="solid">
        <fgColor rgb="FFFFFF00"/>
        <bgColor rgb="FFF2F2F2"/>
      </patternFill>
    </fill>
    <fill>
      <patternFill patternType="solid">
        <fgColor rgb="FFFF0000"/>
        <bgColor indexed="64"/>
      </patternFill>
    </fill>
    <fill>
      <patternFill patternType="solid">
        <fgColor theme="5" tint="0.59999389629810485"/>
        <bgColor indexed="64"/>
      </patternFill>
    </fill>
    <fill>
      <patternFill patternType="solid">
        <fgColor theme="5" tint="0.59999389629810485"/>
        <bgColor rgb="FFF2F2F2"/>
      </patternFill>
    </fill>
    <fill>
      <patternFill patternType="solid">
        <fgColor rgb="FFFF0000"/>
        <bgColor rgb="FFF2F2F2"/>
      </patternFill>
    </fill>
    <fill>
      <patternFill patternType="solid">
        <fgColor theme="0" tint="-4.9989318521683403E-2"/>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indexed="42"/>
        <bgColor indexed="64"/>
      </patternFill>
    </fill>
    <fill>
      <patternFill patternType="solid">
        <fgColor theme="4" tint="0.59999389629810485"/>
        <bgColor indexed="64"/>
      </patternFill>
    </fill>
    <fill>
      <patternFill patternType="solid">
        <fgColor indexed="48"/>
        <bgColor indexed="64"/>
      </patternFill>
    </fill>
    <fill>
      <patternFill patternType="solid">
        <fgColor theme="2"/>
        <bgColor indexed="64"/>
      </patternFill>
    </fill>
    <fill>
      <patternFill patternType="solid">
        <fgColor theme="0" tint="-0.14999847407452621"/>
        <bgColor indexed="64"/>
      </patternFill>
    </fill>
  </fills>
  <borders count="68">
    <border>
      <left/>
      <right/>
      <top/>
      <bottom/>
      <diagonal/>
    </border>
    <border>
      <left/>
      <right style="thin">
        <color rgb="FFF6F8F9"/>
      </right>
      <top style="thin">
        <color rgb="FFE0E3E8"/>
      </top>
      <bottom style="thin">
        <color rgb="FFE0E3E8"/>
      </bottom>
      <diagonal/>
    </border>
    <border>
      <left style="thin">
        <color rgb="FFF6F8F9"/>
      </left>
      <right/>
      <top style="thin">
        <color rgb="FFE0E3E8"/>
      </top>
      <bottom style="thin">
        <color rgb="FFE0E3E8"/>
      </bottom>
      <diagonal/>
    </border>
    <border>
      <left/>
      <right/>
      <top style="thin">
        <color rgb="FFE0E3E8"/>
      </top>
      <bottom style="thin">
        <color rgb="FFE0E3E8"/>
      </bottom>
      <diagonal/>
    </border>
    <border>
      <left/>
      <right/>
      <top/>
      <bottom style="thin">
        <color rgb="FFE0E3E8"/>
      </bottom>
      <diagonal/>
    </border>
    <border>
      <left style="thin">
        <color indexed="64"/>
      </left>
      <right style="thin">
        <color indexed="64"/>
      </right>
      <top style="thin">
        <color indexed="64"/>
      </top>
      <bottom style="thin">
        <color indexed="64"/>
      </bottom>
      <diagonal/>
    </border>
    <border>
      <left/>
      <right style="thin">
        <color rgb="FFF6F8F9"/>
      </right>
      <top style="thin">
        <color rgb="FFE0E3E8"/>
      </top>
      <bottom/>
      <diagonal/>
    </border>
    <border>
      <left style="thin">
        <color rgb="FFF6F8F9"/>
      </left>
      <right style="thin">
        <color rgb="FFF6F8F9"/>
      </right>
      <top style="thin">
        <color rgb="FFE0E3E8"/>
      </top>
      <bottom/>
      <diagonal/>
    </border>
    <border>
      <left style="thin">
        <color rgb="FFF6F8F9"/>
      </left>
      <right/>
      <top style="thin">
        <color rgb="FFE0E3E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thin">
        <color rgb="FFE0E3E8"/>
      </bottom>
      <diagonal/>
    </border>
    <border>
      <left/>
      <right style="medium">
        <color indexed="64"/>
      </right>
      <top style="thin">
        <color rgb="FFE0E3E8"/>
      </top>
      <bottom style="thin">
        <color rgb="FFE0E3E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rgb="FFE0E3E8"/>
      </top>
      <bottom style="thin">
        <color rgb="FFE0E3E8"/>
      </bottom>
      <diagonal/>
    </border>
    <border>
      <left style="medium">
        <color indexed="64"/>
      </left>
      <right style="thin">
        <color indexed="64"/>
      </right>
      <top/>
      <bottom/>
      <diagonal/>
    </border>
    <border>
      <left/>
      <right style="thin">
        <color rgb="FFF6F8F9"/>
      </right>
      <top style="thin">
        <color rgb="FFE0E3E8"/>
      </top>
      <bottom style="thin">
        <color indexed="64"/>
      </bottom>
      <diagonal/>
    </border>
    <border>
      <left style="thin">
        <color rgb="FFF6F8F9"/>
      </left>
      <right style="thin">
        <color rgb="FFF6F8F9"/>
      </right>
      <top style="thin">
        <color rgb="FFE0E3E8"/>
      </top>
      <bottom style="thin">
        <color indexed="64"/>
      </bottom>
      <diagonal/>
    </border>
    <border>
      <left style="thin">
        <color rgb="FFF6F8F9"/>
      </left>
      <right/>
      <top style="thin">
        <color rgb="FFE0E3E8"/>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style="dotted">
        <color indexed="55"/>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dotted">
        <color indexed="55"/>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tted">
        <color indexed="55"/>
      </bottom>
      <diagonal/>
    </border>
    <border>
      <left style="thin">
        <color indexed="64"/>
      </left>
      <right style="thin">
        <color indexed="64"/>
      </right>
      <top style="medium">
        <color indexed="64"/>
      </top>
      <bottom style="dotted">
        <color indexed="55"/>
      </bottom>
      <diagonal/>
    </border>
    <border>
      <left style="thin">
        <color indexed="64"/>
      </left>
      <right style="medium">
        <color indexed="64"/>
      </right>
      <top style="medium">
        <color indexed="64"/>
      </top>
      <bottom style="dotted">
        <color indexed="55"/>
      </bottom>
      <diagonal/>
    </border>
    <border>
      <left/>
      <right style="thin">
        <color indexed="64"/>
      </right>
      <top/>
      <bottom style="dotted">
        <color indexed="55"/>
      </bottom>
      <diagonal/>
    </border>
    <border>
      <left style="medium">
        <color indexed="64"/>
      </left>
      <right style="thin">
        <color indexed="64"/>
      </right>
      <top/>
      <bottom style="dotted">
        <color indexed="55"/>
      </bottom>
      <diagonal/>
    </border>
    <border>
      <left style="thin">
        <color indexed="64"/>
      </left>
      <right style="medium">
        <color indexed="64"/>
      </right>
      <top/>
      <bottom style="dotted">
        <color indexed="55"/>
      </bottom>
      <diagonal/>
    </border>
  </borders>
  <cellStyleXfs count="7">
    <xf numFmtId="0" fontId="0" fillId="0" borderId="0"/>
    <xf numFmtId="0" fontId="1" fillId="0" borderId="0"/>
    <xf numFmtId="0" fontId="29" fillId="0" borderId="0" applyNumberFormat="0" applyFill="0" applyBorder="0" applyAlignment="0" applyProtection="0"/>
    <xf numFmtId="44" fontId="1" fillId="0" borderId="0" applyFont="0" applyFill="0" applyBorder="0" applyAlignment="0" applyProtection="0"/>
    <xf numFmtId="0" fontId="35" fillId="0" borderId="0"/>
    <xf numFmtId="168" fontId="46" fillId="0" borderId="0" applyFont="0" applyFill="0" applyBorder="0" applyAlignment="0" applyProtection="0"/>
    <xf numFmtId="9" fontId="46" fillId="0" borderId="0" applyFont="0" applyFill="0" applyBorder="0" applyAlignment="0" applyProtection="0"/>
  </cellStyleXfs>
  <cellXfs count="407">
    <xf numFmtId="0" fontId="0" fillId="0" borderId="0" xfId="0" applyAlignment="1">
      <alignment horizontal="left" vertical="top"/>
    </xf>
    <xf numFmtId="0" fontId="6" fillId="0" borderId="5" xfId="0" applyFont="1" applyBorder="1" applyAlignment="1">
      <alignment horizontal="left" vertical="top" wrapText="1"/>
    </xf>
    <xf numFmtId="0" fontId="7" fillId="0" borderId="0" xfId="0" applyFont="1" applyAlignment="1">
      <alignment horizontal="left" vertical="top"/>
    </xf>
    <xf numFmtId="0" fontId="6" fillId="0" borderId="0" xfId="0" applyFont="1" applyAlignment="1">
      <alignment horizontal="center" vertical="top"/>
    </xf>
    <xf numFmtId="0" fontId="6" fillId="0" borderId="0" xfId="0" applyFont="1" applyAlignment="1">
      <alignment horizontal="left" vertical="top"/>
    </xf>
    <xf numFmtId="0" fontId="8" fillId="0" borderId="0" xfId="0" applyFont="1" applyAlignment="1">
      <alignment horizontal="left" vertical="top"/>
    </xf>
    <xf numFmtId="0" fontId="7" fillId="0" borderId="12" xfId="0" applyFont="1" applyBorder="1" applyAlignment="1">
      <alignment horizontal="left" vertical="top"/>
    </xf>
    <xf numFmtId="0" fontId="7" fillId="0" borderId="15" xfId="0" applyFont="1" applyBorder="1" applyAlignment="1">
      <alignment horizontal="left" vertical="top"/>
    </xf>
    <xf numFmtId="0" fontId="6" fillId="0" borderId="16" xfId="0" applyFont="1" applyBorder="1" applyAlignment="1">
      <alignment horizontal="left" vertical="top"/>
    </xf>
    <xf numFmtId="0" fontId="9" fillId="0" borderId="16" xfId="0" applyFont="1" applyBorder="1" applyAlignment="1">
      <alignment vertical="top" wrapText="1"/>
    </xf>
    <xf numFmtId="0" fontId="11" fillId="0" borderId="15" xfId="0" applyFont="1" applyBorder="1" applyAlignment="1">
      <alignment horizontal="left" vertical="top"/>
    </xf>
    <xf numFmtId="164" fontId="9" fillId="2" borderId="24" xfId="0" applyNumberFormat="1" applyFont="1" applyFill="1" applyBorder="1" applyAlignment="1">
      <alignment horizontal="center" vertical="center" shrinkToFit="1"/>
    </xf>
    <xf numFmtId="0" fontId="9" fillId="2" borderId="25" xfId="0" applyFont="1" applyFill="1" applyBorder="1" applyAlignment="1">
      <alignment horizontal="left" vertical="top" wrapText="1"/>
    </xf>
    <xf numFmtId="0" fontId="9" fillId="2" borderId="25" xfId="0" applyFont="1" applyFill="1" applyBorder="1" applyAlignment="1">
      <alignment horizontal="center" vertical="center" wrapText="1"/>
    </xf>
    <xf numFmtId="1" fontId="9" fillId="2" borderId="25" xfId="0" applyNumberFormat="1" applyFont="1" applyFill="1" applyBorder="1" applyAlignment="1">
      <alignment horizontal="center" vertical="center" shrinkToFit="1"/>
    </xf>
    <xf numFmtId="0" fontId="9" fillId="0" borderId="16" xfId="0" applyFont="1" applyBorder="1" applyAlignment="1">
      <alignment horizontal="left" vertical="top"/>
    </xf>
    <xf numFmtId="0" fontId="9" fillId="0" borderId="0" xfId="0" applyFont="1" applyAlignment="1">
      <alignment horizontal="left" vertical="top"/>
    </xf>
    <xf numFmtId="0" fontId="12" fillId="0" borderId="0" xfId="0" applyFont="1" applyAlignment="1">
      <alignment horizontal="left" vertical="top"/>
    </xf>
    <xf numFmtId="0" fontId="11" fillId="0" borderId="0" xfId="0" applyFont="1" applyAlignment="1">
      <alignment horizontal="left" vertical="top"/>
    </xf>
    <xf numFmtId="0" fontId="8" fillId="0" borderId="15" xfId="0" applyFont="1" applyBorder="1" applyAlignment="1">
      <alignment horizontal="left" vertical="top"/>
    </xf>
    <xf numFmtId="164" fontId="6" fillId="0" borderId="5" xfId="0" applyNumberFormat="1" applyFont="1" applyBorder="1" applyAlignment="1">
      <alignment horizontal="center" vertical="top" shrinkToFit="1"/>
    </xf>
    <xf numFmtId="0" fontId="6" fillId="0" borderId="5" xfId="0" applyFont="1" applyBorder="1" applyAlignment="1">
      <alignment horizontal="center" vertical="top" wrapText="1"/>
    </xf>
    <xf numFmtId="1" fontId="6" fillId="0" borderId="5" xfId="0" applyNumberFormat="1" applyFont="1" applyBorder="1" applyAlignment="1">
      <alignment horizontal="center" vertical="top" shrinkToFit="1"/>
    </xf>
    <xf numFmtId="0" fontId="13" fillId="0" borderId="0" xfId="0" applyFont="1" applyAlignment="1">
      <alignment horizontal="left" vertical="top"/>
    </xf>
    <xf numFmtId="0" fontId="9" fillId="0" borderId="5" xfId="0" applyFont="1" applyBorder="1" applyAlignment="1">
      <alignment horizontal="left" vertical="top" wrapText="1"/>
    </xf>
    <xf numFmtId="164" fontId="9" fillId="2" borderId="6" xfId="0" applyNumberFormat="1" applyFont="1" applyFill="1" applyBorder="1" applyAlignment="1">
      <alignment horizontal="center" vertical="center" shrinkToFit="1"/>
    </xf>
    <xf numFmtId="0" fontId="9" fillId="2" borderId="7" xfId="0" applyFont="1" applyFill="1" applyBorder="1" applyAlignment="1">
      <alignment horizontal="left" vertical="top" wrapText="1"/>
    </xf>
    <xf numFmtId="0" fontId="9" fillId="2" borderId="7" xfId="0" applyFont="1" applyFill="1" applyBorder="1" applyAlignment="1">
      <alignment horizontal="center" vertical="center" wrapText="1"/>
    </xf>
    <xf numFmtId="1" fontId="9" fillId="2" borderId="7" xfId="0" applyNumberFormat="1" applyFont="1" applyFill="1" applyBorder="1" applyAlignment="1">
      <alignment horizontal="center" vertical="center" shrinkToFit="1"/>
    </xf>
    <xf numFmtId="164" fontId="6" fillId="0" borderId="5" xfId="0" applyNumberFormat="1" applyFont="1" applyBorder="1" applyAlignment="1">
      <alignment horizontal="center" vertical="center" shrinkToFit="1"/>
    </xf>
    <xf numFmtId="0" fontId="6" fillId="0" borderId="5" xfId="0" applyFont="1" applyBorder="1" applyAlignment="1">
      <alignment horizontal="center" vertical="center" wrapText="1"/>
    </xf>
    <xf numFmtId="1" fontId="6" fillId="0" borderId="5" xfId="0" applyNumberFormat="1" applyFont="1" applyBorder="1" applyAlignment="1">
      <alignment horizontal="center" vertical="center" shrinkToFit="1"/>
    </xf>
    <xf numFmtId="0" fontId="6" fillId="0" borderId="0" xfId="0" applyFont="1" applyAlignment="1">
      <alignment horizontal="center" vertical="center" wrapText="1"/>
    </xf>
    <xf numFmtId="164" fontId="9" fillId="0" borderId="5" xfId="0" applyNumberFormat="1" applyFont="1" applyBorder="1" applyAlignment="1">
      <alignment horizontal="center" vertical="center" shrinkToFit="1"/>
    </xf>
    <xf numFmtId="0" fontId="10" fillId="0" borderId="17" xfId="0" applyFont="1" applyBorder="1" applyAlignment="1">
      <alignment vertical="top"/>
    </xf>
    <xf numFmtId="3" fontId="6" fillId="0" borderId="5" xfId="0" applyNumberFormat="1" applyFont="1" applyBorder="1" applyAlignment="1">
      <alignment horizontal="center" vertical="center" shrinkToFit="1"/>
    </xf>
    <xf numFmtId="0" fontId="9" fillId="0" borderId="5" xfId="0" applyFont="1" applyBorder="1" applyAlignment="1">
      <alignment horizontal="center" vertical="top" wrapText="1"/>
    </xf>
    <xf numFmtId="0" fontId="6" fillId="0" borderId="0" xfId="0" applyFont="1" applyAlignment="1">
      <alignment horizontal="left" vertical="center" wrapText="1"/>
    </xf>
    <xf numFmtId="0" fontId="9" fillId="0" borderId="18" xfId="0" applyFont="1" applyBorder="1" applyAlignment="1">
      <alignment vertical="center" wrapText="1"/>
    </xf>
    <xf numFmtId="0" fontId="14" fillId="0" borderId="0" xfId="0" applyFont="1" applyAlignment="1">
      <alignment horizontal="left" vertical="top"/>
    </xf>
    <xf numFmtId="0" fontId="12" fillId="0" borderId="1" xfId="0" applyFont="1" applyBorder="1" applyAlignment="1">
      <alignment vertical="top" wrapText="1"/>
    </xf>
    <xf numFmtId="0" fontId="15" fillId="0" borderId="0" xfId="0" applyFont="1" applyAlignment="1">
      <alignment horizontal="left" vertical="top"/>
    </xf>
    <xf numFmtId="3" fontId="6" fillId="0" borderId="18" xfId="0" applyNumberFormat="1" applyFont="1" applyBorder="1" applyAlignment="1">
      <alignment vertical="center" shrinkToFit="1"/>
    </xf>
    <xf numFmtId="2" fontId="13" fillId="0" borderId="1" xfId="0" applyNumberFormat="1" applyFont="1" applyBorder="1" applyAlignment="1">
      <alignment vertical="center" shrinkToFit="1"/>
    </xf>
    <xf numFmtId="1" fontId="6" fillId="0" borderId="18" xfId="0" applyNumberFormat="1" applyFont="1" applyBorder="1" applyAlignment="1">
      <alignment vertical="center" shrinkToFit="1"/>
    </xf>
    <xf numFmtId="4" fontId="13" fillId="0" borderId="1" xfId="0" applyNumberFormat="1" applyFont="1" applyBorder="1" applyAlignment="1">
      <alignment vertical="center" shrinkToFit="1"/>
    </xf>
    <xf numFmtId="0" fontId="7" fillId="0" borderId="23" xfId="0" applyFont="1" applyBorder="1" applyAlignment="1">
      <alignment horizontal="left" vertical="top"/>
    </xf>
    <xf numFmtId="0" fontId="9" fillId="0" borderId="11" xfId="0" applyFont="1" applyBorder="1" applyAlignment="1">
      <alignment horizontal="center" vertical="top" wrapText="1"/>
    </xf>
    <xf numFmtId="0" fontId="6" fillId="0" borderId="2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wrapText="1"/>
    </xf>
    <xf numFmtId="0" fontId="6" fillId="0" borderId="0" xfId="0" applyFont="1" applyAlignment="1">
      <alignment vertical="center" wrapText="1"/>
    </xf>
    <xf numFmtId="0" fontId="6" fillId="0" borderId="16" xfId="0" applyFont="1" applyBorder="1" applyAlignment="1">
      <alignment vertical="center" wrapText="1"/>
    </xf>
    <xf numFmtId="0" fontId="13" fillId="0" borderId="0" xfId="0" applyFont="1" applyAlignment="1">
      <alignment horizontal="left" vertical="center" wrapText="1"/>
    </xf>
    <xf numFmtId="0" fontId="14" fillId="0" borderId="16" xfId="0" applyFont="1" applyBorder="1" applyAlignment="1">
      <alignment horizontal="left" vertical="top"/>
    </xf>
    <xf numFmtId="0" fontId="12" fillId="0" borderId="3" xfId="0" applyFont="1" applyBorder="1" applyAlignment="1">
      <alignment vertical="top" wrapText="1"/>
    </xf>
    <xf numFmtId="4" fontId="13" fillId="0" borderId="3" xfId="0" applyNumberFormat="1" applyFont="1" applyBorder="1" applyAlignment="1">
      <alignment vertical="center" shrinkToFit="1"/>
    </xf>
    <xf numFmtId="0" fontId="6" fillId="0" borderId="18" xfId="0" applyFont="1" applyBorder="1" applyAlignment="1">
      <alignment vertical="center" wrapText="1"/>
    </xf>
    <xf numFmtId="0" fontId="6" fillId="0" borderId="16" xfId="0" applyFont="1" applyBorder="1" applyAlignment="1">
      <alignment horizontal="left" vertical="center" wrapText="1"/>
    </xf>
    <xf numFmtId="4" fontId="13" fillId="0" borderId="0" xfId="0" applyNumberFormat="1" applyFont="1" applyAlignment="1">
      <alignment horizontal="center" vertical="center" shrinkToFit="1"/>
    </xf>
    <xf numFmtId="0" fontId="6" fillId="0" borderId="16" xfId="0" applyFont="1" applyBorder="1" applyAlignment="1">
      <alignment vertical="top" wrapText="1"/>
    </xf>
    <xf numFmtId="0" fontId="6" fillId="0" borderId="0" xfId="0" applyFont="1" applyAlignment="1">
      <alignment vertical="top" wrapText="1"/>
    </xf>
    <xf numFmtId="0" fontId="13" fillId="0" borderId="0" xfId="0" applyFont="1" applyAlignment="1">
      <alignment vertical="top" wrapText="1"/>
    </xf>
    <xf numFmtId="0" fontId="6" fillId="0" borderId="0" xfId="0" applyFont="1" applyAlignment="1">
      <alignment horizontal="center" vertical="top" wrapText="1"/>
    </xf>
    <xf numFmtId="0" fontId="6" fillId="0" borderId="16" xfId="0" applyFont="1" applyBorder="1" applyAlignment="1">
      <alignment horizontal="left" vertical="top" wrapText="1" indent="1"/>
    </xf>
    <xf numFmtId="0" fontId="6" fillId="0" borderId="0" xfId="0" applyFont="1" applyAlignment="1">
      <alignment horizontal="left" vertical="top" wrapText="1" indent="1"/>
    </xf>
    <xf numFmtId="0" fontId="13" fillId="0" borderId="0" xfId="0" applyFont="1" applyAlignment="1">
      <alignment horizontal="left" vertical="top" wrapText="1" indent="1"/>
    </xf>
    <xf numFmtId="0" fontId="7" fillId="0" borderId="15" xfId="0" applyFont="1" applyBorder="1" applyAlignment="1">
      <alignment horizontal="center" vertical="top"/>
    </xf>
    <xf numFmtId="0" fontId="13" fillId="0" borderId="0" xfId="0" applyFont="1" applyAlignment="1">
      <alignment horizontal="center" vertical="top"/>
    </xf>
    <xf numFmtId="0" fontId="8" fillId="0" borderId="0" xfId="0" applyFont="1" applyAlignment="1">
      <alignment horizontal="center" vertical="top"/>
    </xf>
    <xf numFmtId="0" fontId="7" fillId="0" borderId="0" xfId="0" applyFont="1" applyAlignment="1">
      <alignment horizontal="center" vertical="top"/>
    </xf>
    <xf numFmtId="0" fontId="16" fillId="0" borderId="16" xfId="0" applyFont="1" applyBorder="1" applyAlignment="1">
      <alignment vertical="top" wrapText="1"/>
    </xf>
    <xf numFmtId="0" fontId="16" fillId="0" borderId="0" xfId="0" applyFont="1" applyAlignment="1">
      <alignment vertical="top" wrapText="1"/>
    </xf>
    <xf numFmtId="0" fontId="9" fillId="0" borderId="18" xfId="0" applyFont="1" applyBorder="1" applyAlignment="1">
      <alignment vertical="top" wrapText="1"/>
    </xf>
    <xf numFmtId="0" fontId="6" fillId="0" borderId="5" xfId="0" applyFont="1" applyBorder="1" applyAlignment="1">
      <alignment vertical="top" wrapText="1"/>
    </xf>
    <xf numFmtId="4" fontId="6" fillId="0" borderId="18" xfId="0" applyNumberFormat="1" applyFont="1" applyBorder="1" applyAlignment="1">
      <alignment vertical="center" shrinkToFit="1"/>
    </xf>
    <xf numFmtId="164" fontId="9" fillId="2" borderId="11" xfId="0" applyNumberFormat="1" applyFont="1" applyFill="1" applyBorder="1" applyAlignment="1">
      <alignment horizontal="center" vertical="center" shrinkToFit="1"/>
    </xf>
    <xf numFmtId="0" fontId="7" fillId="0" borderId="19" xfId="0" applyFont="1" applyBorder="1" applyAlignment="1">
      <alignment horizontal="left" vertical="top"/>
    </xf>
    <xf numFmtId="0" fontId="6" fillId="0" borderId="20" xfId="0" applyFont="1" applyBorder="1" applyAlignment="1">
      <alignment horizontal="center" vertical="top"/>
    </xf>
    <xf numFmtId="0" fontId="6" fillId="0" borderId="20" xfId="0" applyFont="1" applyBorder="1" applyAlignment="1">
      <alignment horizontal="left" vertical="top"/>
    </xf>
    <xf numFmtId="0" fontId="6" fillId="0" borderId="21" xfId="0" applyFont="1" applyBorder="1" applyAlignment="1">
      <alignment horizontal="left" vertical="top"/>
    </xf>
    <xf numFmtId="0" fontId="16" fillId="0" borderId="5" xfId="0" applyFont="1" applyBorder="1" applyAlignment="1">
      <alignment horizontal="left" vertical="top" wrapText="1"/>
    </xf>
    <xf numFmtId="0" fontId="9" fillId="0" borderId="5" xfId="0" applyFont="1" applyBorder="1" applyAlignment="1">
      <alignment vertical="top" wrapText="1"/>
    </xf>
    <xf numFmtId="0" fontId="5" fillId="0" borderId="5" xfId="0" applyFont="1" applyBorder="1" applyAlignment="1">
      <alignment horizontal="left" vertical="top"/>
    </xf>
    <xf numFmtId="0" fontId="17" fillId="0" borderId="5" xfId="0" applyFont="1" applyBorder="1" applyAlignment="1">
      <alignment horizontal="left" vertical="top" wrapText="1"/>
    </xf>
    <xf numFmtId="0" fontId="10" fillId="0" borderId="5" xfId="0" applyFont="1" applyBorder="1" applyAlignment="1">
      <alignment horizontal="left" vertical="top" wrapText="1"/>
    </xf>
    <xf numFmtId="0" fontId="18" fillId="0" borderId="5" xfId="0" applyFont="1" applyBorder="1" applyAlignment="1">
      <alignment horizontal="left" vertical="top" wrapText="1"/>
    </xf>
    <xf numFmtId="44" fontId="6" fillId="0" borderId="0" xfId="0" applyNumberFormat="1" applyFont="1" applyAlignment="1">
      <alignment horizontal="center" vertical="top"/>
    </xf>
    <xf numFmtId="44" fontId="9" fillId="2" borderId="26" xfId="0" applyNumberFormat="1" applyFont="1" applyFill="1" applyBorder="1" applyAlignment="1">
      <alignment horizontal="center" vertical="center" shrinkToFit="1"/>
    </xf>
    <xf numFmtId="44" fontId="6" fillId="0" borderId="5" xfId="0" applyNumberFormat="1" applyFont="1" applyBorder="1" applyAlignment="1">
      <alignment horizontal="center" vertical="top" shrinkToFit="1"/>
    </xf>
    <xf numFmtId="44" fontId="6" fillId="0" borderId="5" xfId="0" applyNumberFormat="1" applyFont="1" applyBorder="1" applyAlignment="1">
      <alignment horizontal="center" vertical="center" shrinkToFit="1"/>
    </xf>
    <xf numFmtId="44" fontId="9" fillId="0" borderId="5" xfId="0" applyNumberFormat="1" applyFont="1" applyBorder="1" applyAlignment="1">
      <alignment horizontal="center" vertical="center" shrinkToFit="1"/>
    </xf>
    <xf numFmtId="44" fontId="9" fillId="2" borderId="8" xfId="0" applyNumberFormat="1" applyFont="1" applyFill="1" applyBorder="1" applyAlignment="1">
      <alignment horizontal="center" vertical="center" shrinkToFit="1"/>
    </xf>
    <xf numFmtId="44" fontId="6" fillId="0" borderId="0" xfId="0" applyNumberFormat="1" applyFont="1" applyAlignment="1">
      <alignment horizontal="center" vertical="center" shrinkToFit="1"/>
    </xf>
    <xf numFmtId="44" fontId="9" fillId="2" borderId="5" xfId="0" applyNumberFormat="1" applyFont="1" applyFill="1" applyBorder="1" applyAlignment="1">
      <alignment horizontal="center" vertical="top" wrapText="1"/>
    </xf>
    <xf numFmtId="44" fontId="9" fillId="0" borderId="5" xfId="0" applyNumberFormat="1" applyFont="1" applyBorder="1" applyAlignment="1">
      <alignment horizontal="center" vertical="top" wrapText="1"/>
    </xf>
    <xf numFmtId="44" fontId="9" fillId="2" borderId="25" xfId="0" applyNumberFormat="1" applyFont="1" applyFill="1" applyBorder="1" applyAlignment="1">
      <alignment horizontal="center" vertical="center" shrinkToFit="1"/>
    </xf>
    <xf numFmtId="44" fontId="9" fillId="2" borderId="7" xfId="0" applyNumberFormat="1" applyFont="1" applyFill="1" applyBorder="1" applyAlignment="1">
      <alignment horizontal="center" vertical="center" shrinkToFit="1"/>
    </xf>
    <xf numFmtId="44" fontId="6" fillId="0" borderId="0" xfId="0" applyNumberFormat="1" applyFont="1" applyAlignment="1">
      <alignment horizontal="center" vertical="center" wrapText="1"/>
    </xf>
    <xf numFmtId="0" fontId="8" fillId="4" borderId="5" xfId="0" applyFont="1" applyFill="1" applyBorder="1" applyAlignment="1">
      <alignment horizontal="left" vertical="center" wrapText="1"/>
    </xf>
    <xf numFmtId="0" fontId="8" fillId="4" borderId="5" xfId="0" applyFont="1" applyFill="1" applyBorder="1" applyAlignment="1">
      <alignment horizontal="center" vertical="center" wrapText="1"/>
    </xf>
    <xf numFmtId="3" fontId="8" fillId="4" borderId="5" xfId="0" applyNumberFormat="1"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3" fontId="8" fillId="0" borderId="5" xfId="0" applyNumberFormat="1" applyFont="1" applyBorder="1" applyAlignment="1">
      <alignment horizontal="center" vertical="center" wrapText="1"/>
    </xf>
    <xf numFmtId="0" fontId="19" fillId="0" borderId="5" xfId="0" applyFont="1" applyBorder="1" applyAlignment="1">
      <alignment horizontal="center" vertical="center" wrapText="1"/>
    </xf>
    <xf numFmtId="0" fontId="3" fillId="4" borderId="5" xfId="0" applyFont="1" applyFill="1" applyBorder="1" applyAlignment="1">
      <alignment horizontal="center" vertical="center" wrapText="1"/>
    </xf>
    <xf numFmtId="44" fontId="6" fillId="0" borderId="20" xfId="0" applyNumberFormat="1" applyFont="1" applyBorder="1" applyAlignment="1">
      <alignment horizontal="center" vertical="top"/>
    </xf>
    <xf numFmtId="44" fontId="6" fillId="0" borderId="5" xfId="0" applyNumberFormat="1" applyFont="1" applyBorder="1" applyAlignment="1">
      <alignment vertical="top"/>
    </xf>
    <xf numFmtId="44" fontId="9" fillId="0" borderId="5" xfId="0" applyNumberFormat="1" applyFont="1" applyBorder="1" applyAlignment="1">
      <alignment horizontal="center" vertical="top"/>
    </xf>
    <xf numFmtId="0" fontId="9" fillId="0" borderId="0" xfId="0" applyFont="1" applyAlignment="1">
      <alignment horizontal="center" vertical="top" wrapText="1"/>
    </xf>
    <xf numFmtId="0" fontId="9" fillId="0" borderId="0" xfId="0" applyFont="1" applyAlignment="1">
      <alignment horizontal="left" vertical="center" wrapText="1"/>
    </xf>
    <xf numFmtId="44" fontId="9" fillId="0" borderId="0" xfId="0" applyNumberFormat="1" applyFont="1" applyAlignment="1">
      <alignment horizontal="center" vertical="center" shrinkToFit="1"/>
    </xf>
    <xf numFmtId="0" fontId="20" fillId="0" borderId="0" xfId="0" applyFont="1" applyAlignment="1">
      <alignment horizontal="left" vertical="top"/>
    </xf>
    <xf numFmtId="3" fontId="19" fillId="0" borderId="5" xfId="0" applyNumberFormat="1" applyFont="1" applyBorder="1" applyAlignment="1">
      <alignment horizontal="center" vertical="center" shrinkToFit="1"/>
    </xf>
    <xf numFmtId="1" fontId="19" fillId="3" borderId="5" xfId="0" applyNumberFormat="1" applyFont="1" applyFill="1" applyBorder="1" applyAlignment="1">
      <alignment horizontal="center" vertical="center" shrinkToFit="1"/>
    </xf>
    <xf numFmtId="3" fontId="19" fillId="3" borderId="5" xfId="0" applyNumberFormat="1" applyFont="1" applyFill="1" applyBorder="1" applyAlignment="1">
      <alignment horizontal="center" vertical="center" shrinkToFit="1"/>
    </xf>
    <xf numFmtId="0" fontId="8" fillId="5" borderId="5" xfId="0" applyFont="1" applyFill="1" applyBorder="1" applyAlignment="1">
      <alignment horizontal="left" vertical="center" wrapText="1"/>
    </xf>
    <xf numFmtId="0" fontId="2" fillId="5" borderId="5" xfId="0" applyFont="1" applyFill="1" applyBorder="1" applyAlignment="1">
      <alignment horizontal="center" vertical="center" wrapText="1"/>
    </xf>
    <xf numFmtId="3" fontId="6" fillId="3" borderId="5" xfId="0" applyNumberFormat="1" applyFont="1" applyFill="1" applyBorder="1" applyAlignment="1">
      <alignment horizontal="center" vertical="center" shrinkToFit="1"/>
    </xf>
    <xf numFmtId="44" fontId="6" fillId="3" borderId="5" xfId="0" applyNumberFormat="1" applyFont="1" applyFill="1" applyBorder="1" applyAlignment="1">
      <alignment horizontal="center" vertical="center" shrinkToFit="1"/>
    </xf>
    <xf numFmtId="44" fontId="9" fillId="3" borderId="5" xfId="0" applyNumberFormat="1" applyFont="1" applyFill="1" applyBorder="1" applyAlignment="1">
      <alignment horizontal="center" vertical="center" shrinkToFit="1"/>
    </xf>
    <xf numFmtId="3" fontId="19" fillId="4" borderId="5" xfId="0" applyNumberFormat="1" applyFont="1" applyFill="1" applyBorder="1" applyAlignment="1">
      <alignment horizontal="center" vertical="center" wrapText="1"/>
    </xf>
    <xf numFmtId="0" fontId="8" fillId="5" borderId="5" xfId="0" applyFont="1" applyFill="1" applyBorder="1" applyAlignment="1">
      <alignment horizontal="center" vertical="center" wrapText="1"/>
    </xf>
    <xf numFmtId="3" fontId="19" fillId="5" borderId="5" xfId="0" applyNumberFormat="1" applyFont="1" applyFill="1" applyBorder="1" applyAlignment="1">
      <alignment horizontal="center" vertical="center" wrapText="1"/>
    </xf>
    <xf numFmtId="0" fontId="19" fillId="4" borderId="5" xfId="0" applyFont="1" applyFill="1" applyBorder="1" applyAlignment="1">
      <alignment horizontal="left" vertical="center" wrapText="1"/>
    </xf>
    <xf numFmtId="0" fontId="19" fillId="4" borderId="5" xfId="0" applyFont="1" applyFill="1" applyBorder="1" applyAlignment="1">
      <alignment horizontal="center" vertical="center" wrapText="1"/>
    </xf>
    <xf numFmtId="164" fontId="9" fillId="0" borderId="5" xfId="0" applyNumberFormat="1" applyFont="1" applyBorder="1" applyAlignment="1">
      <alignment horizontal="center" vertical="top" shrinkToFit="1"/>
    </xf>
    <xf numFmtId="1" fontId="6" fillId="3" borderId="5" xfId="0" applyNumberFormat="1" applyFont="1" applyFill="1" applyBorder="1" applyAlignment="1">
      <alignment horizontal="center" vertical="top" shrinkToFit="1"/>
    </xf>
    <xf numFmtId="0" fontId="8" fillId="6" borderId="0" xfId="0" applyFont="1" applyFill="1" applyAlignment="1">
      <alignment horizontal="left" vertical="top"/>
    </xf>
    <xf numFmtId="0" fontId="8" fillId="6" borderId="15" xfId="0" applyFont="1" applyFill="1" applyBorder="1" applyAlignment="1">
      <alignment horizontal="left" vertical="top"/>
    </xf>
    <xf numFmtId="164" fontId="6" fillId="6" borderId="5" xfId="0" applyNumberFormat="1" applyFont="1" applyFill="1" applyBorder="1" applyAlignment="1">
      <alignment horizontal="center" vertical="top" shrinkToFit="1"/>
    </xf>
    <xf numFmtId="0" fontId="6" fillId="6" borderId="5" xfId="0" applyFont="1" applyFill="1" applyBorder="1" applyAlignment="1">
      <alignment horizontal="left" vertical="top" wrapText="1"/>
    </xf>
    <xf numFmtId="0" fontId="6" fillId="6" borderId="5" xfId="0" applyFont="1" applyFill="1" applyBorder="1" applyAlignment="1">
      <alignment horizontal="center" vertical="top" wrapText="1"/>
    </xf>
    <xf numFmtId="1" fontId="6" fillId="6" borderId="5" xfId="0" applyNumberFormat="1" applyFont="1" applyFill="1" applyBorder="1" applyAlignment="1">
      <alignment horizontal="center" vertical="top" shrinkToFit="1"/>
    </xf>
    <xf numFmtId="44" fontId="6" fillId="6" borderId="5" xfId="0" applyNumberFormat="1" applyFont="1" applyFill="1" applyBorder="1" applyAlignment="1">
      <alignment horizontal="center" vertical="top" shrinkToFit="1"/>
    </xf>
    <xf numFmtId="0" fontId="6" fillId="6" borderId="16" xfId="0" applyFont="1" applyFill="1" applyBorder="1" applyAlignment="1">
      <alignment horizontal="left" vertical="top"/>
    </xf>
    <xf numFmtId="0" fontId="6" fillId="6" borderId="0" xfId="0" applyFont="1" applyFill="1" applyAlignment="1">
      <alignment horizontal="left" vertical="top"/>
    </xf>
    <xf numFmtId="0" fontId="13" fillId="6" borderId="0" xfId="0" applyFont="1" applyFill="1" applyAlignment="1">
      <alignment horizontal="left" vertical="top"/>
    </xf>
    <xf numFmtId="164" fontId="6" fillId="7" borderId="5" xfId="0" applyNumberFormat="1" applyFont="1" applyFill="1" applyBorder="1" applyAlignment="1">
      <alignment horizontal="center" vertical="center" shrinkToFit="1"/>
    </xf>
    <xf numFmtId="0" fontId="8" fillId="8" borderId="5" xfId="0" applyFont="1" applyFill="1" applyBorder="1" applyAlignment="1">
      <alignment horizontal="left" vertical="center" wrapText="1"/>
    </xf>
    <xf numFmtId="0" fontId="8" fillId="7" borderId="5" xfId="0" applyFont="1" applyFill="1" applyBorder="1" applyAlignment="1">
      <alignment horizontal="left" vertical="center" wrapText="1"/>
    </xf>
    <xf numFmtId="0" fontId="7" fillId="6" borderId="0" xfId="0" applyFont="1" applyFill="1" applyAlignment="1">
      <alignment horizontal="left" vertical="top"/>
    </xf>
    <xf numFmtId="0" fontId="7" fillId="6" borderId="15" xfId="0" applyFont="1" applyFill="1" applyBorder="1" applyAlignment="1">
      <alignment horizontal="left" vertical="top"/>
    </xf>
    <xf numFmtId="164" fontId="6" fillId="6" borderId="5" xfId="0" applyNumberFormat="1" applyFont="1" applyFill="1" applyBorder="1" applyAlignment="1">
      <alignment horizontal="center" vertical="center" shrinkToFit="1"/>
    </xf>
    <xf numFmtId="0" fontId="8" fillId="6" borderId="5" xfId="0" applyFont="1" applyFill="1" applyBorder="1" applyAlignment="1">
      <alignment horizontal="left" vertical="center" wrapText="1"/>
    </xf>
    <xf numFmtId="0" fontId="8" fillId="6" borderId="5" xfId="0" applyFont="1" applyFill="1" applyBorder="1" applyAlignment="1">
      <alignment horizontal="center" vertical="center" wrapText="1"/>
    </xf>
    <xf numFmtId="3" fontId="8" fillId="6" borderId="5" xfId="0" applyNumberFormat="1" applyFont="1" applyFill="1" applyBorder="1" applyAlignment="1">
      <alignment horizontal="center" vertical="center" wrapText="1"/>
    </xf>
    <xf numFmtId="44" fontId="6" fillId="6" borderId="5" xfId="0" applyNumberFormat="1" applyFont="1" applyFill="1" applyBorder="1" applyAlignment="1">
      <alignment horizontal="center" vertical="center" shrinkToFit="1"/>
    </xf>
    <xf numFmtId="0" fontId="8" fillId="9" borderId="5" xfId="0" applyFont="1" applyFill="1" applyBorder="1" applyAlignment="1">
      <alignment horizontal="left" vertical="center" wrapText="1"/>
    </xf>
    <xf numFmtId="0" fontId="8" fillId="9" borderId="5" xfId="0" applyFont="1" applyFill="1" applyBorder="1" applyAlignment="1">
      <alignment horizontal="center" vertical="center" wrapText="1"/>
    </xf>
    <xf numFmtId="44" fontId="6" fillId="0" borderId="5" xfId="0" applyNumberFormat="1" applyFont="1" applyBorder="1" applyAlignment="1">
      <alignment horizontal="left" vertical="center" shrinkToFit="1"/>
    </xf>
    <xf numFmtId="164" fontId="9" fillId="0" borderId="5" xfId="0" applyNumberFormat="1" applyFont="1" applyBorder="1" applyAlignment="1">
      <alignment horizontal="center" vertical="top" wrapText="1" shrinkToFit="1"/>
    </xf>
    <xf numFmtId="0" fontId="6" fillId="4" borderId="5" xfId="0" applyFont="1" applyFill="1" applyBorder="1" applyAlignment="1">
      <alignment horizontal="left" vertical="center" wrapText="1"/>
    </xf>
    <xf numFmtId="0" fontId="6" fillId="4" borderId="5" xfId="0" applyFont="1" applyFill="1" applyBorder="1" applyAlignment="1">
      <alignment horizontal="center" vertical="center" wrapText="1"/>
    </xf>
    <xf numFmtId="3" fontId="6" fillId="4" borderId="5" xfId="0" applyNumberFormat="1" applyFont="1" applyFill="1" applyBorder="1" applyAlignment="1">
      <alignment horizontal="center" vertical="center" wrapText="1"/>
    </xf>
    <xf numFmtId="0" fontId="6" fillId="0" borderId="5" xfId="0" applyFont="1" applyBorder="1" applyAlignment="1">
      <alignment horizontal="left" vertical="center" wrapText="1"/>
    </xf>
    <xf numFmtId="0" fontId="22" fillId="4" borderId="5" xfId="0" applyFont="1" applyFill="1" applyBorder="1" applyAlignment="1">
      <alignment horizontal="center" vertical="center" wrapText="1"/>
    </xf>
    <xf numFmtId="0" fontId="8" fillId="0" borderId="5" xfId="0" applyFont="1" applyBorder="1" applyAlignment="1">
      <alignment horizontal="left" vertical="top"/>
    </xf>
    <xf numFmtId="0" fontId="21" fillId="0" borderId="5" xfId="0" applyFont="1" applyBorder="1" applyAlignment="1">
      <alignment horizontal="left" vertical="top" wrapText="1"/>
    </xf>
    <xf numFmtId="0" fontId="6" fillId="0" borderId="5" xfId="0" applyFont="1" applyBorder="1" applyAlignment="1">
      <alignment horizontal="left" vertical="top"/>
    </xf>
    <xf numFmtId="0" fontId="25" fillId="0" borderId="0" xfId="1" applyFont="1"/>
    <xf numFmtId="0" fontId="1" fillId="0" borderId="0" xfId="1"/>
    <xf numFmtId="0" fontId="23" fillId="0" borderId="0" xfId="1" applyFont="1" applyAlignment="1">
      <alignment horizontal="center"/>
    </xf>
    <xf numFmtId="0" fontId="23" fillId="0" borderId="0" xfId="1" applyFont="1"/>
    <xf numFmtId="0" fontId="26" fillId="10" borderId="27" xfId="1" applyFont="1" applyFill="1" applyBorder="1" applyAlignment="1">
      <alignment horizontal="center"/>
    </xf>
    <xf numFmtId="0" fontId="26" fillId="10" borderId="28" xfId="1" applyFont="1" applyFill="1" applyBorder="1" applyAlignment="1">
      <alignment horizontal="center"/>
    </xf>
    <xf numFmtId="44" fontId="26" fillId="10" borderId="28" xfId="1" applyNumberFormat="1" applyFont="1" applyFill="1" applyBorder="1" applyAlignment="1">
      <alignment horizontal="center"/>
    </xf>
    <xf numFmtId="0" fontId="26" fillId="10" borderId="29" xfId="1" applyFont="1" applyFill="1" applyBorder="1" applyAlignment="1">
      <alignment horizontal="center"/>
    </xf>
    <xf numFmtId="2" fontId="27" fillId="11" borderId="5" xfId="1" applyNumberFormat="1" applyFont="1" applyFill="1" applyBorder="1" applyAlignment="1">
      <alignment horizontal="center"/>
    </xf>
    <xf numFmtId="0" fontId="28" fillId="0" borderId="30" xfId="1" applyFont="1" applyBorder="1"/>
    <xf numFmtId="0" fontId="28" fillId="0" borderId="5" xfId="1" applyFont="1" applyBorder="1" applyAlignment="1">
      <alignment horizontal="center"/>
    </xf>
    <xf numFmtId="44" fontId="28" fillId="0" borderId="5" xfId="1" applyNumberFormat="1" applyFont="1" applyBorder="1" applyAlignment="1">
      <alignment horizontal="center"/>
    </xf>
    <xf numFmtId="44" fontId="28" fillId="0" borderId="31" xfId="1" applyNumberFormat="1" applyFont="1" applyBorder="1"/>
    <xf numFmtId="0" fontId="29" fillId="0" borderId="0" xfId="2"/>
    <xf numFmtId="2" fontId="27" fillId="0" borderId="5" xfId="1" applyNumberFormat="1" applyFont="1" applyBorder="1" applyAlignment="1">
      <alignment horizontal="center"/>
    </xf>
    <xf numFmtId="165" fontId="28" fillId="0" borderId="30" xfId="1" applyNumberFormat="1" applyFont="1" applyBorder="1" applyAlignment="1">
      <alignment horizontal="left"/>
    </xf>
    <xf numFmtId="2" fontId="27" fillId="11" borderId="0" xfId="1" applyNumberFormat="1" applyFont="1" applyFill="1" applyAlignment="1">
      <alignment horizontal="center"/>
    </xf>
    <xf numFmtId="0" fontId="28" fillId="0" borderId="30" xfId="1" applyFont="1" applyBorder="1" applyAlignment="1">
      <alignment horizontal="left" vertical="center" wrapText="1"/>
    </xf>
    <xf numFmtId="0" fontId="28" fillId="0" borderId="5" xfId="1" applyFont="1" applyBorder="1" applyAlignment="1">
      <alignment horizontal="center" vertical="center"/>
    </xf>
    <xf numFmtId="44" fontId="28" fillId="0" borderId="5" xfId="1" applyNumberFormat="1" applyFont="1" applyBorder="1" applyAlignment="1">
      <alignment horizontal="center" vertical="center"/>
    </xf>
    <xf numFmtId="44" fontId="28" fillId="0" borderId="31" xfId="1" applyNumberFormat="1" applyFont="1" applyBorder="1" applyAlignment="1">
      <alignment vertical="center"/>
    </xf>
    <xf numFmtId="0" fontId="1" fillId="0" borderId="0" xfId="1" applyAlignment="1">
      <alignment vertical="center"/>
    </xf>
    <xf numFmtId="0" fontId="23" fillId="0" borderId="0" xfId="1" applyFont="1" applyAlignment="1">
      <alignment horizontal="center" vertical="center"/>
    </xf>
    <xf numFmtId="2" fontId="27" fillId="11" borderId="0" xfId="1" applyNumberFormat="1" applyFont="1" applyFill="1" applyAlignment="1">
      <alignment horizontal="center" vertical="center"/>
    </xf>
    <xf numFmtId="0" fontId="23" fillId="0" borderId="0" xfId="1" applyFont="1" applyAlignment="1">
      <alignment vertical="center"/>
    </xf>
    <xf numFmtId="2" fontId="30" fillId="0" borderId="0" xfId="1" applyNumberFormat="1" applyFont="1" applyAlignment="1">
      <alignment horizontal="center"/>
    </xf>
    <xf numFmtId="0" fontId="30" fillId="0" borderId="0" xfId="1" applyFont="1"/>
    <xf numFmtId="0" fontId="28" fillId="0" borderId="32" xfId="1" applyFont="1" applyBorder="1"/>
    <xf numFmtId="44" fontId="28" fillId="0" borderId="33" xfId="1" applyNumberFormat="1" applyFont="1" applyBorder="1" applyAlignment="1">
      <alignment horizontal="center"/>
    </xf>
    <xf numFmtId="44" fontId="28" fillId="0" borderId="34" xfId="1" applyNumberFormat="1" applyFont="1" applyBorder="1"/>
    <xf numFmtId="0" fontId="26" fillId="12" borderId="35" xfId="1" applyFont="1" applyFill="1" applyBorder="1"/>
    <xf numFmtId="0" fontId="28" fillId="12" borderId="36" xfId="1" applyFont="1" applyFill="1" applyBorder="1" applyAlignment="1">
      <alignment horizontal="center"/>
    </xf>
    <xf numFmtId="44" fontId="28" fillId="12" borderId="36" xfId="1" applyNumberFormat="1" applyFont="1" applyFill="1" applyBorder="1" applyAlignment="1">
      <alignment horizontal="center"/>
    </xf>
    <xf numFmtId="44" fontId="26" fillId="12" borderId="37" xfId="1" applyNumberFormat="1" applyFont="1" applyFill="1" applyBorder="1"/>
    <xf numFmtId="0" fontId="31" fillId="0" borderId="0" xfId="1" applyFont="1" applyAlignment="1">
      <alignment horizontal="center"/>
    </xf>
    <xf numFmtId="0" fontId="1" fillId="0" borderId="0" xfId="1" applyAlignment="1">
      <alignment horizontal="center"/>
    </xf>
    <xf numFmtId="0" fontId="1" fillId="0" borderId="5" xfId="1" applyBorder="1" applyAlignment="1">
      <alignment horizontal="center"/>
    </xf>
    <xf numFmtId="0" fontId="32" fillId="0" borderId="0" xfId="1" applyFont="1"/>
    <xf numFmtId="44" fontId="0" fillId="0" borderId="0" xfId="3" applyFont="1"/>
    <xf numFmtId="0" fontId="24" fillId="13" borderId="27" xfId="1" applyFont="1" applyFill="1" applyBorder="1"/>
    <xf numFmtId="0" fontId="24" fillId="13" borderId="28" xfId="1" applyFont="1" applyFill="1" applyBorder="1" applyAlignment="1">
      <alignment horizontal="center"/>
    </xf>
    <xf numFmtId="44" fontId="0" fillId="13" borderId="29" xfId="3" applyFont="1" applyFill="1" applyBorder="1" applyAlignment="1">
      <alignment horizontal="center"/>
    </xf>
    <xf numFmtId="0" fontId="1" fillId="0" borderId="30" xfId="1" applyBorder="1"/>
    <xf numFmtId="166" fontId="1" fillId="0" borderId="5" xfId="1" applyNumberFormat="1" applyBorder="1" applyAlignment="1">
      <alignment horizontal="center" vertical="center"/>
    </xf>
    <xf numFmtId="44" fontId="0" fillId="0" borderId="31" xfId="3" applyFont="1" applyBorder="1" applyAlignment="1">
      <alignment horizontal="center"/>
    </xf>
    <xf numFmtId="0" fontId="1" fillId="0" borderId="0" xfId="1" applyAlignment="1">
      <alignment horizontal="left"/>
    </xf>
    <xf numFmtId="44" fontId="24" fillId="13" borderId="37" xfId="3" applyFont="1" applyFill="1" applyBorder="1"/>
    <xf numFmtId="44" fontId="6" fillId="14" borderId="5" xfId="0" applyNumberFormat="1" applyFont="1" applyFill="1" applyBorder="1" applyAlignment="1">
      <alignment horizontal="center" vertical="center" shrinkToFit="1"/>
    </xf>
    <xf numFmtId="0" fontId="36" fillId="0" borderId="0" xfId="4" applyFont="1" applyAlignment="1">
      <alignment vertical="center"/>
    </xf>
    <xf numFmtId="0" fontId="37" fillId="0" borderId="0" xfId="4" applyFont="1" applyAlignment="1">
      <alignment horizontal="right" vertical="center"/>
    </xf>
    <xf numFmtId="0" fontId="38" fillId="0" borderId="0" xfId="4" quotePrefix="1" applyFont="1" applyAlignment="1">
      <alignment horizontal="left" vertical="center"/>
    </xf>
    <xf numFmtId="0" fontId="40" fillId="0" borderId="0" xfId="4" applyFont="1" applyAlignment="1">
      <alignment vertical="center"/>
    </xf>
    <xf numFmtId="0" fontId="41" fillId="0" borderId="0" xfId="4" applyFont="1" applyAlignment="1">
      <alignment horizontal="right" vertical="center"/>
    </xf>
    <xf numFmtId="0" fontId="37" fillId="15" borderId="38" xfId="4" applyFont="1" applyFill="1" applyBorder="1" applyAlignment="1">
      <alignment vertical="center"/>
    </xf>
    <xf numFmtId="0" fontId="37" fillId="15" borderId="39" xfId="4" applyFont="1" applyFill="1" applyBorder="1" applyAlignment="1">
      <alignment vertical="center"/>
    </xf>
    <xf numFmtId="0" fontId="36" fillId="15" borderId="39" xfId="4" applyFont="1" applyFill="1" applyBorder="1" applyAlignment="1">
      <alignment vertical="center"/>
    </xf>
    <xf numFmtId="0" fontId="40" fillId="15" borderId="33" xfId="4" applyFont="1" applyFill="1" applyBorder="1" applyAlignment="1">
      <alignment vertical="center"/>
    </xf>
    <xf numFmtId="0" fontId="42" fillId="0" borderId="40" xfId="4" quotePrefix="1" applyFont="1" applyBorder="1" applyAlignment="1">
      <alignment horizontal="left" vertical="center" indent="1"/>
    </xf>
    <xf numFmtId="0" fontId="42" fillId="0" borderId="0" xfId="4" quotePrefix="1" applyFont="1" applyAlignment="1">
      <alignment horizontal="left" vertical="center" indent="1"/>
    </xf>
    <xf numFmtId="0" fontId="43" fillId="0" borderId="0" xfId="4" quotePrefix="1" applyFont="1" applyAlignment="1">
      <alignment horizontal="left" vertical="center"/>
    </xf>
    <xf numFmtId="3" fontId="43" fillId="0" borderId="41" xfId="4" applyNumberFormat="1" applyFont="1" applyBorder="1" applyAlignment="1" applyProtection="1">
      <alignment horizontal="right" vertical="center" indent="1"/>
      <protection locked="0"/>
    </xf>
    <xf numFmtId="0" fontId="37" fillId="0" borderId="0" xfId="4" quotePrefix="1" applyFont="1" applyAlignment="1">
      <alignment horizontal="left" vertical="center"/>
    </xf>
    <xf numFmtId="0" fontId="40" fillId="0" borderId="42" xfId="4" applyFont="1" applyBorder="1" applyAlignment="1">
      <alignment vertical="center"/>
    </xf>
    <xf numFmtId="3" fontId="43" fillId="0" borderId="41" xfId="4" applyNumberFormat="1" applyFont="1" applyBorder="1" applyAlignment="1">
      <alignment horizontal="right" vertical="center" indent="1"/>
    </xf>
    <xf numFmtId="0" fontId="42" fillId="0" borderId="40" xfId="4" applyFont="1" applyBorder="1" applyAlignment="1">
      <alignment horizontal="left" vertical="center" indent="1"/>
    </xf>
    <xf numFmtId="0" fontId="42" fillId="0" borderId="0" xfId="4" applyFont="1" applyAlignment="1">
      <alignment horizontal="left" vertical="center" indent="1"/>
    </xf>
    <xf numFmtId="0" fontId="43" fillId="0" borderId="43" xfId="4" applyFont="1" applyBorder="1" applyAlignment="1">
      <alignment horizontal="left" vertical="center" indent="1"/>
    </xf>
    <xf numFmtId="3" fontId="43" fillId="0" borderId="44" xfId="4" applyNumberFormat="1" applyFont="1" applyBorder="1" applyAlignment="1" applyProtection="1">
      <alignment horizontal="right" vertical="center" indent="1"/>
      <protection locked="0"/>
    </xf>
    <xf numFmtId="0" fontId="44" fillId="0" borderId="9" xfId="4" quotePrefix="1" applyFont="1" applyBorder="1" applyAlignment="1">
      <alignment horizontal="left" vertical="center" indent="1"/>
    </xf>
    <xf numFmtId="0" fontId="44" fillId="0" borderId="10" xfId="4" quotePrefix="1" applyFont="1" applyBorder="1" applyAlignment="1">
      <alignment horizontal="left" vertical="center" indent="1"/>
    </xf>
    <xf numFmtId="0" fontId="43" fillId="0" borderId="10" xfId="4" quotePrefix="1" applyFont="1" applyBorder="1" applyAlignment="1">
      <alignment horizontal="left" vertical="center"/>
    </xf>
    <xf numFmtId="0" fontId="40" fillId="0" borderId="10" xfId="4" applyFont="1" applyBorder="1" applyAlignment="1">
      <alignment vertical="center"/>
    </xf>
    <xf numFmtId="3" fontId="43" fillId="0" borderId="5" xfId="4" applyNumberFormat="1" applyFont="1" applyBorder="1" applyAlignment="1" applyProtection="1">
      <alignment horizontal="right" vertical="center" indent="1"/>
      <protection locked="0"/>
    </xf>
    <xf numFmtId="4" fontId="43" fillId="0" borderId="41" xfId="4" applyNumberFormat="1" applyFont="1" applyBorder="1" applyAlignment="1" applyProtection="1">
      <alignment horizontal="right" vertical="center" indent="1"/>
      <protection locked="0"/>
    </xf>
    <xf numFmtId="0" fontId="43" fillId="0" borderId="0" xfId="4" applyFont="1" applyAlignment="1">
      <alignment horizontal="centerContinuous" vertical="center"/>
    </xf>
    <xf numFmtId="3" fontId="43" fillId="0" borderId="44" xfId="4" applyNumberFormat="1" applyFont="1" applyBorder="1" applyAlignment="1">
      <alignment horizontal="right" vertical="center" indent="1"/>
    </xf>
    <xf numFmtId="10" fontId="40" fillId="0" borderId="0" xfId="4" applyNumberFormat="1" applyFont="1" applyAlignment="1">
      <alignment vertical="center"/>
    </xf>
    <xf numFmtId="0" fontId="37" fillId="0" borderId="10" xfId="4" quotePrefix="1" applyFont="1" applyBorder="1" applyAlignment="1">
      <alignment horizontal="left" vertical="center"/>
    </xf>
    <xf numFmtId="0" fontId="36" fillId="0" borderId="11" xfId="4" applyFont="1" applyBorder="1" applyAlignment="1">
      <alignment vertical="center"/>
    </xf>
    <xf numFmtId="3" fontId="37" fillId="0" borderId="5" xfId="4" applyNumberFormat="1" applyFont="1" applyBorder="1" applyAlignment="1">
      <alignment horizontal="right" vertical="center" indent="1"/>
    </xf>
    <xf numFmtId="0" fontId="38" fillId="0" borderId="0" xfId="4" applyFont="1" applyAlignment="1">
      <alignment vertical="center"/>
    </xf>
    <xf numFmtId="0" fontId="44" fillId="0" borderId="9" xfId="4" applyFont="1" applyBorder="1" applyAlignment="1">
      <alignment horizontal="left" vertical="center" indent="1"/>
    </xf>
    <xf numFmtId="0" fontId="37" fillId="0" borderId="9" xfId="4" quotePrefix="1" applyFont="1" applyBorder="1" applyAlignment="1">
      <alignment horizontal="left" vertical="center"/>
    </xf>
    <xf numFmtId="0" fontId="37" fillId="0" borderId="0" xfId="4" applyFont="1" applyAlignment="1">
      <alignment horizontal="left" vertical="center"/>
    </xf>
    <xf numFmtId="0" fontId="37" fillId="15" borderId="9" xfId="4" quotePrefix="1" applyFont="1" applyFill="1" applyBorder="1" applyAlignment="1">
      <alignment horizontal="center" vertical="center"/>
    </xf>
    <xf numFmtId="0" fontId="37" fillId="15" borderId="9" xfId="4" quotePrefix="1" applyFont="1" applyFill="1" applyBorder="1" applyAlignment="1">
      <alignment horizontal="center" vertical="center" wrapText="1"/>
    </xf>
    <xf numFmtId="0" fontId="37" fillId="16" borderId="9" xfId="4" quotePrefix="1" applyFont="1" applyFill="1" applyBorder="1" applyAlignment="1">
      <alignment horizontal="center" vertical="center" wrapText="1"/>
    </xf>
    <xf numFmtId="0" fontId="37" fillId="16" borderId="5" xfId="4" quotePrefix="1" applyFont="1" applyFill="1" applyBorder="1" applyAlignment="1">
      <alignment horizontal="center" vertical="center" wrapText="1"/>
    </xf>
    <xf numFmtId="0" fontId="37" fillId="15" borderId="5" xfId="4" quotePrefix="1" applyFont="1" applyFill="1" applyBorder="1" applyAlignment="1">
      <alignment horizontal="center" vertical="center" wrapText="1"/>
    </xf>
    <xf numFmtId="0" fontId="36" fillId="15" borderId="10" xfId="4" applyFont="1" applyFill="1" applyBorder="1" applyAlignment="1">
      <alignment horizontal="center" vertical="center"/>
    </xf>
    <xf numFmtId="0" fontId="36" fillId="16" borderId="5" xfId="4" applyFont="1" applyFill="1" applyBorder="1" applyAlignment="1">
      <alignment horizontal="center" vertical="center" wrapText="1"/>
    </xf>
    <xf numFmtId="0" fontId="36" fillId="15" borderId="5" xfId="4" applyFont="1" applyFill="1" applyBorder="1" applyAlignment="1">
      <alignment horizontal="center" vertical="center" wrapText="1"/>
    </xf>
    <xf numFmtId="0" fontId="37" fillId="15" borderId="11" xfId="4" quotePrefix="1" applyFont="1" applyFill="1" applyBorder="1" applyAlignment="1">
      <alignment horizontal="center" vertical="center" wrapText="1"/>
    </xf>
    <xf numFmtId="0" fontId="37" fillId="15" borderId="5" xfId="4" applyFont="1" applyFill="1" applyBorder="1" applyAlignment="1">
      <alignment horizontal="center" vertical="center" wrapText="1"/>
    </xf>
    <xf numFmtId="0" fontId="43" fillId="0" borderId="41" xfId="4" quotePrefix="1" applyFont="1" applyBorder="1" applyAlignment="1">
      <alignment horizontal="left" vertical="center"/>
    </xf>
    <xf numFmtId="44" fontId="43" fillId="0" borderId="41" xfId="4" quotePrefix="1" applyNumberFormat="1" applyFont="1" applyBorder="1" applyAlignment="1">
      <alignment horizontal="right" vertical="center"/>
    </xf>
    <xf numFmtId="167" fontId="43" fillId="16" borderId="44" xfId="4" quotePrefix="1" applyNumberFormat="1" applyFont="1" applyFill="1" applyBorder="1" applyAlignment="1">
      <alignment horizontal="right" vertical="center"/>
    </xf>
    <xf numFmtId="167" fontId="43" fillId="0" borderId="44" xfId="4" quotePrefix="1" applyNumberFormat="1" applyFont="1" applyBorder="1" applyAlignment="1">
      <alignment horizontal="right" vertical="center"/>
    </xf>
    <xf numFmtId="44" fontId="43" fillId="16" borderId="41" xfId="4" quotePrefix="1" applyNumberFormat="1" applyFont="1" applyFill="1" applyBorder="1" applyAlignment="1">
      <alignment horizontal="right" vertical="center"/>
    </xf>
    <xf numFmtId="44" fontId="43" fillId="0" borderId="41" xfId="4" quotePrefix="1" applyNumberFormat="1" applyFont="1" applyBorder="1" applyAlignment="1">
      <alignment horizontal="right" vertical="center" wrapText="1"/>
    </xf>
    <xf numFmtId="44" fontId="43" fillId="0" borderId="41" xfId="4" applyNumberFormat="1" applyFont="1" applyBorder="1" applyAlignment="1">
      <alignment horizontal="right" vertical="center" indent="1"/>
    </xf>
    <xf numFmtId="44" fontId="43" fillId="0" borderId="41" xfId="5" applyNumberFormat="1" applyFont="1" applyBorder="1" applyAlignment="1">
      <alignment horizontal="right" vertical="center" indent="1"/>
    </xf>
    <xf numFmtId="9" fontId="43" fillId="0" borderId="41" xfId="6" applyFont="1" applyBorder="1" applyAlignment="1">
      <alignment horizontal="right" vertical="center" indent="1"/>
    </xf>
    <xf numFmtId="44" fontId="43" fillId="16" borderId="41" xfId="5" applyNumberFormat="1" applyFont="1" applyFill="1" applyBorder="1" applyAlignment="1">
      <alignment horizontal="right" vertical="center" indent="1"/>
    </xf>
    <xf numFmtId="44" fontId="40" fillId="17" borderId="41" xfId="4" applyNumberFormat="1" applyFont="1" applyFill="1" applyBorder="1" applyAlignment="1">
      <alignment horizontal="right" vertical="center" indent="1"/>
    </xf>
    <xf numFmtId="0" fontId="43" fillId="0" borderId="41" xfId="4" quotePrefix="1" applyFont="1" applyBorder="1" applyAlignment="1">
      <alignment horizontal="left" vertical="center" wrapText="1"/>
    </xf>
    <xf numFmtId="167" fontId="43" fillId="16" borderId="45" xfId="4" quotePrefix="1" applyNumberFormat="1" applyFont="1" applyFill="1" applyBorder="1" applyAlignment="1">
      <alignment horizontal="right" vertical="center"/>
    </xf>
    <xf numFmtId="167" fontId="43" fillId="0" borderId="45" xfId="4" quotePrefix="1" applyNumberFormat="1" applyFont="1" applyBorder="1" applyAlignment="1">
      <alignment horizontal="right" vertical="center"/>
    </xf>
    <xf numFmtId="44" fontId="43" fillId="16" borderId="41" xfId="4" quotePrefix="1" applyNumberFormat="1" applyFont="1" applyFill="1" applyBorder="1" applyAlignment="1">
      <alignment horizontal="right" vertical="center" wrapText="1"/>
    </xf>
    <xf numFmtId="0" fontId="38" fillId="0" borderId="0" xfId="4" applyFont="1" applyAlignment="1">
      <alignment horizontal="right" vertical="center"/>
    </xf>
    <xf numFmtId="0" fontId="47" fillId="0" borderId="0" xfId="4" applyFont="1" applyAlignment="1">
      <alignment vertical="center"/>
    </xf>
    <xf numFmtId="0" fontId="40" fillId="0" borderId="0" xfId="4" applyFont="1" applyAlignment="1">
      <alignment vertical="center" wrapText="1"/>
    </xf>
    <xf numFmtId="0" fontId="36" fillId="0" borderId="46" xfId="4" applyFont="1" applyBorder="1" applyAlignment="1">
      <alignment vertical="center"/>
    </xf>
    <xf numFmtId="0" fontId="36" fillId="0" borderId="47" xfId="4" applyFont="1" applyBorder="1" applyAlignment="1">
      <alignment vertical="center"/>
    </xf>
    <xf numFmtId="0" fontId="37" fillId="0" borderId="47" xfId="4" applyFont="1" applyBorder="1" applyAlignment="1">
      <alignment horizontal="right" vertical="center"/>
    </xf>
    <xf numFmtId="0" fontId="36" fillId="0" borderId="48" xfId="4" applyFont="1" applyBorder="1" applyAlignment="1">
      <alignment vertical="center"/>
    </xf>
    <xf numFmtId="0" fontId="38" fillId="0" borderId="15" xfId="4" quotePrefix="1" applyFont="1" applyBorder="1" applyAlignment="1">
      <alignment horizontal="left" vertical="center"/>
    </xf>
    <xf numFmtId="0" fontId="40" fillId="0" borderId="16" xfId="4" applyFont="1" applyBorder="1" applyAlignment="1">
      <alignment vertical="center"/>
    </xf>
    <xf numFmtId="0" fontId="40" fillId="0" borderId="15" xfId="4" applyFont="1" applyBorder="1" applyAlignment="1">
      <alignment vertical="center"/>
    </xf>
    <xf numFmtId="0" fontId="37" fillId="18" borderId="46" xfId="4" applyFont="1" applyFill="1" applyBorder="1" applyAlignment="1">
      <alignment vertical="center"/>
    </xf>
    <xf numFmtId="0" fontId="37" fillId="18" borderId="48" xfId="4" applyFont="1" applyFill="1" applyBorder="1" applyAlignment="1">
      <alignment vertical="center"/>
    </xf>
    <xf numFmtId="0" fontId="37" fillId="18" borderId="47" xfId="4" applyFont="1" applyFill="1" applyBorder="1" applyAlignment="1">
      <alignment vertical="center"/>
    </xf>
    <xf numFmtId="0" fontId="36" fillId="18" borderId="47" xfId="4" applyFont="1" applyFill="1" applyBorder="1" applyAlignment="1">
      <alignment vertical="center"/>
    </xf>
    <xf numFmtId="0" fontId="40" fillId="18" borderId="49" xfId="4" applyFont="1" applyFill="1" applyBorder="1" applyAlignment="1">
      <alignment vertical="center"/>
    </xf>
    <xf numFmtId="0" fontId="42" fillId="0" borderId="15" xfId="4" quotePrefix="1" applyFont="1" applyBorder="1" applyAlignment="1">
      <alignment horizontal="left" vertical="center" indent="1"/>
    </xf>
    <xf numFmtId="0" fontId="42" fillId="0" borderId="16" xfId="4" quotePrefix="1" applyFont="1" applyBorder="1" applyAlignment="1">
      <alignment horizontal="left" vertical="center" indent="1"/>
    </xf>
    <xf numFmtId="3" fontId="43" fillId="0" borderId="50" xfId="4" applyNumberFormat="1" applyFont="1" applyBorder="1" applyAlignment="1" applyProtection="1">
      <alignment horizontal="right" vertical="center" indent="1"/>
      <protection locked="0"/>
    </xf>
    <xf numFmtId="3" fontId="43" fillId="0" borderId="50" xfId="4" applyNumberFormat="1" applyFont="1" applyBorder="1" applyAlignment="1">
      <alignment horizontal="right" vertical="center" indent="1"/>
    </xf>
    <xf numFmtId="0" fontId="42" fillId="0" borderId="15" xfId="4" applyFont="1" applyBorder="1" applyAlignment="1">
      <alignment horizontal="left" vertical="center" indent="1"/>
    </xf>
    <xf numFmtId="0" fontId="42" fillId="0" borderId="16" xfId="4" applyFont="1" applyBorder="1" applyAlignment="1">
      <alignment horizontal="left" vertical="center" indent="1"/>
    </xf>
    <xf numFmtId="0" fontId="43" fillId="0" borderId="0" xfId="4" applyFont="1" applyAlignment="1">
      <alignment horizontal="left" vertical="center" indent="1"/>
    </xf>
    <xf numFmtId="3" fontId="43" fillId="0" borderId="51" xfId="4" applyNumberFormat="1" applyFont="1" applyBorder="1" applyAlignment="1" applyProtection="1">
      <alignment horizontal="right" vertical="center" indent="1"/>
      <protection locked="0"/>
    </xf>
    <xf numFmtId="0" fontId="44" fillId="0" borderId="52" xfId="4" quotePrefix="1" applyFont="1" applyBorder="1" applyAlignment="1">
      <alignment horizontal="left" vertical="center" indent="1"/>
    </xf>
    <xf numFmtId="0" fontId="44" fillId="0" borderId="53" xfId="4" quotePrefix="1" applyFont="1" applyBorder="1" applyAlignment="1">
      <alignment horizontal="left" vertical="center" indent="1"/>
    </xf>
    <xf numFmtId="3" fontId="43" fillId="0" borderId="54" xfId="4" applyNumberFormat="1" applyFont="1" applyBorder="1" applyAlignment="1" applyProtection="1">
      <alignment horizontal="right" vertical="center" indent="1"/>
      <protection locked="0"/>
    </xf>
    <xf numFmtId="4" fontId="43" fillId="0" borderId="50" xfId="4" applyNumberFormat="1" applyFont="1" applyBorder="1" applyAlignment="1" applyProtection="1">
      <alignment horizontal="right" vertical="center" indent="1"/>
      <protection locked="0"/>
    </xf>
    <xf numFmtId="3" fontId="43" fillId="0" borderId="51" xfId="4" applyNumberFormat="1" applyFont="1" applyBorder="1" applyAlignment="1">
      <alignment horizontal="right" vertical="center" indent="1"/>
    </xf>
    <xf numFmtId="0" fontId="36" fillId="0" borderId="10" xfId="4" applyFont="1" applyBorder="1" applyAlignment="1">
      <alignment vertical="center"/>
    </xf>
    <xf numFmtId="3" fontId="37" fillId="0" borderId="54" xfId="4" applyNumberFormat="1" applyFont="1" applyBorder="1" applyAlignment="1">
      <alignment horizontal="right" vertical="center" indent="1"/>
    </xf>
    <xf numFmtId="0" fontId="44" fillId="0" borderId="55" xfId="4" applyFont="1" applyBorder="1" applyAlignment="1">
      <alignment horizontal="left" vertical="center" indent="1"/>
    </xf>
    <xf numFmtId="0" fontId="44" fillId="0" borderId="37" xfId="4" applyFont="1" applyBorder="1" applyAlignment="1">
      <alignment horizontal="left" vertical="center" indent="1"/>
    </xf>
    <xf numFmtId="0" fontId="44" fillId="0" borderId="56" xfId="4" applyFont="1" applyBorder="1" applyAlignment="1">
      <alignment horizontal="left" vertical="center" indent="1"/>
    </xf>
    <xf numFmtId="0" fontId="37" fillId="0" borderId="57" xfId="4" quotePrefix="1" applyFont="1" applyBorder="1" applyAlignment="1">
      <alignment horizontal="left" vertical="center"/>
    </xf>
    <xf numFmtId="0" fontId="37" fillId="0" borderId="56" xfId="4" quotePrefix="1" applyFont="1" applyBorder="1" applyAlignment="1">
      <alignment horizontal="left" vertical="center"/>
    </xf>
    <xf numFmtId="0" fontId="40" fillId="0" borderId="56" xfId="4" applyFont="1" applyBorder="1" applyAlignment="1">
      <alignment vertical="center"/>
    </xf>
    <xf numFmtId="3" fontId="37" fillId="0" borderId="58" xfId="4" applyNumberFormat="1" applyFont="1" applyBorder="1" applyAlignment="1">
      <alignment horizontal="right" vertical="center" indent="1"/>
    </xf>
    <xf numFmtId="0" fontId="40" fillId="0" borderId="5" xfId="4" applyFont="1" applyBorder="1" applyAlignment="1">
      <alignment horizontal="center" vertical="center"/>
    </xf>
    <xf numFmtId="0" fontId="40" fillId="0" borderId="31" xfId="4" applyFont="1" applyBorder="1" applyAlignment="1">
      <alignment horizontal="center" vertical="center"/>
    </xf>
    <xf numFmtId="0" fontId="40" fillId="0" borderId="11" xfId="4" applyFont="1" applyBorder="1" applyAlignment="1">
      <alignment horizontal="center" vertical="center"/>
    </xf>
    <xf numFmtId="0" fontId="37" fillId="18" borderId="59" xfId="4" quotePrefix="1" applyFont="1" applyFill="1" applyBorder="1" applyAlignment="1">
      <alignment horizontal="center" vertical="center"/>
    </xf>
    <xf numFmtId="0" fontId="37" fillId="18" borderId="60" xfId="4" quotePrefix="1" applyFont="1" applyFill="1" applyBorder="1" applyAlignment="1">
      <alignment horizontal="center" vertical="center"/>
    </xf>
    <xf numFmtId="0" fontId="37" fillId="18" borderId="60" xfId="4" quotePrefix="1" applyFont="1" applyFill="1" applyBorder="1" applyAlignment="1">
      <alignment horizontal="center" vertical="center" wrapText="1"/>
    </xf>
    <xf numFmtId="0" fontId="37" fillId="16" borderId="60" xfId="4" quotePrefix="1" applyFont="1" applyFill="1" applyBorder="1" applyAlignment="1">
      <alignment horizontal="center" vertical="center" wrapText="1"/>
    </xf>
    <xf numFmtId="0" fontId="36" fillId="18" borderId="60" xfId="4" applyFont="1" applyFill="1" applyBorder="1" applyAlignment="1">
      <alignment horizontal="center" vertical="center"/>
    </xf>
    <xf numFmtId="0" fontId="36" fillId="18" borderId="60" xfId="4" applyFont="1" applyFill="1" applyBorder="1" applyAlignment="1">
      <alignment horizontal="center" vertical="center" wrapText="1"/>
    </xf>
    <xf numFmtId="0" fontId="37" fillId="18" borderId="60" xfId="4" applyFont="1" applyFill="1" applyBorder="1" applyAlignment="1">
      <alignment horizontal="center" vertical="center" wrapText="1"/>
    </xf>
    <xf numFmtId="0" fontId="37" fillId="18" borderId="61" xfId="4" applyFont="1" applyFill="1" applyBorder="1" applyAlignment="1">
      <alignment horizontal="center" vertical="center" wrapText="1"/>
    </xf>
    <xf numFmtId="0" fontId="37" fillId="19" borderId="11" xfId="4" applyFont="1" applyFill="1" applyBorder="1" applyAlignment="1">
      <alignment horizontal="center" vertical="center" wrapText="1"/>
    </xf>
    <xf numFmtId="0" fontId="37" fillId="19" borderId="5" xfId="4" applyFont="1" applyFill="1" applyBorder="1" applyAlignment="1">
      <alignment horizontal="center" vertical="center" wrapText="1"/>
    </xf>
    <xf numFmtId="0" fontId="43" fillId="0" borderId="62" xfId="4" quotePrefix="1" applyFont="1" applyBorder="1" applyAlignment="1">
      <alignment horizontal="left" vertical="center"/>
    </xf>
    <xf numFmtId="0" fontId="43" fillId="0" borderId="63" xfId="4" quotePrefix="1" applyFont="1" applyBorder="1" applyAlignment="1">
      <alignment horizontal="left" vertical="center"/>
    </xf>
    <xf numFmtId="44" fontId="43" fillId="0" borderId="63" xfId="4" quotePrefix="1" applyNumberFormat="1" applyFont="1" applyBorder="1" applyAlignment="1">
      <alignment horizontal="right" vertical="center"/>
    </xf>
    <xf numFmtId="44" fontId="43" fillId="0" borderId="63" xfId="4" applyNumberFormat="1" applyFont="1" applyBorder="1" applyAlignment="1">
      <alignment horizontal="right" vertical="center" indent="1"/>
    </xf>
    <xf numFmtId="2" fontId="43" fillId="0" borderId="63" xfId="4" applyNumberFormat="1" applyFont="1" applyBorder="1" applyAlignment="1">
      <alignment horizontal="right" vertical="center" indent="1"/>
    </xf>
    <xf numFmtId="44" fontId="43" fillId="0" borderId="63" xfId="5" applyNumberFormat="1" applyFont="1" applyBorder="1" applyAlignment="1">
      <alignment horizontal="right" vertical="center" indent="1"/>
    </xf>
    <xf numFmtId="9" fontId="43" fillId="0" borderId="63" xfId="6" applyFont="1" applyBorder="1" applyAlignment="1">
      <alignment horizontal="right" vertical="center" indent="1"/>
    </xf>
    <xf numFmtId="44" fontId="48" fillId="0" borderId="63" xfId="5" applyNumberFormat="1" applyFont="1" applyBorder="1" applyAlignment="1">
      <alignment horizontal="center" vertical="center"/>
    </xf>
    <xf numFmtId="44" fontId="40" fillId="17" borderId="63" xfId="4" applyNumberFormat="1" applyFont="1" applyFill="1" applyBorder="1" applyAlignment="1">
      <alignment horizontal="right" vertical="center" indent="1"/>
    </xf>
    <xf numFmtId="44" fontId="40" fillId="20" borderId="63" xfId="4" applyNumberFormat="1" applyFont="1" applyFill="1" applyBorder="1" applyAlignment="1">
      <alignment horizontal="right" vertical="center" indent="1"/>
    </xf>
    <xf numFmtId="44" fontId="40" fillId="21" borderId="64" xfId="4" applyNumberFormat="1" applyFont="1" applyFill="1" applyBorder="1" applyAlignment="1">
      <alignment horizontal="right" vertical="center" indent="1"/>
    </xf>
    <xf numFmtId="44" fontId="40" fillId="10" borderId="65" xfId="4" applyNumberFormat="1" applyFont="1" applyFill="1" applyBorder="1" applyAlignment="1">
      <alignment horizontal="right" vertical="center" indent="1"/>
    </xf>
    <xf numFmtId="44" fontId="40" fillId="10" borderId="41" xfId="4" applyNumberFormat="1" applyFont="1" applyFill="1" applyBorder="1" applyAlignment="1">
      <alignment horizontal="right" vertical="center" indent="1"/>
    </xf>
    <xf numFmtId="0" fontId="43" fillId="0" borderId="66" xfId="4" quotePrefix="1" applyFont="1" applyBorder="1" applyAlignment="1">
      <alignment horizontal="left" vertical="center"/>
    </xf>
    <xf numFmtId="9" fontId="43" fillId="3" borderId="41" xfId="6" applyFont="1" applyFill="1" applyBorder="1" applyAlignment="1">
      <alignment horizontal="right" vertical="center" indent="1"/>
    </xf>
    <xf numFmtId="44" fontId="43" fillId="0" borderId="41" xfId="6" applyNumberFormat="1" applyFont="1" applyBorder="1" applyAlignment="1">
      <alignment horizontal="right" vertical="center" indent="1"/>
    </xf>
    <xf numFmtId="44" fontId="40" fillId="20" borderId="41" xfId="4" applyNumberFormat="1" applyFont="1" applyFill="1" applyBorder="1" applyAlignment="1">
      <alignment horizontal="right" vertical="center" indent="1"/>
    </xf>
    <xf numFmtId="44" fontId="40" fillId="21" borderId="67" xfId="4" applyNumberFormat="1" applyFont="1" applyFill="1" applyBorder="1" applyAlignment="1">
      <alignment horizontal="right" vertical="center" indent="1"/>
    </xf>
    <xf numFmtId="44" fontId="43" fillId="3" borderId="41" xfId="4" applyNumberFormat="1" applyFont="1" applyFill="1" applyBorder="1" applyAlignment="1">
      <alignment horizontal="right" vertical="center" indent="1"/>
    </xf>
    <xf numFmtId="0" fontId="43" fillId="3" borderId="41" xfId="4" quotePrefix="1" applyFont="1" applyFill="1" applyBorder="1" applyAlignment="1">
      <alignment horizontal="left" vertical="center"/>
    </xf>
    <xf numFmtId="44" fontId="40" fillId="21" borderId="41" xfId="4" applyNumberFormat="1" applyFont="1" applyFill="1" applyBorder="1" applyAlignment="1">
      <alignment horizontal="right" vertical="center" indent="1"/>
    </xf>
    <xf numFmtId="4" fontId="6" fillId="0" borderId="5" xfId="0" applyNumberFormat="1" applyFont="1" applyBorder="1" applyAlignment="1">
      <alignment horizontal="center" vertical="center" shrinkToFit="1"/>
    </xf>
    <xf numFmtId="4" fontId="6" fillId="0" borderId="5" xfId="0" applyNumberFormat="1" applyFont="1" applyBorder="1" applyAlignment="1">
      <alignment horizontal="center" vertical="center" wrapText="1"/>
    </xf>
    <xf numFmtId="4" fontId="6" fillId="4" borderId="5" xfId="0" applyNumberFormat="1" applyFont="1" applyFill="1" applyBorder="1" applyAlignment="1">
      <alignment horizontal="center" vertical="center" wrapText="1"/>
    </xf>
    <xf numFmtId="169" fontId="6" fillId="0" borderId="5" xfId="0" applyNumberFormat="1" applyFont="1" applyBorder="1" applyAlignment="1">
      <alignment horizontal="center" vertical="center" shrinkToFit="1"/>
    </xf>
    <xf numFmtId="169" fontId="9" fillId="0" borderId="5" xfId="0" applyNumberFormat="1" applyFont="1" applyBorder="1" applyAlignment="1">
      <alignment horizontal="center" vertical="center" shrinkToFit="1"/>
    </xf>
    <xf numFmtId="169" fontId="9" fillId="0" borderId="5" xfId="0" applyNumberFormat="1" applyFont="1" applyBorder="1" applyAlignment="1">
      <alignment horizontal="center" vertical="top" wrapText="1"/>
    </xf>
    <xf numFmtId="169" fontId="6" fillId="0" borderId="5" xfId="0" applyNumberFormat="1" applyFont="1" applyBorder="1" applyAlignment="1">
      <alignment vertical="top"/>
    </xf>
    <xf numFmtId="169" fontId="9" fillId="0" borderId="5" xfId="0" applyNumberFormat="1" applyFont="1" applyBorder="1" applyAlignment="1">
      <alignment horizontal="center" vertical="top"/>
    </xf>
    <xf numFmtId="169" fontId="6" fillId="0" borderId="5" xfId="0" applyNumberFormat="1" applyFont="1" applyBorder="1" applyAlignment="1">
      <alignment horizontal="center" vertical="top" shrinkToFit="1"/>
    </xf>
    <xf numFmtId="0" fontId="49" fillId="0" borderId="0" xfId="0" applyFont="1" applyAlignment="1">
      <alignment horizontal="left" vertical="top"/>
    </xf>
    <xf numFmtId="0" fontId="50" fillId="0" borderId="0" xfId="0" applyFont="1" applyAlignment="1">
      <alignment horizontal="left" vertical="top"/>
    </xf>
    <xf numFmtId="0" fontId="51" fillId="0" borderId="0" xfId="0" applyFont="1" applyAlignment="1">
      <alignment horizontal="left" vertical="top"/>
    </xf>
    <xf numFmtId="0" fontId="52" fillId="0" borderId="0" xfId="0" applyFont="1" applyAlignment="1">
      <alignment horizontal="left" vertical="top"/>
    </xf>
    <xf numFmtId="4" fontId="13" fillId="0" borderId="0" xfId="0" applyNumberFormat="1" applyFont="1" applyAlignment="1">
      <alignment horizontal="left" vertical="top" wrapText="1" indent="1"/>
    </xf>
    <xf numFmtId="4" fontId="13" fillId="0" borderId="0" xfId="0" applyNumberFormat="1" applyFont="1" applyAlignment="1">
      <alignment horizontal="left" vertical="top"/>
    </xf>
    <xf numFmtId="4" fontId="20" fillId="0" borderId="0" xfId="0" applyNumberFormat="1" applyFont="1" applyAlignment="1">
      <alignment horizontal="left" vertical="top"/>
    </xf>
    <xf numFmtId="1" fontId="13" fillId="0" borderId="0" xfId="0" applyNumberFormat="1" applyFont="1" applyAlignment="1">
      <alignment horizontal="left" vertical="top" wrapText="1" indent="1"/>
    </xf>
    <xf numFmtId="1" fontId="8" fillId="0" borderId="0" xfId="0" applyNumberFormat="1" applyFont="1" applyAlignment="1">
      <alignment horizontal="left" vertical="top"/>
    </xf>
    <xf numFmtId="9" fontId="13" fillId="0" borderId="0" xfId="0" applyNumberFormat="1" applyFont="1" applyAlignment="1">
      <alignment horizontal="left" vertical="top" wrapText="1" indent="1"/>
    </xf>
    <xf numFmtId="9" fontId="8" fillId="0" borderId="0" xfId="0" applyNumberFormat="1" applyFont="1" applyAlignment="1">
      <alignment horizontal="left" vertical="top"/>
    </xf>
    <xf numFmtId="169" fontId="6" fillId="0" borderId="0" xfId="0" applyNumberFormat="1" applyFont="1" applyAlignment="1">
      <alignment horizontal="center" vertical="center" shrinkToFit="1"/>
    </xf>
    <xf numFmtId="169" fontId="9" fillId="2" borderId="8" xfId="0" applyNumberFormat="1" applyFont="1" applyFill="1" applyBorder="1" applyAlignment="1">
      <alignment horizontal="center" vertical="center" shrinkToFit="1"/>
    </xf>
    <xf numFmtId="4" fontId="8" fillId="0" borderId="0" xfId="0" applyNumberFormat="1" applyFont="1" applyAlignment="1">
      <alignment horizontal="left" vertical="top"/>
    </xf>
    <xf numFmtId="4" fontId="49" fillId="0" borderId="0" xfId="0" applyNumberFormat="1" applyFont="1" applyAlignment="1">
      <alignment horizontal="left" vertical="top"/>
    </xf>
    <xf numFmtId="2" fontId="8" fillId="0" borderId="0" xfId="0" applyNumberFormat="1" applyFont="1" applyAlignment="1">
      <alignment horizontal="left" vertical="top"/>
    </xf>
    <xf numFmtId="0" fontId="9" fillId="0" borderId="0" xfId="0" applyFont="1" applyAlignment="1">
      <alignment horizontal="left" vertical="top" wrapText="1" indent="1"/>
    </xf>
    <xf numFmtId="0" fontId="6" fillId="0" borderId="0" xfId="0" applyFont="1" applyAlignment="1">
      <alignment horizontal="left" vertical="top" wrapText="1" indent="1"/>
    </xf>
    <xf numFmtId="169" fontId="6" fillId="0" borderId="0" xfId="0" applyNumberFormat="1" applyFont="1" applyAlignment="1">
      <alignment horizontal="left" vertical="top" wrapText="1" indent="1"/>
    </xf>
    <xf numFmtId="0" fontId="6" fillId="0" borderId="16" xfId="0" applyFont="1" applyBorder="1" applyAlignment="1">
      <alignment horizontal="left" vertical="top" wrapText="1" inden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3"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10" fillId="0" borderId="4" xfId="0" applyFont="1" applyBorder="1" applyAlignment="1">
      <alignment horizontal="center" vertical="top"/>
    </xf>
    <xf numFmtId="0" fontId="10" fillId="0" borderId="4" xfId="0" applyFont="1" applyBorder="1" applyAlignment="1">
      <alignment horizontal="left" vertical="center" wrapText="1"/>
    </xf>
    <xf numFmtId="0" fontId="10" fillId="0" borderId="4" xfId="0" applyFont="1" applyBorder="1" applyAlignment="1">
      <alignment horizontal="left" vertical="center"/>
    </xf>
    <xf numFmtId="0" fontId="9" fillId="0" borderId="5" xfId="0" applyFont="1" applyBorder="1" applyAlignment="1">
      <alignment horizontal="left" vertical="top" wrapText="1"/>
    </xf>
    <xf numFmtId="4" fontId="13" fillId="0" borderId="2" xfId="0" applyNumberFormat="1" applyFont="1" applyBorder="1" applyAlignment="1">
      <alignment horizontal="center" vertical="center" shrinkToFit="1"/>
    </xf>
    <xf numFmtId="4" fontId="13" fillId="0" borderId="3" xfId="0" applyNumberFormat="1" applyFont="1" applyBorder="1" applyAlignment="1">
      <alignment horizontal="center" vertical="center" shrinkToFit="1"/>
    </xf>
    <xf numFmtId="0" fontId="9" fillId="0" borderId="5" xfId="0" applyFont="1" applyBorder="1" applyAlignment="1">
      <alignment horizontal="left" vertical="center" wrapText="1"/>
    </xf>
    <xf numFmtId="0" fontId="9" fillId="0" borderId="5" xfId="0" applyFont="1" applyBorder="1" applyAlignment="1">
      <alignment horizontal="right" vertical="top"/>
    </xf>
    <xf numFmtId="0" fontId="10" fillId="0" borderId="0" xfId="0" applyFont="1" applyAlignment="1">
      <alignment horizontal="center" vertical="top" wrapText="1"/>
    </xf>
    <xf numFmtId="0" fontId="16" fillId="0" borderId="0" xfId="0" applyFont="1" applyAlignment="1">
      <alignment horizontal="center" vertical="top" wrapText="1"/>
    </xf>
    <xf numFmtId="0" fontId="6" fillId="0" borderId="9" xfId="0" applyFont="1" applyBorder="1" applyAlignment="1">
      <alignment horizontal="right" vertical="top"/>
    </xf>
    <xf numFmtId="0" fontId="6" fillId="0" borderId="10" xfId="0" applyFont="1" applyBorder="1" applyAlignment="1">
      <alignment horizontal="right" vertical="top"/>
    </xf>
    <xf numFmtId="0" fontId="6" fillId="0" borderId="11" xfId="0" applyFont="1" applyBorder="1" applyAlignment="1">
      <alignment horizontal="right" vertical="top"/>
    </xf>
    <xf numFmtId="0" fontId="9" fillId="0" borderId="9" xfId="0" applyFont="1" applyBorder="1" applyAlignment="1">
      <alignment horizontal="right" vertical="top"/>
    </xf>
    <xf numFmtId="0" fontId="9" fillId="0" borderId="10" xfId="0" applyFont="1" applyBorder="1" applyAlignment="1">
      <alignment horizontal="right" vertical="top"/>
    </xf>
    <xf numFmtId="0" fontId="9" fillId="0" borderId="11" xfId="0" applyFont="1" applyBorder="1" applyAlignment="1">
      <alignment horizontal="right" vertical="top"/>
    </xf>
    <xf numFmtId="0" fontId="6" fillId="4" borderId="9"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9" fillId="2" borderId="9" xfId="0" applyFont="1" applyFill="1" applyBorder="1" applyAlignment="1">
      <alignment horizontal="center" vertical="top" wrapText="1"/>
    </xf>
    <xf numFmtId="0" fontId="9" fillId="2" borderId="10" xfId="0" applyFont="1" applyFill="1" applyBorder="1" applyAlignment="1">
      <alignment horizontal="center" vertical="top" wrapText="1"/>
    </xf>
    <xf numFmtId="0" fontId="9" fillId="2" borderId="11" xfId="0" applyFont="1" applyFill="1" applyBorder="1" applyAlignment="1">
      <alignment horizontal="center" vertical="top" wrapText="1"/>
    </xf>
    <xf numFmtId="0" fontId="8" fillId="4" borderId="9" xfId="0" applyFont="1" applyFill="1" applyBorder="1" applyAlignment="1">
      <alignment horizontal="left" vertical="center" wrapText="1"/>
    </xf>
    <xf numFmtId="0" fontId="10" fillId="0" borderId="0" xfId="0" applyFont="1" applyAlignment="1">
      <alignment horizontal="left" vertical="top" wrapText="1"/>
    </xf>
    <xf numFmtId="0" fontId="6" fillId="0" borderId="0" xfId="0" applyFont="1" applyAlignment="1">
      <alignment horizontal="left" vertical="top" wrapText="1"/>
    </xf>
    <xf numFmtId="0" fontId="9" fillId="0" borderId="4" xfId="0" applyFont="1" applyBorder="1" applyAlignment="1">
      <alignment horizontal="left" vertical="top" wrapText="1"/>
    </xf>
    <xf numFmtId="0" fontId="16" fillId="0" borderId="16" xfId="0" applyFont="1" applyBorder="1" applyAlignment="1">
      <alignment horizontal="center" vertical="top" wrapText="1"/>
    </xf>
    <xf numFmtId="0" fontId="6" fillId="0" borderId="0" xfId="0" applyFont="1" applyAlignment="1">
      <alignment horizontal="center" vertical="top" wrapText="1"/>
    </xf>
    <xf numFmtId="0" fontId="6" fillId="0" borderId="4" xfId="0" applyFont="1" applyBorder="1" applyAlignment="1">
      <alignment horizontal="center" vertical="top" wrapText="1"/>
    </xf>
    <xf numFmtId="0" fontId="24" fillId="13" borderId="35" xfId="1" applyFont="1" applyFill="1" applyBorder="1" applyAlignment="1">
      <alignment horizontal="center" vertical="center"/>
    </xf>
    <xf numFmtId="0" fontId="24" fillId="13" borderId="36" xfId="1" applyFont="1" applyFill="1" applyBorder="1" applyAlignment="1">
      <alignment horizontal="center" vertical="center"/>
    </xf>
  </cellXfs>
  <cellStyles count="7">
    <cellStyle name="Comma 2" xfId="5" xr:uid="{999195BA-1BA6-44F4-9590-A30E55B38A40}"/>
    <cellStyle name="Currency 2" xfId="3" xr:uid="{EC7AB125-61F1-4E03-8D2A-C7586CC1D473}"/>
    <cellStyle name="Hyperlink 2" xfId="2" xr:uid="{4D36EC05-87BD-45C6-A86F-FE76BADCB9BB}"/>
    <cellStyle name="Normal" xfId="0" builtinId="0"/>
    <cellStyle name="Normal 2" xfId="1" xr:uid="{EFB17687-CA5E-4671-A192-16D31EAB507B}"/>
    <cellStyle name="Normal_personnel  overhead rate calculation - helptable1" xfId="4" xr:uid="{4597C07A-2AA6-48AA-9E53-3976082DEE7E}"/>
    <cellStyle name="Percent 2" xfId="6" xr:uid="{85566C40-4296-4DD9-A492-F533AEFFB786}"/>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externalLink" Target="externalLinks/externalLink36.xml"/><Relationship Id="rId47" Type="http://schemas.openxmlformats.org/officeDocument/2006/relationships/calcChain" Target="calcChain.xml"/><Relationship Id="rId50" Type="http://schemas.openxmlformats.org/officeDocument/2006/relationships/customXml" Target="../customXml/item3.xml"/><Relationship Id="rId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externalLink" Target="externalLinks/externalLink10.xml"/><Relationship Id="rId29" Type="http://schemas.openxmlformats.org/officeDocument/2006/relationships/externalLink" Target="externalLinks/externalLink23.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externalLink" Target="externalLinks/externalLink34.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49" Type="http://schemas.openxmlformats.org/officeDocument/2006/relationships/customXml" Target="../customXml/item2.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43" Type="http://schemas.openxmlformats.org/officeDocument/2006/relationships/theme" Target="theme/theme1.xml"/><Relationship Id="rId48" Type="http://schemas.openxmlformats.org/officeDocument/2006/relationships/customXml" Target="../customXml/item1.xml"/><Relationship Id="rId8"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46" Type="http://schemas.microsoft.com/office/2017/10/relationships/person" Target="persons/person.xml"/><Relationship Id="rId20" Type="http://schemas.openxmlformats.org/officeDocument/2006/relationships/externalLink" Target="externalLinks/externalLink14.xml"/><Relationship Id="rId41" Type="http://schemas.openxmlformats.org/officeDocument/2006/relationships/externalLink" Target="externalLinks/externalLink35.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xdr:from>
      <xdr:col>14</xdr:col>
      <xdr:colOff>0</xdr:colOff>
      <xdr:row>0</xdr:row>
      <xdr:rowOff>0</xdr:rowOff>
    </xdr:from>
    <xdr:to>
      <xdr:col>14</xdr:col>
      <xdr:colOff>0</xdr:colOff>
      <xdr:row>0</xdr:row>
      <xdr:rowOff>0</xdr:rowOff>
    </xdr:to>
    <xdr:sp macro="" textlink="">
      <xdr:nvSpPr>
        <xdr:cNvPr id="2" name="Rectangle 1">
          <a:extLst>
            <a:ext uri="{FF2B5EF4-FFF2-40B4-BE49-F238E27FC236}">
              <a16:creationId xmlns:a16="http://schemas.microsoft.com/office/drawing/2014/main" id="{E58CE645-266D-4B65-BC3D-2173EC0299D9}"/>
            </a:ext>
          </a:extLst>
        </xdr:cNvPr>
        <xdr:cNvSpPr>
          <a:spLocks noChangeArrowheads="1"/>
        </xdr:cNvSpPr>
      </xdr:nvSpPr>
      <xdr:spPr bwMode="auto">
        <a:xfrm>
          <a:off x="20764500" y="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3" name="Rectangle 2">
          <a:extLst>
            <a:ext uri="{FF2B5EF4-FFF2-40B4-BE49-F238E27FC236}">
              <a16:creationId xmlns:a16="http://schemas.microsoft.com/office/drawing/2014/main" id="{BED0BEF3-D82C-4DEF-B9D8-C798B39A4E27}"/>
            </a:ext>
          </a:extLst>
        </xdr:cNvPr>
        <xdr:cNvSpPr>
          <a:spLocks noChangeArrowheads="1"/>
        </xdr:cNvSpPr>
      </xdr:nvSpPr>
      <xdr:spPr bwMode="auto">
        <a:xfrm>
          <a:off x="20764500" y="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2" name="Rectangle 1">
          <a:extLst>
            <a:ext uri="{FF2B5EF4-FFF2-40B4-BE49-F238E27FC236}">
              <a16:creationId xmlns:a16="http://schemas.microsoft.com/office/drawing/2014/main" id="{3081E0A2-2DF9-49FD-9247-1BC929CA4B89}"/>
            </a:ext>
          </a:extLst>
        </xdr:cNvPr>
        <xdr:cNvSpPr>
          <a:spLocks noChangeArrowheads="1"/>
        </xdr:cNvSpPr>
      </xdr:nvSpPr>
      <xdr:spPr bwMode="auto">
        <a:xfrm>
          <a:off x="19135725" y="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8</xdr:col>
      <xdr:colOff>0</xdr:colOff>
      <xdr:row>0</xdr:row>
      <xdr:rowOff>0</xdr:rowOff>
    </xdr:from>
    <xdr:to>
      <xdr:col>8</xdr:col>
      <xdr:colOff>0</xdr:colOff>
      <xdr:row>0</xdr:row>
      <xdr:rowOff>0</xdr:rowOff>
    </xdr:to>
    <xdr:sp macro="" textlink="">
      <xdr:nvSpPr>
        <xdr:cNvPr id="3" name="Rectangle 2">
          <a:extLst>
            <a:ext uri="{FF2B5EF4-FFF2-40B4-BE49-F238E27FC236}">
              <a16:creationId xmlns:a16="http://schemas.microsoft.com/office/drawing/2014/main" id="{E1AD4335-505F-49E1-B9D7-38D0DEB54212}"/>
            </a:ext>
          </a:extLst>
        </xdr:cNvPr>
        <xdr:cNvSpPr>
          <a:spLocks noChangeArrowheads="1"/>
        </xdr:cNvSpPr>
      </xdr:nvSpPr>
      <xdr:spPr bwMode="auto">
        <a:xfrm>
          <a:off x="19135725" y="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ugn051a\EPD\DATA\Majuba\Stacker%20Evaluation\Krupp\300-720%20HCS%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tchaaneqs.sharepoint.com/DOCUME~1/Modiseth/LOCALS~1/Temp/_ZCTmp.Dir/DATA/Majuba/Stacker%20Evaluation/Krupp/300-720%20HCS%20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ugn051a\EPD\02SalesDepartment\07Projektabwicklung\L21_Projekte\S&#252;dafrika\KOMATI\Bestellobligo\Bestellobligo%20vom%2002.06.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My%20Documents\Rfa-vcs\Edition%2025\RFA-VC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My%20Documents\Rfa-vcs\Edition%2024\Rfa-Inpu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My%20Documents\Acoustic%202000\Norm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ugn051a\EPD\00_01\Projektcontrolling\Projekte\Europa\KPNQwest\KPNQwest-Too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ND%2033%20BOILER%206%20G.O.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PRICING%20SCHEDULE%20-ANNEXUREM-K.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babsrv1\Samantha\My%20Documents\d19\Hour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Documents%20and%20Settings\gamblet\My%20Documents\2007%20Tenders\07-10%20TH167%20GLTA\07-10-TH167Boq%20for%20Pricing.xls" TargetMode="External"/></Relationships>
</file>

<file path=xl/externalLinks/_rels/externalLink12.xml.rels><?xml version="1.0" encoding="UTF-8" standalone="yes"?>
<Relationships xmlns="http://schemas.openxmlformats.org/package/2006/relationships"><Relationship Id="rId2" Type="http://schemas.microsoft.com/office/2019/04/relationships/externalLinkLongPath" Target="https://gtchaaneqs.sharepoint.com/DOCUME~1/Modiseth/LOCALS~1/Temp/_ZCTmp.Dir/Sales%20Items/Medupi%20Calcs/Calculations/Main%20Calcs/final%20calcs/27-07-2007/Final/330%20MVA%2012%25/Medupi%20PS%20330%20MVA%20r2-imp%2012%25_30_07_2007_asgisa%201%20unit.XLS?785728F4" TargetMode="External"/><Relationship Id="rId1" Type="http://schemas.openxmlformats.org/officeDocument/2006/relationships/externalLinkPath" Target="file:///\\785728F4\Medupi%20PS%20330%20MVA%20r2-imp%2012%25_30_07_2007_asgisa%201%20uni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U:\DU%20Boo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My%20Documents\Rfa-vcs\Edition%2024\RFA-VC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ec.europa.eu/EIE/FORMS%20-%20CPF/Call%20for%20proposals%202003/Application%20forms/Type%201%20-%20SAVE,%20ALTENER,%20STEER/Participant%20profile_SAVE_ALTENER_STEER_HKA%20type1%20unprotected%20with%20signatur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gtchaaneqs.sharepoint.com/DOCUME~1/NdlovuBM/LOCALS~1/Temp/GWViewer/Final%20Orig%20Activity%20Schedule%20forHendrina%202010%2012%2008%20W106304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Documents%20and%20Settings\gamblet\My%20Documents\2007%20Tenders\07-10%20TH167%20GLTA\Austrian%20Energy%20&amp;%20Environment\07-02-TH039-AEE%20-%20Amakhulu%20Insulation%20Add%204%20-%20CALC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gtchaaneqs.sharepoint.com/My%20Drive/Projects/Eskom/Lethabo%20Power%20Station/525.0%20Economiser%20Elements/3.%20QS%20Report/Elements%20Final%20Estimate.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ugn051a\EPD\RM\PROJEKT\RM_PORTFOLIO\Risikomanagement\RM-TOOL\GESCH&#220;TZTE%20VERSION%20-%20NICHT%20ZUGREIFEN\PHASE%202%20-%20DEUTSCH\SAG&#214;_ChRM_Tool_V2.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rugn051a\EPD\My%20Documents\PACT%20facilitation\Lessons_Learned_2.1_en.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rugn051a\EPD\RM\PROJEKT\RM_Portfolio\Risikomanagement\RM-TOOL\Tool-Entwicklung\PHASE%202\SAG&#214;_RM_ChR_Tool_klein_V1.6.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rugn051a\EPD\DATA\Majuba\Stacker%20Evaluation\Krupp\QS%20Inf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ugn051a\EPD\TEMP\Controlling%20Report\Budget\aktual-budge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gtchaaneqs.sharepoint.com/Masters/Specials/HOTvesse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E:\Documents%20and%20Settings\gamblet\My%20Documents\2007%20Tenders\Norms%20&amp;%20Master\Austrian%20Energy%20&amp;%20Environment\07-02-TH039-AEE%20-%20Amakhulu%20Insulation%20Add%204%20-%20CALC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rugn051a\EPD\DOCUME~1\1006388\LOCALS~1\Temp\Temporary%20Directory%201%20for%20Proforma%20Assessment%20Siemens%20Komati%20C&amp;I%2025May2009.zip\20090326%20Komati%20Siemens%20Forecast%20&amp;%20CPA.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absrv1\Samantha\ngodwana%20-%2031.10\document%20control%20master_30.10_MITTAL%20SAMPL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Jnbs015a\ptd_coc$\Siemens%20Tenders\All%20Completed%20Tenders\1195%20-%20Veolia%20Water%20-%20SASOL%206.6kV%20Switchgear\Price%20Calculation%20-%20Veolia%20Water%20-%201195%20rev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Documents%20and%20Settings\gamblet\My%20Documents\2008%20Tenders\08-02-TH035%20Polysius%20Namibia\08-02-TH035%20Polysius%20Namibia%20cement.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Documents%20and%20Settings\gamblet\My%20Documents\2007%20Tenders\07-10%20TH167%20GLTA\07-09-TH142-SASOL%20Polymers%20COLD.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gtchaaneqs.sharepoint.com/KAEFER%20NORMS%20TABLES/TAG%20Hot%20Rev%20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E:\Documents%20and%20Settings\gamblet\My%20Documents\2007%20Tenders\07-10%20TH167%20GLTA\07-09-TH142-SASOL%20Polymers%20HO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Laurika\C\My%20Documents\Kendal\BD34\Book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Documents%20and%20Settings\gamblet\My%20Documents\Forms\NORMS.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Z:\2.%20Performance%20Solutions%20After%20Market%20Sector\Customer%20Activity\Foskor%20Phalaborwa\P1102077%20Foskor%20HGG%20(See%20Also%20P1002081)\3%20ESTIMATOR\3%20Material%20EDS-%20FSS\Material%20EDS-FSS%2004-08-2009_REV%20B%20Master.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E:\Documents%20and%20Settings\gamblet\My%20Documents\2008%20Tenders\08-03-TH049%20DB%20Thermal%20PBMR\P&amp;GS%2004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
      <sheetName val="D"/>
      <sheetName val="T"/>
      <sheetName val="R"/>
      <sheetName val="Fe"/>
      <sheetName val="L"/>
      <sheetName val="Ven"/>
      <sheetName val="EPM"/>
      <sheetName val="S"/>
      <sheetName val="Mel"/>
      <sheetName val="M"/>
      <sheetName val="Du"/>
      <sheetName val="He"/>
      <sheetName val="Se"/>
      <sheetName val="Rs"/>
      <sheetName val="We"/>
      <sheetName val="SC"/>
      <sheetName val="C"/>
      <sheetName val="E"/>
      <sheetName val="CS"/>
      <sheetName val="ES"/>
      <sheetName val="Ein"/>
      <sheetName val="EC"/>
      <sheetName val="E PS5"/>
      <sheetName val="EA"/>
      <sheetName val="1"/>
      <sheetName val="2"/>
      <sheetName val="3"/>
      <sheetName val="4"/>
      <sheetName val="5"/>
      <sheetName val="6"/>
      <sheetName val="7"/>
      <sheetName val="8"/>
      <sheetName val="9"/>
      <sheetName val="10"/>
      <sheetName val="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143">
          <cell r="C1143" t="str">
            <v>.</v>
          </cell>
        </row>
        <row r="1144">
          <cell r="C1144" t="str">
            <v>1100-001</v>
          </cell>
        </row>
        <row r="1145">
          <cell r="C1145" t="str">
            <v>1100-002</v>
          </cell>
        </row>
        <row r="1146">
          <cell r="C1146" t="str">
            <v>1100-003</v>
          </cell>
        </row>
        <row r="1147">
          <cell r="C1147" t="str">
            <v>1100-004</v>
          </cell>
        </row>
        <row r="1148">
          <cell r="C1148" t="str">
            <v>1100-005</v>
          </cell>
        </row>
        <row r="1149">
          <cell r="C1149" t="str">
            <v>1100-006</v>
          </cell>
        </row>
        <row r="1150">
          <cell r="C1150" t="str">
            <v>1100-007</v>
          </cell>
        </row>
        <row r="1151">
          <cell r="C1151" t="str">
            <v>1100-008</v>
          </cell>
        </row>
        <row r="1152">
          <cell r="C1152" t="str">
            <v>1100-009</v>
          </cell>
        </row>
        <row r="1153">
          <cell r="C1153" t="str">
            <v>1100-010</v>
          </cell>
        </row>
        <row r="1154">
          <cell r="C1154" t="str">
            <v>1100-011</v>
          </cell>
        </row>
        <row r="1155">
          <cell r="C1155" t="str">
            <v>1100-012</v>
          </cell>
        </row>
        <row r="1156">
          <cell r="C1156" t="str">
            <v>1100-013</v>
          </cell>
        </row>
        <row r="1157">
          <cell r="C1157" t="str">
            <v>1100-014</v>
          </cell>
        </row>
        <row r="1158">
          <cell r="C1158" t="str">
            <v>1100-015</v>
          </cell>
        </row>
        <row r="1159">
          <cell r="C1159" t="str">
            <v>1100-016</v>
          </cell>
        </row>
        <row r="1160">
          <cell r="C1160" t="str">
            <v>1100-017</v>
          </cell>
        </row>
        <row r="1161">
          <cell r="C1161" t="str">
            <v>1100-018</v>
          </cell>
        </row>
      </sheetData>
      <sheetData sheetId="22"/>
      <sheetData sheetId="23"/>
      <sheetData sheetId="24"/>
      <sheetData sheetId="25">
        <row r="13">
          <cell r="F13" t="str">
            <v>.</v>
          </cell>
        </row>
        <row r="14">
          <cell r="F14" t="str">
            <v>101-001</v>
          </cell>
        </row>
        <row r="15">
          <cell r="F15" t="str">
            <v>104-001</v>
          </cell>
        </row>
        <row r="16">
          <cell r="F16" t="str">
            <v>104-002</v>
          </cell>
        </row>
        <row r="17">
          <cell r="F17" t="str">
            <v>104-003</v>
          </cell>
        </row>
        <row r="18">
          <cell r="F18" t="str">
            <v>.</v>
          </cell>
        </row>
        <row r="19">
          <cell r="F19" t="str">
            <v>102-001</v>
          </cell>
        </row>
        <row r="20">
          <cell r="F20" t="str">
            <v>102-002</v>
          </cell>
        </row>
        <row r="21">
          <cell r="F21" t="str">
            <v>102-003</v>
          </cell>
        </row>
        <row r="22">
          <cell r="F22" t="str">
            <v>102-004</v>
          </cell>
        </row>
        <row r="23">
          <cell r="F23" t="str">
            <v>102-005</v>
          </cell>
        </row>
        <row r="24">
          <cell r="F24" t="str">
            <v>102-006</v>
          </cell>
        </row>
        <row r="25">
          <cell r="F25" t="str">
            <v>.</v>
          </cell>
        </row>
        <row r="26">
          <cell r="F26" t="str">
            <v>.</v>
          </cell>
        </row>
        <row r="27">
          <cell r="F27" t="str">
            <v>106-001</v>
          </cell>
        </row>
        <row r="28">
          <cell r="F28" t="str">
            <v>106-002</v>
          </cell>
        </row>
        <row r="29">
          <cell r="F29" t="str">
            <v>107-001</v>
          </cell>
        </row>
        <row r="30">
          <cell r="F30" t="str">
            <v>107-002</v>
          </cell>
        </row>
        <row r="31">
          <cell r="F31" t="str">
            <v>107-003</v>
          </cell>
        </row>
        <row r="32">
          <cell r="F32" t="str">
            <v>108-001</v>
          </cell>
        </row>
        <row r="33">
          <cell r="F33" t="str">
            <v>108-002</v>
          </cell>
        </row>
        <row r="34">
          <cell r="F34" t="str">
            <v>108-003</v>
          </cell>
        </row>
        <row r="35">
          <cell r="F35" t="str">
            <v>108-004</v>
          </cell>
        </row>
        <row r="36">
          <cell r="F36" t="str">
            <v>108-005</v>
          </cell>
        </row>
        <row r="37">
          <cell r="F37" t="str">
            <v>109-001</v>
          </cell>
        </row>
        <row r="38">
          <cell r="F38" t="str">
            <v>109-002</v>
          </cell>
        </row>
        <row r="39">
          <cell r="F39" t="str">
            <v>109-003</v>
          </cell>
        </row>
        <row r="40">
          <cell r="F40" t="str">
            <v>110-001</v>
          </cell>
        </row>
        <row r="41">
          <cell r="F41" t="str">
            <v>110-002</v>
          </cell>
        </row>
        <row r="42">
          <cell r="F42" t="str">
            <v>110-003</v>
          </cell>
        </row>
        <row r="43">
          <cell r="F43" t="str">
            <v>110-004</v>
          </cell>
        </row>
        <row r="44">
          <cell r="F44" t="str">
            <v>110-005</v>
          </cell>
        </row>
        <row r="45">
          <cell r="F45" t="str">
            <v>110-006</v>
          </cell>
        </row>
        <row r="46">
          <cell r="F46" t="str">
            <v>110-007</v>
          </cell>
        </row>
        <row r="47">
          <cell r="F47" t="str">
            <v>110-008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111-001</v>
          </cell>
        </row>
        <row r="71">
          <cell r="F71" t="str">
            <v>.</v>
          </cell>
        </row>
        <row r="72">
          <cell r="F72" t="str">
            <v>112-001</v>
          </cell>
        </row>
        <row r="73">
          <cell r="F73" t="str">
            <v>112-002</v>
          </cell>
        </row>
        <row r="74">
          <cell r="F74" t="str">
            <v>112-003</v>
          </cell>
        </row>
        <row r="75">
          <cell r="F75" t="str">
            <v>112-004</v>
          </cell>
        </row>
        <row r="76">
          <cell r="F76" t="str">
            <v>112-005</v>
          </cell>
        </row>
        <row r="77">
          <cell r="F77" t="str">
            <v>112-006</v>
          </cell>
        </row>
        <row r="78">
          <cell r="F78" t="str">
            <v>112-007</v>
          </cell>
        </row>
        <row r="79">
          <cell r="F79" t="str">
            <v>112-008</v>
          </cell>
        </row>
        <row r="80">
          <cell r="F80" t="str">
            <v>112-009</v>
          </cell>
        </row>
        <row r="81">
          <cell r="F81" t="str">
            <v>112-010</v>
          </cell>
        </row>
        <row r="82">
          <cell r="F82" t="str">
            <v>112-011</v>
          </cell>
        </row>
        <row r="83">
          <cell r="F83" t="str">
            <v>.</v>
          </cell>
        </row>
        <row r="84">
          <cell r="F84" t="str">
            <v>.</v>
          </cell>
        </row>
        <row r="85">
          <cell r="F85" t="str">
            <v>113-001</v>
          </cell>
        </row>
        <row r="86">
          <cell r="F86" t="str">
            <v>113-002</v>
          </cell>
        </row>
        <row r="87">
          <cell r="F87" t="str">
            <v>113-003</v>
          </cell>
        </row>
        <row r="88">
          <cell r="F88" t="str">
            <v>113-004</v>
          </cell>
        </row>
        <row r="89">
          <cell r="F89" t="str">
            <v>113-005</v>
          </cell>
        </row>
        <row r="90">
          <cell r="F90" t="str">
            <v>113-006</v>
          </cell>
        </row>
        <row r="91">
          <cell r="F91" t="str">
            <v>113-007</v>
          </cell>
        </row>
        <row r="92">
          <cell r="F92" t="str">
            <v>113-008</v>
          </cell>
        </row>
        <row r="93">
          <cell r="F93" t="str">
            <v>113-009</v>
          </cell>
        </row>
        <row r="94">
          <cell r="F94" t="str">
            <v>113-010</v>
          </cell>
        </row>
        <row r="95">
          <cell r="F95" t="str">
            <v>113-011</v>
          </cell>
        </row>
        <row r="96">
          <cell r="F96" t="str">
            <v>113-012</v>
          </cell>
        </row>
        <row r="97">
          <cell r="F97" t="str">
            <v>113-013</v>
          </cell>
        </row>
        <row r="98">
          <cell r="F98" t="str">
            <v>113-014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113-016</v>
          </cell>
        </row>
        <row r="129">
          <cell r="F129" t="str">
            <v>.</v>
          </cell>
        </row>
        <row r="130">
          <cell r="F130" t="str">
            <v>114-001</v>
          </cell>
        </row>
        <row r="131">
          <cell r="F131" t="str">
            <v>114-002</v>
          </cell>
        </row>
        <row r="132">
          <cell r="F132" t="str">
            <v>114-003</v>
          </cell>
        </row>
        <row r="133">
          <cell r="F133" t="str">
            <v>114-004</v>
          </cell>
        </row>
        <row r="134">
          <cell r="F134" t="str">
            <v>114-005</v>
          </cell>
        </row>
        <row r="135">
          <cell r="F135" t="str">
            <v>115-001</v>
          </cell>
        </row>
        <row r="136">
          <cell r="F136" t="str">
            <v>115-002</v>
          </cell>
        </row>
        <row r="137">
          <cell r="F137" t="str">
            <v>116-001</v>
          </cell>
        </row>
        <row r="138">
          <cell r="F138" t="str">
            <v>116-002</v>
          </cell>
        </row>
        <row r="139">
          <cell r="F139" t="str">
            <v>116-003</v>
          </cell>
        </row>
        <row r="140">
          <cell r="F140" t="str">
            <v>117-001</v>
          </cell>
        </row>
        <row r="141">
          <cell r="F141" t="str">
            <v>118-001</v>
          </cell>
        </row>
        <row r="142">
          <cell r="F142" t="str">
            <v>119-001</v>
          </cell>
        </row>
        <row r="143">
          <cell r="F143" t="str">
            <v>119-002</v>
          </cell>
        </row>
        <row r="144">
          <cell r="F144" t="str">
            <v>119-003</v>
          </cell>
        </row>
        <row r="145">
          <cell r="F145" t="str">
            <v>119-004</v>
          </cell>
        </row>
        <row r="146">
          <cell r="F146" t="str">
            <v>119-005</v>
          </cell>
        </row>
        <row r="147">
          <cell r="F147" t="str">
            <v>119-006</v>
          </cell>
        </row>
        <row r="148">
          <cell r="F148" t="str">
            <v>114-006</v>
          </cell>
        </row>
        <row r="149">
          <cell r="F149" t="str">
            <v>115-003</v>
          </cell>
        </row>
        <row r="150">
          <cell r="F150" t="str">
            <v>115-004</v>
          </cell>
        </row>
        <row r="151">
          <cell r="F151" t="str">
            <v>119-007</v>
          </cell>
        </row>
        <row r="152">
          <cell r="F152" t="str">
            <v>119-008</v>
          </cell>
        </row>
        <row r="153">
          <cell r="F153" t="str">
            <v>119-009</v>
          </cell>
        </row>
        <row r="154">
          <cell r="F154" t="str">
            <v>119-010</v>
          </cell>
        </row>
        <row r="155">
          <cell r="F155" t="str">
            <v>119-011</v>
          </cell>
        </row>
        <row r="156">
          <cell r="F156" t="str">
            <v>119-012</v>
          </cell>
        </row>
        <row r="157">
          <cell r="F157" t="str">
            <v>119-013</v>
          </cell>
        </row>
        <row r="158">
          <cell r="F158" t="str">
            <v>119-014</v>
          </cell>
        </row>
        <row r="159">
          <cell r="F159" t="str">
            <v>119-015</v>
          </cell>
        </row>
        <row r="160">
          <cell r="F160" t="str">
            <v>119-016</v>
          </cell>
        </row>
        <row r="161">
          <cell r="F161" t="str">
            <v>119-017</v>
          </cell>
        </row>
        <row r="162">
          <cell r="F162" t="str">
            <v>119-018</v>
          </cell>
        </row>
        <row r="163">
          <cell r="F163" t="str">
            <v>119-019</v>
          </cell>
        </row>
        <row r="164">
          <cell r="F164" t="str">
            <v>119-020</v>
          </cell>
        </row>
        <row r="165">
          <cell r="F165" t="str">
            <v>.</v>
          </cell>
        </row>
        <row r="166">
          <cell r="F166" t="str">
            <v>.</v>
          </cell>
        </row>
        <row r="167">
          <cell r="F167" t="str">
            <v>.</v>
          </cell>
        </row>
        <row r="168">
          <cell r="F168" t="str">
            <v>.</v>
          </cell>
        </row>
        <row r="175">
          <cell r="F175" t="str">
            <v>.</v>
          </cell>
        </row>
        <row r="176">
          <cell r="F176" t="str">
            <v>120-001</v>
          </cell>
        </row>
        <row r="177">
          <cell r="F177" t="str">
            <v>.</v>
          </cell>
        </row>
        <row r="178">
          <cell r="F178" t="str">
            <v>.</v>
          </cell>
        </row>
        <row r="179">
          <cell r="F179" t="str">
            <v>.</v>
          </cell>
        </row>
        <row r="180">
          <cell r="F180" t="str">
            <v>.</v>
          </cell>
        </row>
        <row r="181">
          <cell r="F181" t="str">
            <v>.</v>
          </cell>
        </row>
        <row r="182">
          <cell r="F182" t="str">
            <v>.</v>
          </cell>
        </row>
      </sheetData>
      <sheetData sheetId="26">
        <row r="13">
          <cell r="F13" t="str">
            <v>.</v>
          </cell>
        </row>
        <row r="14">
          <cell r="F14" t="str">
            <v>201-001</v>
          </cell>
        </row>
        <row r="15">
          <cell r="F15" t="str">
            <v>204-001</v>
          </cell>
        </row>
        <row r="16">
          <cell r="F16" t="str">
            <v>204-002</v>
          </cell>
        </row>
        <row r="17">
          <cell r="F17" t="str">
            <v>204-003</v>
          </cell>
        </row>
        <row r="18">
          <cell r="F18" t="str">
            <v>.</v>
          </cell>
        </row>
        <row r="19">
          <cell r="F19" t="str">
            <v>202-001</v>
          </cell>
        </row>
        <row r="20">
          <cell r="F20" t="str">
            <v>202-002</v>
          </cell>
        </row>
        <row r="21">
          <cell r="F21" t="str">
            <v>202-003</v>
          </cell>
        </row>
        <row r="22">
          <cell r="F22" t="str">
            <v>202-004</v>
          </cell>
        </row>
        <row r="23">
          <cell r="F23" t="str">
            <v>202-005</v>
          </cell>
        </row>
        <row r="24">
          <cell r="F24" t="str">
            <v>202-006</v>
          </cell>
        </row>
        <row r="25">
          <cell r="F25" t="str">
            <v>.</v>
          </cell>
        </row>
        <row r="26">
          <cell r="F26" t="str">
            <v>.</v>
          </cell>
        </row>
        <row r="27">
          <cell r="F27" t="str">
            <v>206-001</v>
          </cell>
        </row>
        <row r="28">
          <cell r="F28" t="str">
            <v>206-002</v>
          </cell>
        </row>
        <row r="29">
          <cell r="F29" t="str">
            <v>207-001</v>
          </cell>
        </row>
        <row r="30">
          <cell r="F30" t="str">
            <v>207-002</v>
          </cell>
        </row>
        <row r="31">
          <cell r="F31" t="str">
            <v>207-003</v>
          </cell>
        </row>
        <row r="32">
          <cell r="F32" t="str">
            <v>208-001</v>
          </cell>
        </row>
        <row r="33">
          <cell r="F33" t="str">
            <v>208-002</v>
          </cell>
        </row>
        <row r="34">
          <cell r="F34" t="str">
            <v>208-003</v>
          </cell>
        </row>
        <row r="35">
          <cell r="F35" t="str">
            <v>208-004</v>
          </cell>
        </row>
        <row r="36">
          <cell r="F36" t="str">
            <v>208-005</v>
          </cell>
        </row>
        <row r="37">
          <cell r="F37" t="str">
            <v>209-001</v>
          </cell>
        </row>
        <row r="38">
          <cell r="F38" t="str">
            <v>209-002</v>
          </cell>
        </row>
        <row r="39">
          <cell r="F39" t="str">
            <v>209-003</v>
          </cell>
        </row>
        <row r="40">
          <cell r="F40" t="str">
            <v>210-001</v>
          </cell>
        </row>
        <row r="41">
          <cell r="F41" t="str">
            <v>210-002</v>
          </cell>
        </row>
        <row r="42">
          <cell r="F42" t="str">
            <v>210-003</v>
          </cell>
        </row>
        <row r="43">
          <cell r="F43" t="str">
            <v>210-004</v>
          </cell>
        </row>
        <row r="44">
          <cell r="F44" t="str">
            <v>210-005</v>
          </cell>
        </row>
        <row r="45">
          <cell r="F45" t="str">
            <v>210-006</v>
          </cell>
        </row>
        <row r="46">
          <cell r="F46" t="str">
            <v>210-007</v>
          </cell>
        </row>
        <row r="47">
          <cell r="F47" t="str">
            <v>210-008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211-001</v>
          </cell>
        </row>
        <row r="71">
          <cell r="F71" t="str">
            <v>.</v>
          </cell>
        </row>
        <row r="72">
          <cell r="F72" t="str">
            <v>212-001</v>
          </cell>
        </row>
        <row r="73">
          <cell r="F73" t="str">
            <v>212-002</v>
          </cell>
        </row>
        <row r="74">
          <cell r="F74" t="str">
            <v>212-003</v>
          </cell>
        </row>
        <row r="75">
          <cell r="F75" t="str">
            <v>212-004</v>
          </cell>
        </row>
        <row r="76">
          <cell r="F76" t="str">
            <v>212-005</v>
          </cell>
        </row>
        <row r="77">
          <cell r="F77" t="str">
            <v>212-006</v>
          </cell>
        </row>
        <row r="78">
          <cell r="F78" t="str">
            <v>212-007</v>
          </cell>
        </row>
        <row r="79">
          <cell r="F79" t="str">
            <v>212-008</v>
          </cell>
        </row>
        <row r="80">
          <cell r="F80" t="str">
            <v>212-009</v>
          </cell>
        </row>
        <row r="81">
          <cell r="F81" t="str">
            <v>212-010</v>
          </cell>
        </row>
        <row r="82">
          <cell r="F82" t="str">
            <v>212-011</v>
          </cell>
        </row>
        <row r="83">
          <cell r="F83" t="str">
            <v>.</v>
          </cell>
        </row>
        <row r="84">
          <cell r="F84" t="str">
            <v>.</v>
          </cell>
        </row>
        <row r="85">
          <cell r="F85" t="str">
            <v>213-001</v>
          </cell>
        </row>
        <row r="86">
          <cell r="F86" t="str">
            <v>213-002</v>
          </cell>
        </row>
        <row r="87">
          <cell r="F87" t="str">
            <v>213-003</v>
          </cell>
        </row>
        <row r="88">
          <cell r="F88" t="str">
            <v>213-004</v>
          </cell>
        </row>
        <row r="89">
          <cell r="F89" t="str">
            <v>213-005</v>
          </cell>
        </row>
        <row r="90">
          <cell r="F90" t="str">
            <v>213-006</v>
          </cell>
        </row>
        <row r="91">
          <cell r="F91" t="str">
            <v>213-007</v>
          </cell>
        </row>
        <row r="92">
          <cell r="F92" t="str">
            <v>213-008</v>
          </cell>
        </row>
        <row r="93">
          <cell r="F93" t="str">
            <v>213-009</v>
          </cell>
        </row>
        <row r="94">
          <cell r="F94" t="str">
            <v>213-010</v>
          </cell>
        </row>
        <row r="95">
          <cell r="F95" t="str">
            <v>213-011</v>
          </cell>
        </row>
        <row r="96">
          <cell r="F96" t="str">
            <v>213-012</v>
          </cell>
        </row>
        <row r="97">
          <cell r="F97" t="str">
            <v>213-013</v>
          </cell>
        </row>
        <row r="98">
          <cell r="F98" t="str">
            <v>213-014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213-016</v>
          </cell>
        </row>
        <row r="129">
          <cell r="F129" t="str">
            <v>.</v>
          </cell>
        </row>
        <row r="130">
          <cell r="F130" t="str">
            <v>214-001</v>
          </cell>
        </row>
        <row r="131">
          <cell r="F131" t="str">
            <v>214-002</v>
          </cell>
        </row>
        <row r="132">
          <cell r="F132" t="str">
            <v>214-003</v>
          </cell>
        </row>
        <row r="133">
          <cell r="F133" t="str">
            <v>214-004</v>
          </cell>
        </row>
        <row r="134">
          <cell r="F134" t="str">
            <v>214-005</v>
          </cell>
        </row>
        <row r="135">
          <cell r="F135" t="str">
            <v>215-001</v>
          </cell>
        </row>
        <row r="136">
          <cell r="F136" t="str">
            <v>215-002</v>
          </cell>
        </row>
        <row r="137">
          <cell r="F137" t="str">
            <v>216-001</v>
          </cell>
        </row>
        <row r="138">
          <cell r="F138" t="str">
            <v>216-002</v>
          </cell>
        </row>
        <row r="139">
          <cell r="F139" t="str">
            <v>216-003</v>
          </cell>
        </row>
        <row r="140">
          <cell r="F140" t="str">
            <v>217-001</v>
          </cell>
        </row>
        <row r="141">
          <cell r="F141" t="str">
            <v>218-001</v>
          </cell>
        </row>
        <row r="142">
          <cell r="F142" t="str">
            <v>219-001</v>
          </cell>
        </row>
        <row r="143">
          <cell r="F143" t="str">
            <v>219-002</v>
          </cell>
        </row>
        <row r="144">
          <cell r="F144" t="str">
            <v>219-003</v>
          </cell>
        </row>
        <row r="145">
          <cell r="F145" t="str">
            <v>219-004</v>
          </cell>
        </row>
        <row r="146">
          <cell r="F146" t="str">
            <v>219-005</v>
          </cell>
        </row>
        <row r="147">
          <cell r="F147" t="str">
            <v>219-006</v>
          </cell>
        </row>
        <row r="148">
          <cell r="F148" t="str">
            <v>214-006</v>
          </cell>
        </row>
        <row r="149">
          <cell r="F149" t="str">
            <v>215-003</v>
          </cell>
        </row>
        <row r="150">
          <cell r="F150" t="str">
            <v>215-004</v>
          </cell>
        </row>
        <row r="151">
          <cell r="F151" t="str">
            <v>219-007</v>
          </cell>
        </row>
        <row r="152">
          <cell r="F152" t="str">
            <v>219-008</v>
          </cell>
        </row>
        <row r="153">
          <cell r="F153" t="str">
            <v>219-009</v>
          </cell>
        </row>
        <row r="154">
          <cell r="F154" t="str">
            <v>219-010</v>
          </cell>
        </row>
        <row r="155">
          <cell r="F155" t="str">
            <v>219-011</v>
          </cell>
        </row>
        <row r="156">
          <cell r="F156" t="str">
            <v>219-012</v>
          </cell>
        </row>
        <row r="157">
          <cell r="F157" t="str">
            <v>219-013</v>
          </cell>
        </row>
        <row r="158">
          <cell r="F158" t="str">
            <v>219-014</v>
          </cell>
        </row>
        <row r="159">
          <cell r="F159" t="str">
            <v>219-015</v>
          </cell>
        </row>
        <row r="160">
          <cell r="F160" t="str">
            <v>219-016</v>
          </cell>
        </row>
        <row r="161">
          <cell r="F161" t="str">
            <v>219-017</v>
          </cell>
        </row>
        <row r="162">
          <cell r="F162" t="str">
            <v>219-018</v>
          </cell>
        </row>
        <row r="163">
          <cell r="F163" t="str">
            <v>219-019</v>
          </cell>
        </row>
        <row r="164">
          <cell r="F164" t="str">
            <v>219-020</v>
          </cell>
        </row>
        <row r="165">
          <cell r="F165" t="str">
            <v>.</v>
          </cell>
        </row>
        <row r="166">
          <cell r="F166" t="str">
            <v>.</v>
          </cell>
        </row>
        <row r="167">
          <cell r="F167" t="str">
            <v>.</v>
          </cell>
        </row>
        <row r="175">
          <cell r="F175" t="str">
            <v>.</v>
          </cell>
        </row>
        <row r="176">
          <cell r="F176" t="str">
            <v>220-001</v>
          </cell>
        </row>
        <row r="177">
          <cell r="F177" t="str">
            <v>.</v>
          </cell>
        </row>
        <row r="178">
          <cell r="F178" t="str">
            <v>.</v>
          </cell>
        </row>
        <row r="179">
          <cell r="F179" t="str">
            <v>.</v>
          </cell>
        </row>
        <row r="180">
          <cell r="F180" t="str">
            <v>.</v>
          </cell>
        </row>
        <row r="181">
          <cell r="F181" t="str">
            <v>.</v>
          </cell>
        </row>
      </sheetData>
      <sheetData sheetId="27">
        <row r="13">
          <cell r="F13" t="str">
            <v>.</v>
          </cell>
        </row>
        <row r="14">
          <cell r="F14" t="str">
            <v>301-001</v>
          </cell>
        </row>
        <row r="15">
          <cell r="F15" t="str">
            <v>301-002</v>
          </cell>
        </row>
        <row r="16">
          <cell r="F16" t="str">
            <v>302-001</v>
          </cell>
        </row>
        <row r="17">
          <cell r="F17" t="str">
            <v>302-002</v>
          </cell>
        </row>
        <row r="18">
          <cell r="F18" t="str">
            <v>302-003</v>
          </cell>
        </row>
        <row r="19">
          <cell r="F19" t="str">
            <v>.</v>
          </cell>
        </row>
        <row r="20">
          <cell r="F20" t="str">
            <v>303-001</v>
          </cell>
        </row>
        <row r="21">
          <cell r="F21" t="str">
            <v>303-002</v>
          </cell>
        </row>
        <row r="22">
          <cell r="F22" t="str">
            <v>303-003</v>
          </cell>
        </row>
        <row r="23">
          <cell r="F23" t="str">
            <v>303-004</v>
          </cell>
        </row>
        <row r="24">
          <cell r="F24" t="str">
            <v>303-005</v>
          </cell>
        </row>
        <row r="25">
          <cell r="F25" t="str">
            <v>304-001</v>
          </cell>
        </row>
        <row r="26">
          <cell r="F26" t="str">
            <v>304-002</v>
          </cell>
        </row>
        <row r="27">
          <cell r="F27" t="str">
            <v>304-003</v>
          </cell>
        </row>
        <row r="28">
          <cell r="F28" t="str">
            <v>.</v>
          </cell>
        </row>
        <row r="29">
          <cell r="F29" t="str">
            <v>.</v>
          </cell>
        </row>
        <row r="30">
          <cell r="F30" t="str">
            <v>.</v>
          </cell>
        </row>
        <row r="31">
          <cell r="F31" t="str">
            <v>305-001</v>
          </cell>
        </row>
        <row r="32">
          <cell r="F32" t="str">
            <v>305-002</v>
          </cell>
        </row>
        <row r="33">
          <cell r="F33" t="str">
            <v>305-003</v>
          </cell>
        </row>
        <row r="34">
          <cell r="F34" t="str">
            <v>305-004</v>
          </cell>
        </row>
        <row r="35">
          <cell r="F35" t="str">
            <v>305-005</v>
          </cell>
        </row>
        <row r="36">
          <cell r="F36" t="str">
            <v>305-006</v>
          </cell>
        </row>
        <row r="37">
          <cell r="F37" t="str">
            <v>305-007</v>
          </cell>
        </row>
        <row r="38">
          <cell r="F38" t="str">
            <v>305-008</v>
          </cell>
        </row>
        <row r="39">
          <cell r="F39" t="str">
            <v>306-001</v>
          </cell>
        </row>
        <row r="40">
          <cell r="F40" t="str">
            <v>306-002</v>
          </cell>
        </row>
        <row r="41">
          <cell r="F41" t="str">
            <v>306-003</v>
          </cell>
        </row>
        <row r="42">
          <cell r="F42" t="str">
            <v>306-004</v>
          </cell>
        </row>
        <row r="43">
          <cell r="F43" t="str">
            <v>306-005</v>
          </cell>
        </row>
        <row r="44">
          <cell r="F44" t="str">
            <v>306-006</v>
          </cell>
        </row>
        <row r="45">
          <cell r="F45" t="str">
            <v>306-007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306-008</v>
          </cell>
        </row>
        <row r="71">
          <cell r="F71" t="str">
            <v>.</v>
          </cell>
        </row>
        <row r="72">
          <cell r="F72" t="str">
            <v>307-001</v>
          </cell>
        </row>
        <row r="73">
          <cell r="F73" t="str">
            <v>307-002</v>
          </cell>
        </row>
        <row r="74">
          <cell r="F74" t="str">
            <v>307-003</v>
          </cell>
        </row>
        <row r="75">
          <cell r="F75" t="str">
            <v>307-004</v>
          </cell>
        </row>
        <row r="76">
          <cell r="F76" t="str">
            <v>307-005</v>
          </cell>
        </row>
        <row r="77">
          <cell r="F77" t="str">
            <v>307-006</v>
          </cell>
        </row>
        <row r="78">
          <cell r="F78" t="str">
            <v>307-007</v>
          </cell>
        </row>
        <row r="79">
          <cell r="F79" t="str">
            <v>307-008</v>
          </cell>
        </row>
        <row r="80">
          <cell r="F80" t="str">
            <v>307-009</v>
          </cell>
        </row>
        <row r="81">
          <cell r="F81" t="str">
            <v>307-010</v>
          </cell>
        </row>
        <row r="82">
          <cell r="F82" t="str">
            <v>307-011</v>
          </cell>
        </row>
        <row r="83">
          <cell r="F83" t="str">
            <v>307-012</v>
          </cell>
        </row>
        <row r="84">
          <cell r="F84" t="str">
            <v>307-013</v>
          </cell>
        </row>
        <row r="85">
          <cell r="F85" t="str">
            <v>307-014</v>
          </cell>
        </row>
        <row r="86">
          <cell r="F86" t="str">
            <v>.</v>
          </cell>
        </row>
        <row r="87">
          <cell r="F87" t="str">
            <v>310-001</v>
          </cell>
        </row>
        <row r="88">
          <cell r="F88" t="str">
            <v>310-002</v>
          </cell>
        </row>
        <row r="89">
          <cell r="F89" t="str">
            <v>307-015</v>
          </cell>
        </row>
        <row r="90">
          <cell r="F90" t="str">
            <v>309-001</v>
          </cell>
        </row>
        <row r="91">
          <cell r="F91" t="str">
            <v>309-002</v>
          </cell>
        </row>
        <row r="92">
          <cell r="F92" t="str">
            <v>310-003</v>
          </cell>
        </row>
        <row r="93">
          <cell r="F93" t="str">
            <v>310-004</v>
          </cell>
        </row>
        <row r="94">
          <cell r="F94" t="str">
            <v>310-005</v>
          </cell>
        </row>
        <row r="95">
          <cell r="F95" t="str">
            <v>308-001</v>
          </cell>
        </row>
        <row r="96">
          <cell r="F96" t="str">
            <v>310-006</v>
          </cell>
        </row>
        <row r="97">
          <cell r="F97" t="str">
            <v>310-007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310-008</v>
          </cell>
        </row>
        <row r="129">
          <cell r="F129" t="str">
            <v>.</v>
          </cell>
        </row>
        <row r="130">
          <cell r="F130" t="str">
            <v>311-001</v>
          </cell>
        </row>
        <row r="131">
          <cell r="F131" t="str">
            <v>311-002</v>
          </cell>
        </row>
        <row r="132">
          <cell r="F132" t="str">
            <v>312-001</v>
          </cell>
        </row>
        <row r="133">
          <cell r="F133" t="str">
            <v>313-001</v>
          </cell>
        </row>
        <row r="134">
          <cell r="F134" t="str">
            <v>313-002</v>
          </cell>
        </row>
        <row r="135">
          <cell r="F135" t="str">
            <v>313-003</v>
          </cell>
        </row>
        <row r="136">
          <cell r="F136" t="str">
            <v>313-004</v>
          </cell>
        </row>
        <row r="137">
          <cell r="F137" t="str">
            <v>311-003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8">
        <row r="13">
          <cell r="F13" t="str">
            <v>.</v>
          </cell>
        </row>
        <row r="14">
          <cell r="F14" t="str">
            <v>401-001</v>
          </cell>
        </row>
        <row r="15">
          <cell r="F15" t="str">
            <v>401-002</v>
          </cell>
        </row>
        <row r="16">
          <cell r="F16" t="str">
            <v>402-001</v>
          </cell>
        </row>
        <row r="17">
          <cell r="F17" t="str">
            <v>402-002</v>
          </cell>
        </row>
        <row r="18">
          <cell r="F18" t="str">
            <v>402-003</v>
          </cell>
        </row>
        <row r="19">
          <cell r="F19" t="str">
            <v>.</v>
          </cell>
        </row>
        <row r="20">
          <cell r="F20" t="str">
            <v>403-001</v>
          </cell>
        </row>
        <row r="21">
          <cell r="F21" t="str">
            <v>403-002</v>
          </cell>
        </row>
        <row r="22">
          <cell r="F22" t="str">
            <v>403-003</v>
          </cell>
        </row>
        <row r="23">
          <cell r="F23" t="str">
            <v>403-004</v>
          </cell>
        </row>
        <row r="24">
          <cell r="F24" t="str">
            <v>403-005</v>
          </cell>
        </row>
        <row r="25">
          <cell r="F25" t="str">
            <v>404-001</v>
          </cell>
        </row>
        <row r="26">
          <cell r="F26" t="str">
            <v>404-002</v>
          </cell>
        </row>
        <row r="27">
          <cell r="F27" t="str">
            <v>404-003</v>
          </cell>
        </row>
        <row r="28">
          <cell r="F28" t="str">
            <v>.</v>
          </cell>
        </row>
        <row r="29">
          <cell r="F29" t="str">
            <v>.</v>
          </cell>
        </row>
        <row r="30">
          <cell r="F30" t="str">
            <v>.</v>
          </cell>
        </row>
        <row r="31">
          <cell r="F31" t="str">
            <v>405-001</v>
          </cell>
        </row>
        <row r="32">
          <cell r="F32" t="str">
            <v>405-002</v>
          </cell>
        </row>
        <row r="33">
          <cell r="F33" t="str">
            <v>405-003</v>
          </cell>
        </row>
        <row r="34">
          <cell r="F34" t="str">
            <v>405-004</v>
          </cell>
        </row>
        <row r="35">
          <cell r="F35" t="str">
            <v>405-005</v>
          </cell>
        </row>
        <row r="36">
          <cell r="F36" t="str">
            <v>405-006</v>
          </cell>
        </row>
        <row r="37">
          <cell r="F37" t="str">
            <v>405-007</v>
          </cell>
        </row>
        <row r="38">
          <cell r="F38" t="str">
            <v>405-008</v>
          </cell>
        </row>
        <row r="39">
          <cell r="F39" t="str">
            <v>406-001</v>
          </cell>
        </row>
        <row r="40">
          <cell r="F40" t="str">
            <v>406-002</v>
          </cell>
        </row>
        <row r="41">
          <cell r="F41" t="str">
            <v>406-003</v>
          </cell>
        </row>
        <row r="42">
          <cell r="F42" t="str">
            <v>406-004</v>
          </cell>
        </row>
        <row r="43">
          <cell r="F43" t="str">
            <v>406-005</v>
          </cell>
        </row>
        <row r="44">
          <cell r="F44" t="str">
            <v>406-006</v>
          </cell>
        </row>
        <row r="45">
          <cell r="F45" t="str">
            <v>406-007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406-008</v>
          </cell>
        </row>
        <row r="71">
          <cell r="F71" t="str">
            <v>.</v>
          </cell>
        </row>
        <row r="72">
          <cell r="F72" t="str">
            <v>407-001</v>
          </cell>
        </row>
        <row r="73">
          <cell r="F73" t="str">
            <v>407-002</v>
          </cell>
        </row>
        <row r="74">
          <cell r="F74" t="str">
            <v>407-003</v>
          </cell>
        </row>
        <row r="75">
          <cell r="F75" t="str">
            <v>407-004</v>
          </cell>
        </row>
        <row r="76">
          <cell r="F76" t="str">
            <v>407-005</v>
          </cell>
        </row>
        <row r="77">
          <cell r="F77" t="str">
            <v>407-006</v>
          </cell>
        </row>
        <row r="78">
          <cell r="F78" t="str">
            <v>407-007</v>
          </cell>
        </row>
        <row r="79">
          <cell r="F79" t="str">
            <v>407-008</v>
          </cell>
        </row>
        <row r="80">
          <cell r="F80" t="str">
            <v>407-009</v>
          </cell>
        </row>
        <row r="81">
          <cell r="F81" t="str">
            <v>407-010</v>
          </cell>
        </row>
        <row r="82">
          <cell r="F82" t="str">
            <v>407-011</v>
          </cell>
        </row>
        <row r="83">
          <cell r="F83" t="str">
            <v>407-012</v>
          </cell>
        </row>
        <row r="84">
          <cell r="F84" t="str">
            <v>407-013</v>
          </cell>
        </row>
        <row r="85">
          <cell r="F85" t="str">
            <v>407-014</v>
          </cell>
        </row>
        <row r="86">
          <cell r="F86" t="str">
            <v>.</v>
          </cell>
        </row>
        <row r="87">
          <cell r="F87" t="str">
            <v>410-001</v>
          </cell>
        </row>
        <row r="88">
          <cell r="F88" t="str">
            <v>410-002</v>
          </cell>
        </row>
        <row r="89">
          <cell r="F89" t="str">
            <v>407-015</v>
          </cell>
        </row>
        <row r="90">
          <cell r="F90" t="str">
            <v>409-001</v>
          </cell>
        </row>
        <row r="91">
          <cell r="F91" t="str">
            <v>409-002</v>
          </cell>
        </row>
        <row r="92">
          <cell r="F92" t="str">
            <v>410-003</v>
          </cell>
        </row>
        <row r="93">
          <cell r="F93" t="str">
            <v>410-004</v>
          </cell>
        </row>
        <row r="94">
          <cell r="F94" t="str">
            <v>410-005</v>
          </cell>
        </row>
        <row r="95">
          <cell r="F95" t="str">
            <v>408-001</v>
          </cell>
        </row>
        <row r="96">
          <cell r="F96" t="str">
            <v>410-006</v>
          </cell>
        </row>
        <row r="97">
          <cell r="F97" t="str">
            <v>410-007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410-008</v>
          </cell>
        </row>
        <row r="129">
          <cell r="F129" t="str">
            <v>.</v>
          </cell>
        </row>
        <row r="130">
          <cell r="F130" t="str">
            <v>411-001</v>
          </cell>
        </row>
        <row r="131">
          <cell r="F131" t="str">
            <v>411-002</v>
          </cell>
        </row>
        <row r="132">
          <cell r="F132" t="str">
            <v>412-001</v>
          </cell>
        </row>
        <row r="133">
          <cell r="F133" t="str">
            <v>413-001</v>
          </cell>
        </row>
        <row r="134">
          <cell r="F134" t="str">
            <v>413-002</v>
          </cell>
        </row>
        <row r="135">
          <cell r="F135" t="str">
            <v>413-003</v>
          </cell>
        </row>
        <row r="136">
          <cell r="F136" t="str">
            <v>413-004</v>
          </cell>
        </row>
        <row r="137">
          <cell r="F137" t="str">
            <v>411-003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9">
        <row r="13">
          <cell r="F13" t="str">
            <v>.</v>
          </cell>
        </row>
        <row r="14">
          <cell r="F14" t="str">
            <v>.</v>
          </cell>
        </row>
        <row r="15">
          <cell r="F15" t="str">
            <v>.</v>
          </cell>
        </row>
        <row r="16">
          <cell r="F16" t="str">
            <v>501-001</v>
          </cell>
        </row>
        <row r="17">
          <cell r="F17" t="str">
            <v>501-002</v>
          </cell>
        </row>
        <row r="18">
          <cell r="F18" t="str">
            <v>.</v>
          </cell>
        </row>
        <row r="19">
          <cell r="F19" t="str">
            <v>.</v>
          </cell>
        </row>
        <row r="20">
          <cell r="F20" t="str">
            <v>501-003</v>
          </cell>
        </row>
        <row r="21">
          <cell r="F21" t="str">
            <v>.</v>
          </cell>
        </row>
        <row r="22">
          <cell r="F22" t="str">
            <v>501-004</v>
          </cell>
        </row>
        <row r="23">
          <cell r="F23" t="str">
            <v>501-005</v>
          </cell>
        </row>
        <row r="24">
          <cell r="F24" t="str">
            <v>501-006</v>
          </cell>
        </row>
        <row r="25">
          <cell r="F25" t="str">
            <v>501-007</v>
          </cell>
        </row>
        <row r="26">
          <cell r="F26" t="str">
            <v>501-008</v>
          </cell>
        </row>
        <row r="27">
          <cell r="F27" t="str">
            <v>501-009</v>
          </cell>
        </row>
        <row r="28">
          <cell r="F28" t="str">
            <v>501-010</v>
          </cell>
        </row>
        <row r="29">
          <cell r="F29" t="str">
            <v>501-011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501-012</v>
          </cell>
        </row>
        <row r="71">
          <cell r="F71" t="str">
            <v>.</v>
          </cell>
        </row>
        <row r="72">
          <cell r="F72" t="str">
            <v>502-001</v>
          </cell>
        </row>
        <row r="73">
          <cell r="F73" t="str">
            <v>502-002</v>
          </cell>
        </row>
        <row r="74">
          <cell r="F74" t="str">
            <v>502-003</v>
          </cell>
        </row>
        <row r="75">
          <cell r="F75" t="str">
            <v>.</v>
          </cell>
        </row>
        <row r="76">
          <cell r="F76" t="str">
            <v>502-004</v>
          </cell>
        </row>
        <row r="77">
          <cell r="F77" t="str">
            <v>502-005</v>
          </cell>
        </row>
        <row r="78">
          <cell r="F78" t="str">
            <v>502-006</v>
          </cell>
        </row>
        <row r="79">
          <cell r="F79" t="str">
            <v>502-007</v>
          </cell>
        </row>
        <row r="80">
          <cell r="F80" t="str">
            <v>502-008</v>
          </cell>
        </row>
        <row r="81">
          <cell r="F81" t="str">
            <v>502-009</v>
          </cell>
        </row>
        <row r="82">
          <cell r="F82" t="str">
            <v>502-010</v>
          </cell>
        </row>
        <row r="83">
          <cell r="F83" t="str">
            <v>502-011</v>
          </cell>
        </row>
        <row r="84">
          <cell r="F84" t="str">
            <v>.</v>
          </cell>
        </row>
        <row r="85">
          <cell r="F85" t="str">
            <v>502-012</v>
          </cell>
        </row>
        <row r="86">
          <cell r="F86" t="str">
            <v>502-013</v>
          </cell>
        </row>
        <row r="87">
          <cell r="F87" t="str">
            <v>502-014</v>
          </cell>
        </row>
        <row r="88">
          <cell r="F88" t="str">
            <v>502-015</v>
          </cell>
        </row>
        <row r="89">
          <cell r="F89" t="str">
            <v>502-016</v>
          </cell>
        </row>
        <row r="90">
          <cell r="F90" t="str">
            <v>.</v>
          </cell>
        </row>
        <row r="91">
          <cell r="F91" t="str">
            <v>502-017</v>
          </cell>
        </row>
        <row r="92">
          <cell r="F92" t="str">
            <v>.</v>
          </cell>
        </row>
        <row r="93">
          <cell r="F93" t="str">
            <v>502-018</v>
          </cell>
        </row>
        <row r="94">
          <cell r="F94" t="str">
            <v>502-019</v>
          </cell>
        </row>
        <row r="95">
          <cell r="F95" t="str">
            <v>502-020</v>
          </cell>
        </row>
        <row r="96">
          <cell r="F96" t="str">
            <v>502-021</v>
          </cell>
        </row>
        <row r="97">
          <cell r="F97" t="str">
            <v>502-022</v>
          </cell>
        </row>
        <row r="98">
          <cell r="F98" t="str">
            <v>502-023</v>
          </cell>
        </row>
        <row r="99">
          <cell r="F99" t="str">
            <v>502-024</v>
          </cell>
        </row>
        <row r="100">
          <cell r="F100" t="str">
            <v>502-025</v>
          </cell>
        </row>
        <row r="101">
          <cell r="F101" t="str">
            <v>.</v>
          </cell>
        </row>
        <row r="102">
          <cell r="F102" t="str">
            <v>.</v>
          </cell>
        </row>
        <row r="103">
          <cell r="F103" t="str">
            <v>502-026</v>
          </cell>
        </row>
        <row r="104">
          <cell r="F104" t="str">
            <v>502-027</v>
          </cell>
        </row>
        <row r="105">
          <cell r="F105" t="str">
            <v>502-028</v>
          </cell>
        </row>
        <row r="106">
          <cell r="F106" t="str">
            <v>502-029</v>
          </cell>
        </row>
        <row r="107">
          <cell r="F107" t="str">
            <v>502-030</v>
          </cell>
        </row>
        <row r="108">
          <cell r="F108" t="str">
            <v>502-031</v>
          </cell>
        </row>
        <row r="109">
          <cell r="F109" t="str">
            <v>502-032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502-033</v>
          </cell>
        </row>
        <row r="129">
          <cell r="F129" t="str">
            <v>.</v>
          </cell>
        </row>
        <row r="130">
          <cell r="F130" t="str">
            <v>503-001</v>
          </cell>
        </row>
        <row r="131">
          <cell r="F131" t="str">
            <v>503-002</v>
          </cell>
        </row>
        <row r="132">
          <cell r="F132" t="str">
            <v>503-003</v>
          </cell>
        </row>
        <row r="133">
          <cell r="F133" t="str">
            <v>503-004</v>
          </cell>
        </row>
        <row r="134">
          <cell r="F134" t="str">
            <v>503-005</v>
          </cell>
        </row>
        <row r="135">
          <cell r="F135" t="str">
            <v>503-006</v>
          </cell>
        </row>
        <row r="136">
          <cell r="F136" t="str">
            <v>503-007</v>
          </cell>
        </row>
        <row r="137">
          <cell r="F137" t="str">
            <v>503-008</v>
          </cell>
        </row>
        <row r="138">
          <cell r="F138" t="str">
            <v>503-009</v>
          </cell>
        </row>
        <row r="139">
          <cell r="F139" t="str">
            <v>503-010</v>
          </cell>
        </row>
        <row r="140">
          <cell r="F140" t="str">
            <v>503-011</v>
          </cell>
        </row>
        <row r="141">
          <cell r="F141" t="str">
            <v>503-012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0">
        <row r="13">
          <cell r="F13" t="str">
            <v>.</v>
          </cell>
        </row>
        <row r="14">
          <cell r="F14" t="str">
            <v>.</v>
          </cell>
        </row>
        <row r="15">
          <cell r="F15" t="str">
            <v>.</v>
          </cell>
        </row>
        <row r="16">
          <cell r="F16" t="str">
            <v>601-001</v>
          </cell>
        </row>
        <row r="17">
          <cell r="F17" t="str">
            <v>601-002</v>
          </cell>
        </row>
        <row r="18">
          <cell r="F18" t="str">
            <v>.</v>
          </cell>
        </row>
        <row r="19">
          <cell r="F19" t="str">
            <v>.</v>
          </cell>
        </row>
        <row r="20">
          <cell r="F20" t="str">
            <v>601-003</v>
          </cell>
        </row>
        <row r="21">
          <cell r="F21" t="str">
            <v>.</v>
          </cell>
        </row>
        <row r="22">
          <cell r="F22" t="str">
            <v>601-004</v>
          </cell>
        </row>
        <row r="23">
          <cell r="F23" t="str">
            <v>601-005</v>
          </cell>
        </row>
        <row r="24">
          <cell r="F24" t="str">
            <v>601-006</v>
          </cell>
        </row>
        <row r="25">
          <cell r="F25" t="str">
            <v>601-007</v>
          </cell>
        </row>
        <row r="26">
          <cell r="F26" t="str">
            <v>601-008</v>
          </cell>
        </row>
        <row r="27">
          <cell r="F27" t="str">
            <v>601-009</v>
          </cell>
        </row>
        <row r="28">
          <cell r="F28" t="str">
            <v>601-010</v>
          </cell>
        </row>
        <row r="29">
          <cell r="F29" t="str">
            <v>601-011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601-012</v>
          </cell>
        </row>
        <row r="71">
          <cell r="F71" t="str">
            <v>.</v>
          </cell>
        </row>
        <row r="72">
          <cell r="F72" t="str">
            <v>602-001</v>
          </cell>
        </row>
        <row r="73">
          <cell r="F73" t="str">
            <v>602-002</v>
          </cell>
        </row>
        <row r="74">
          <cell r="F74" t="str">
            <v>602-003</v>
          </cell>
        </row>
        <row r="75">
          <cell r="F75" t="str">
            <v>.</v>
          </cell>
        </row>
        <row r="76">
          <cell r="F76" t="str">
            <v>602-004</v>
          </cell>
        </row>
        <row r="77">
          <cell r="F77" t="str">
            <v>602-005</v>
          </cell>
        </row>
        <row r="78">
          <cell r="F78" t="str">
            <v>602-006</v>
          </cell>
        </row>
        <row r="79">
          <cell r="F79" t="str">
            <v>602-007</v>
          </cell>
        </row>
        <row r="80">
          <cell r="F80" t="str">
            <v>602-008</v>
          </cell>
        </row>
        <row r="81">
          <cell r="F81" t="str">
            <v>602-009</v>
          </cell>
        </row>
        <row r="82">
          <cell r="F82" t="str">
            <v>602-010</v>
          </cell>
        </row>
        <row r="83">
          <cell r="F83" t="str">
            <v>602-011</v>
          </cell>
        </row>
        <row r="84">
          <cell r="F84" t="str">
            <v>.</v>
          </cell>
        </row>
        <row r="85">
          <cell r="F85" t="str">
            <v>602-012</v>
          </cell>
        </row>
        <row r="86">
          <cell r="F86" t="str">
            <v>602-013</v>
          </cell>
        </row>
        <row r="87">
          <cell r="F87" t="str">
            <v>602-014</v>
          </cell>
        </row>
        <row r="88">
          <cell r="F88" t="str">
            <v>602-015</v>
          </cell>
        </row>
        <row r="89">
          <cell r="F89" t="str">
            <v>602-016</v>
          </cell>
        </row>
        <row r="90">
          <cell r="F90" t="str">
            <v>.</v>
          </cell>
        </row>
        <row r="91">
          <cell r="F91" t="str">
            <v>602-017</v>
          </cell>
        </row>
        <row r="92">
          <cell r="F92" t="str">
            <v>.</v>
          </cell>
        </row>
        <row r="93">
          <cell r="F93" t="str">
            <v>602-018</v>
          </cell>
        </row>
        <row r="94">
          <cell r="F94" t="str">
            <v>602-019</v>
          </cell>
        </row>
        <row r="95">
          <cell r="F95" t="str">
            <v>602-020</v>
          </cell>
        </row>
        <row r="96">
          <cell r="F96" t="str">
            <v>602-021</v>
          </cell>
        </row>
        <row r="97">
          <cell r="F97" t="str">
            <v>602-022</v>
          </cell>
        </row>
        <row r="98">
          <cell r="F98" t="str">
            <v>602-023</v>
          </cell>
        </row>
        <row r="99">
          <cell r="F99" t="str">
            <v>602-024</v>
          </cell>
        </row>
        <row r="100">
          <cell r="F100" t="str">
            <v>602-025</v>
          </cell>
        </row>
        <row r="101">
          <cell r="F101" t="str">
            <v>.</v>
          </cell>
        </row>
        <row r="102">
          <cell r="F102" t="str">
            <v>.</v>
          </cell>
        </row>
        <row r="103">
          <cell r="F103" t="str">
            <v>602-026</v>
          </cell>
        </row>
        <row r="104">
          <cell r="F104" t="str">
            <v>602-027</v>
          </cell>
        </row>
        <row r="105">
          <cell r="F105" t="str">
            <v>602-028</v>
          </cell>
        </row>
        <row r="106">
          <cell r="F106" t="str">
            <v>602-029</v>
          </cell>
        </row>
        <row r="107">
          <cell r="F107" t="str">
            <v>602-030</v>
          </cell>
        </row>
        <row r="108">
          <cell r="F108" t="str">
            <v>602-031</v>
          </cell>
        </row>
        <row r="109">
          <cell r="F109" t="str">
            <v>602-032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602-033</v>
          </cell>
        </row>
        <row r="129">
          <cell r="F129" t="str">
            <v>.</v>
          </cell>
        </row>
        <row r="130">
          <cell r="F130" t="str">
            <v>603-001</v>
          </cell>
        </row>
        <row r="131">
          <cell r="F131" t="str">
            <v>603-002</v>
          </cell>
        </row>
        <row r="132">
          <cell r="F132" t="str">
            <v>603-003</v>
          </cell>
        </row>
        <row r="133">
          <cell r="F133" t="str">
            <v>603-004</v>
          </cell>
        </row>
        <row r="134">
          <cell r="F134" t="str">
            <v>603-005</v>
          </cell>
        </row>
        <row r="135">
          <cell r="F135" t="str">
            <v>603-006</v>
          </cell>
        </row>
        <row r="136">
          <cell r="F136" t="str">
            <v>603-007</v>
          </cell>
        </row>
        <row r="137">
          <cell r="F137" t="str">
            <v>603-008</v>
          </cell>
        </row>
        <row r="138">
          <cell r="F138" t="str">
            <v>603-009</v>
          </cell>
        </row>
        <row r="139">
          <cell r="F139" t="str">
            <v>603-010</v>
          </cell>
        </row>
        <row r="140">
          <cell r="F140" t="str">
            <v>603-011</v>
          </cell>
        </row>
        <row r="141">
          <cell r="F141" t="str">
            <v>603-012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1">
        <row r="13">
          <cell r="F13" t="str">
            <v>.</v>
          </cell>
        </row>
        <row r="14">
          <cell r="F14" t="str">
            <v>701-001</v>
          </cell>
        </row>
        <row r="15">
          <cell r="F15" t="str">
            <v>701-002</v>
          </cell>
        </row>
        <row r="16">
          <cell r="F16" t="str">
            <v>702-001</v>
          </cell>
        </row>
        <row r="17">
          <cell r="F17" t="str">
            <v>702-002</v>
          </cell>
        </row>
        <row r="18">
          <cell r="F18" t="str">
            <v>702-003</v>
          </cell>
        </row>
        <row r="19">
          <cell r="F19" t="str">
            <v>.</v>
          </cell>
        </row>
        <row r="20">
          <cell r="F20" t="str">
            <v>703-001</v>
          </cell>
        </row>
        <row r="21">
          <cell r="F21" t="str">
            <v>703-002</v>
          </cell>
        </row>
        <row r="22">
          <cell r="F22" t="str">
            <v>703-003</v>
          </cell>
        </row>
        <row r="23">
          <cell r="F23" t="str">
            <v>703-004</v>
          </cell>
        </row>
        <row r="24">
          <cell r="F24" t="str">
            <v>704-001</v>
          </cell>
        </row>
        <row r="25">
          <cell r="F25" t="str">
            <v>704-002</v>
          </cell>
        </row>
        <row r="26">
          <cell r="F26" t="str">
            <v>704-003</v>
          </cell>
        </row>
        <row r="27">
          <cell r="F27" t="str">
            <v>704-004</v>
          </cell>
        </row>
        <row r="28">
          <cell r="F28" t="str">
            <v>705-001</v>
          </cell>
        </row>
        <row r="29">
          <cell r="F29" t="str">
            <v>705-002</v>
          </cell>
        </row>
        <row r="30">
          <cell r="F30" t="str">
            <v>705-003</v>
          </cell>
        </row>
        <row r="31">
          <cell r="F31" t="str">
            <v>705-004</v>
          </cell>
        </row>
        <row r="32">
          <cell r="F32" t="str">
            <v>705-005</v>
          </cell>
        </row>
        <row r="33">
          <cell r="F33" t="str">
            <v>705-006</v>
          </cell>
        </row>
        <row r="34">
          <cell r="F34" t="str">
            <v>705-007</v>
          </cell>
        </row>
        <row r="35">
          <cell r="F35" t="str">
            <v>705-008</v>
          </cell>
        </row>
        <row r="36">
          <cell r="F36" t="str">
            <v>.</v>
          </cell>
        </row>
        <row r="37">
          <cell r="F37" t="str">
            <v>705-009</v>
          </cell>
        </row>
        <row r="38">
          <cell r="F38" t="str">
            <v>.</v>
          </cell>
        </row>
        <row r="39">
          <cell r="F39" t="str">
            <v>705-010</v>
          </cell>
        </row>
        <row r="40">
          <cell r="F40" t="str">
            <v>705-011</v>
          </cell>
        </row>
        <row r="41">
          <cell r="F41" t="str">
            <v>705-012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706-001</v>
          </cell>
        </row>
        <row r="71">
          <cell r="F71" t="str">
            <v>.</v>
          </cell>
        </row>
        <row r="72">
          <cell r="F72" t="str">
            <v>707-001</v>
          </cell>
        </row>
        <row r="73">
          <cell r="F73" t="str">
            <v>707-002</v>
          </cell>
        </row>
        <row r="74">
          <cell r="F74" t="str">
            <v>709-001</v>
          </cell>
        </row>
        <row r="75">
          <cell r="F75" t="str">
            <v>709-002</v>
          </cell>
        </row>
        <row r="76">
          <cell r="F76" t="str">
            <v>709-003</v>
          </cell>
        </row>
        <row r="77">
          <cell r="F77" t="str">
            <v>710-001</v>
          </cell>
        </row>
        <row r="78">
          <cell r="F78" t="str">
            <v>707-003</v>
          </cell>
        </row>
        <row r="79">
          <cell r="F79" t="str">
            <v>707-004</v>
          </cell>
        </row>
        <row r="80">
          <cell r="F80" t="str">
            <v>710-002</v>
          </cell>
        </row>
        <row r="81">
          <cell r="F81" t="str">
            <v>710-003</v>
          </cell>
        </row>
        <row r="82">
          <cell r="F82" t="str">
            <v>707-005</v>
          </cell>
        </row>
        <row r="83">
          <cell r="F83" t="str">
            <v>710-004</v>
          </cell>
        </row>
        <row r="84">
          <cell r="F84" t="str">
            <v>707-006</v>
          </cell>
        </row>
        <row r="85">
          <cell r="F85" t="str">
            <v>707-007</v>
          </cell>
        </row>
        <row r="86">
          <cell r="F86" t="str">
            <v>710-005</v>
          </cell>
        </row>
        <row r="87">
          <cell r="F87" t="str">
            <v>707-008</v>
          </cell>
        </row>
        <row r="88">
          <cell r="F88" t="str">
            <v>707-009</v>
          </cell>
        </row>
        <row r="89">
          <cell r="F89" t="str">
            <v>707-010</v>
          </cell>
        </row>
        <row r="90">
          <cell r="F90" t="str">
            <v>707-011</v>
          </cell>
        </row>
        <row r="91">
          <cell r="F91" t="str">
            <v>707-012</v>
          </cell>
        </row>
        <row r="92">
          <cell r="F92" t="str">
            <v>707-013</v>
          </cell>
        </row>
        <row r="93">
          <cell r="F93" t="str">
            <v>707-014</v>
          </cell>
        </row>
        <row r="94">
          <cell r="F94" t="str">
            <v>707-015</v>
          </cell>
        </row>
        <row r="95">
          <cell r="F95" t="str">
            <v>.</v>
          </cell>
        </row>
        <row r="96">
          <cell r="F96" t="str">
            <v>.</v>
          </cell>
        </row>
        <row r="97">
          <cell r="F97" t="str">
            <v>707-016</v>
          </cell>
        </row>
        <row r="98">
          <cell r="F98" t="str">
            <v>707-017</v>
          </cell>
        </row>
        <row r="99">
          <cell r="F99" t="str">
            <v>707-018</v>
          </cell>
        </row>
        <row r="100">
          <cell r="F100" t="str">
            <v>707-019</v>
          </cell>
        </row>
        <row r="101">
          <cell r="F101" t="str">
            <v>707-020</v>
          </cell>
        </row>
        <row r="102">
          <cell r="F102" t="str">
            <v>707-021</v>
          </cell>
        </row>
        <row r="103">
          <cell r="F103" t="str">
            <v>707-022</v>
          </cell>
        </row>
        <row r="104">
          <cell r="F104" t="str">
            <v>707-023</v>
          </cell>
        </row>
        <row r="105">
          <cell r="F105" t="str">
            <v>707-024</v>
          </cell>
        </row>
        <row r="106">
          <cell r="F106" t="str">
            <v>707-025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710-006</v>
          </cell>
        </row>
        <row r="129">
          <cell r="F129" t="str">
            <v>.</v>
          </cell>
        </row>
        <row r="130">
          <cell r="F130" t="str">
            <v>711-001</v>
          </cell>
        </row>
        <row r="131">
          <cell r="F131" t="str">
            <v>711-002</v>
          </cell>
        </row>
        <row r="132">
          <cell r="F132" t="str">
            <v>711-003</v>
          </cell>
        </row>
        <row r="133">
          <cell r="F133" t="str">
            <v>712-001</v>
          </cell>
        </row>
        <row r="134">
          <cell r="F134" t="str">
            <v>713-001</v>
          </cell>
        </row>
        <row r="135">
          <cell r="F135" t="str">
            <v>713-002</v>
          </cell>
        </row>
        <row r="136">
          <cell r="F136" t="str">
            <v>713-003</v>
          </cell>
        </row>
        <row r="137">
          <cell r="F137" t="str">
            <v>713-004</v>
          </cell>
        </row>
        <row r="138">
          <cell r="F138" t="str">
            <v>713-005</v>
          </cell>
        </row>
        <row r="139">
          <cell r="F139" t="str">
            <v>711-004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2">
        <row r="13">
          <cell r="F13" t="str">
            <v>.</v>
          </cell>
        </row>
        <row r="14">
          <cell r="F14" t="str">
            <v>801-001</v>
          </cell>
        </row>
        <row r="15">
          <cell r="F15" t="str">
            <v>801-002</v>
          </cell>
        </row>
        <row r="16">
          <cell r="F16" t="str">
            <v>802-001</v>
          </cell>
        </row>
        <row r="17">
          <cell r="F17" t="str">
            <v>802-002</v>
          </cell>
        </row>
        <row r="18">
          <cell r="F18" t="str">
            <v>802-003</v>
          </cell>
        </row>
        <row r="19">
          <cell r="F19" t="str">
            <v>.</v>
          </cell>
        </row>
        <row r="20">
          <cell r="F20" t="str">
            <v>803-001</v>
          </cell>
        </row>
        <row r="21">
          <cell r="F21" t="str">
            <v>803-002</v>
          </cell>
        </row>
        <row r="22">
          <cell r="F22" t="str">
            <v>803-003</v>
          </cell>
        </row>
        <row r="23">
          <cell r="F23" t="str">
            <v>803-004</v>
          </cell>
        </row>
        <row r="24">
          <cell r="F24" t="str">
            <v>804-001</v>
          </cell>
        </row>
        <row r="25">
          <cell r="F25" t="str">
            <v>804-002</v>
          </cell>
        </row>
        <row r="26">
          <cell r="F26" t="str">
            <v>804-003</v>
          </cell>
        </row>
        <row r="27">
          <cell r="F27" t="str">
            <v>804-004</v>
          </cell>
        </row>
        <row r="28">
          <cell r="F28" t="str">
            <v>805-001</v>
          </cell>
        </row>
        <row r="29">
          <cell r="F29" t="str">
            <v>805-002</v>
          </cell>
        </row>
        <row r="30">
          <cell r="F30" t="str">
            <v>805-003</v>
          </cell>
        </row>
        <row r="31">
          <cell r="F31" t="str">
            <v>805-004</v>
          </cell>
        </row>
        <row r="32">
          <cell r="F32" t="str">
            <v>805-005</v>
          </cell>
        </row>
        <row r="33">
          <cell r="F33" t="str">
            <v>805-006</v>
          </cell>
        </row>
        <row r="34">
          <cell r="F34" t="str">
            <v>805-007</v>
          </cell>
        </row>
        <row r="35">
          <cell r="F35" t="str">
            <v>805-008</v>
          </cell>
        </row>
        <row r="36">
          <cell r="F36" t="str">
            <v>.</v>
          </cell>
        </row>
        <row r="37">
          <cell r="F37" t="str">
            <v>805-009</v>
          </cell>
        </row>
        <row r="38">
          <cell r="F38" t="str">
            <v>.</v>
          </cell>
        </row>
        <row r="39">
          <cell r="F39" t="str">
            <v>805-010</v>
          </cell>
        </row>
        <row r="40">
          <cell r="F40" t="str">
            <v>805-011</v>
          </cell>
        </row>
        <row r="41">
          <cell r="F41" t="str">
            <v>805-012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806-001</v>
          </cell>
        </row>
        <row r="71">
          <cell r="F71" t="str">
            <v>.</v>
          </cell>
        </row>
        <row r="72">
          <cell r="F72" t="str">
            <v>807-001</v>
          </cell>
        </row>
        <row r="73">
          <cell r="F73" t="str">
            <v>807-002</v>
          </cell>
        </row>
        <row r="74">
          <cell r="F74" t="str">
            <v>809-001</v>
          </cell>
        </row>
        <row r="75">
          <cell r="F75" t="str">
            <v>809-002</v>
          </cell>
        </row>
        <row r="76">
          <cell r="F76" t="str">
            <v>809-003</v>
          </cell>
        </row>
        <row r="77">
          <cell r="F77" t="str">
            <v>810-001</v>
          </cell>
        </row>
        <row r="78">
          <cell r="F78" t="str">
            <v>807-003</v>
          </cell>
        </row>
        <row r="79">
          <cell r="F79" t="str">
            <v>807-004</v>
          </cell>
        </row>
        <row r="80">
          <cell r="F80" t="str">
            <v>810-002</v>
          </cell>
        </row>
        <row r="81">
          <cell r="F81" t="str">
            <v>810-003</v>
          </cell>
        </row>
        <row r="82">
          <cell r="F82" t="str">
            <v>807-005</v>
          </cell>
        </row>
        <row r="83">
          <cell r="F83" t="str">
            <v>810-004</v>
          </cell>
        </row>
        <row r="84">
          <cell r="F84" t="str">
            <v>807-006</v>
          </cell>
        </row>
        <row r="85">
          <cell r="F85" t="str">
            <v>807-007</v>
          </cell>
        </row>
        <row r="86">
          <cell r="F86" t="str">
            <v>810-005</v>
          </cell>
        </row>
        <row r="87">
          <cell r="F87" t="str">
            <v>807-008</v>
          </cell>
        </row>
        <row r="88">
          <cell r="F88" t="str">
            <v>807-009</v>
          </cell>
        </row>
        <row r="89">
          <cell r="F89" t="str">
            <v>807-010</v>
          </cell>
        </row>
        <row r="90">
          <cell r="F90" t="str">
            <v>807-011</v>
          </cell>
        </row>
        <row r="91">
          <cell r="F91" t="str">
            <v>807-012</v>
          </cell>
        </row>
        <row r="92">
          <cell r="F92" t="str">
            <v>807-013</v>
          </cell>
        </row>
        <row r="93">
          <cell r="F93" t="str">
            <v>807-014</v>
          </cell>
        </row>
        <row r="94">
          <cell r="F94" t="str">
            <v>807-015</v>
          </cell>
        </row>
        <row r="95">
          <cell r="F95" t="str">
            <v>.</v>
          </cell>
        </row>
        <row r="96">
          <cell r="F96" t="str">
            <v>.</v>
          </cell>
        </row>
        <row r="97">
          <cell r="F97" t="str">
            <v>807-016</v>
          </cell>
        </row>
        <row r="98">
          <cell r="F98" t="str">
            <v>807-017</v>
          </cell>
        </row>
        <row r="99">
          <cell r="F99" t="str">
            <v>807-018</v>
          </cell>
        </row>
        <row r="100">
          <cell r="F100" t="str">
            <v>807-019</v>
          </cell>
        </row>
        <row r="101">
          <cell r="F101" t="str">
            <v>807-020</v>
          </cell>
        </row>
        <row r="102">
          <cell r="F102" t="str">
            <v>807-021</v>
          </cell>
        </row>
        <row r="103">
          <cell r="F103" t="str">
            <v>807-022</v>
          </cell>
        </row>
        <row r="104">
          <cell r="F104" t="str">
            <v>807-023</v>
          </cell>
        </row>
        <row r="105">
          <cell r="F105" t="str">
            <v>807-024</v>
          </cell>
        </row>
        <row r="106">
          <cell r="F106" t="str">
            <v>807-025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810-006</v>
          </cell>
        </row>
        <row r="129">
          <cell r="F129" t="str">
            <v>.</v>
          </cell>
        </row>
        <row r="130">
          <cell r="F130" t="str">
            <v>811-001</v>
          </cell>
        </row>
        <row r="131">
          <cell r="F131" t="str">
            <v>811-002</v>
          </cell>
        </row>
        <row r="132">
          <cell r="F132" t="str">
            <v>811-003</v>
          </cell>
        </row>
        <row r="133">
          <cell r="F133" t="str">
            <v>812-001</v>
          </cell>
        </row>
        <row r="134">
          <cell r="F134" t="str">
            <v>813-001</v>
          </cell>
        </row>
        <row r="135">
          <cell r="F135" t="str">
            <v>813-002</v>
          </cell>
        </row>
        <row r="136">
          <cell r="F136" t="str">
            <v>813-003</v>
          </cell>
        </row>
        <row r="137">
          <cell r="F137" t="str">
            <v>813-004</v>
          </cell>
        </row>
        <row r="138">
          <cell r="F138" t="str">
            <v>813-005</v>
          </cell>
        </row>
        <row r="139">
          <cell r="F139" t="str">
            <v>811-004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3">
        <row r="13">
          <cell r="F13" t="str">
            <v>.</v>
          </cell>
        </row>
        <row r="14">
          <cell r="F14" t="str">
            <v>901-001</v>
          </cell>
        </row>
        <row r="15">
          <cell r="F15" t="str">
            <v>901-002</v>
          </cell>
        </row>
        <row r="16">
          <cell r="F16" t="str">
            <v>902-001</v>
          </cell>
        </row>
        <row r="17">
          <cell r="F17" t="str">
            <v>902-002</v>
          </cell>
        </row>
        <row r="18">
          <cell r="F18" t="str">
            <v>902-003</v>
          </cell>
        </row>
        <row r="19">
          <cell r="F19" t="str">
            <v>.</v>
          </cell>
        </row>
        <row r="20">
          <cell r="F20" t="str">
            <v>903-001</v>
          </cell>
        </row>
        <row r="21">
          <cell r="F21" t="str">
            <v>903-002</v>
          </cell>
        </row>
        <row r="22">
          <cell r="F22" t="str">
            <v>903-003</v>
          </cell>
        </row>
        <row r="23">
          <cell r="F23" t="str">
            <v>903-004</v>
          </cell>
        </row>
        <row r="24">
          <cell r="F24" t="str">
            <v>904-001</v>
          </cell>
        </row>
        <row r="25">
          <cell r="F25" t="str">
            <v>904-002</v>
          </cell>
        </row>
        <row r="26">
          <cell r="F26" t="str">
            <v>905-001</v>
          </cell>
        </row>
        <row r="27">
          <cell r="F27" t="str">
            <v>905-002</v>
          </cell>
        </row>
        <row r="28">
          <cell r="F28" t="str">
            <v>905-003</v>
          </cell>
        </row>
        <row r="29">
          <cell r="F29" t="str">
            <v>905-004</v>
          </cell>
        </row>
        <row r="30">
          <cell r="F30" t="str">
            <v>905-005</v>
          </cell>
        </row>
        <row r="31">
          <cell r="F31" t="str">
            <v>905-006</v>
          </cell>
        </row>
        <row r="32">
          <cell r="F32" t="str">
            <v>905-007</v>
          </cell>
        </row>
        <row r="33">
          <cell r="F33" t="str">
            <v>905-008</v>
          </cell>
        </row>
        <row r="34">
          <cell r="F34" t="str">
            <v>906-001</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906-002</v>
          </cell>
        </row>
        <row r="71">
          <cell r="F71" t="str">
            <v>.</v>
          </cell>
        </row>
        <row r="72">
          <cell r="F72" t="str">
            <v>907-001</v>
          </cell>
        </row>
        <row r="73">
          <cell r="F73" t="str">
            <v>907-002</v>
          </cell>
        </row>
        <row r="74">
          <cell r="F74" t="str">
            <v>907-003</v>
          </cell>
        </row>
        <row r="75">
          <cell r="F75" t="str">
            <v>907-004</v>
          </cell>
        </row>
        <row r="76">
          <cell r="F76" t="str">
            <v>907-005</v>
          </cell>
        </row>
        <row r="77">
          <cell r="F77" t="str">
            <v>907-006</v>
          </cell>
        </row>
        <row r="78">
          <cell r="F78" t="str">
            <v>907-007</v>
          </cell>
        </row>
        <row r="79">
          <cell r="F79" t="str">
            <v>907-008</v>
          </cell>
        </row>
        <row r="80">
          <cell r="F80" t="str">
            <v>909-001</v>
          </cell>
        </row>
        <row r="81">
          <cell r="F81" t="str">
            <v>909-002</v>
          </cell>
        </row>
        <row r="82">
          <cell r="F82" t="str">
            <v>909-003</v>
          </cell>
        </row>
        <row r="83">
          <cell r="F83" t="str">
            <v>909-004</v>
          </cell>
        </row>
        <row r="84">
          <cell r="F84" t="str">
            <v>910-001</v>
          </cell>
        </row>
        <row r="85">
          <cell r="F85" t="str">
            <v>910-002</v>
          </cell>
        </row>
        <row r="86">
          <cell r="F86" t="str">
            <v>910-003</v>
          </cell>
        </row>
        <row r="87">
          <cell r="F87" t="str">
            <v>910-004</v>
          </cell>
        </row>
        <row r="88">
          <cell r="F88" t="str">
            <v>907-009</v>
          </cell>
        </row>
        <row r="89">
          <cell r="F89" t="str">
            <v>910-005</v>
          </cell>
        </row>
        <row r="90">
          <cell r="F90" t="str">
            <v>907-010</v>
          </cell>
        </row>
        <row r="91">
          <cell r="F91" t="str">
            <v>908-001</v>
          </cell>
        </row>
        <row r="92">
          <cell r="F92" t="str">
            <v>907-011</v>
          </cell>
        </row>
        <row r="93">
          <cell r="F93" t="str">
            <v>.</v>
          </cell>
        </row>
        <row r="94">
          <cell r="F94" t="str">
            <v>.</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910-006</v>
          </cell>
        </row>
        <row r="129">
          <cell r="F129" t="str">
            <v>.</v>
          </cell>
        </row>
        <row r="130">
          <cell r="F130" t="str">
            <v>911-001</v>
          </cell>
        </row>
        <row r="131">
          <cell r="F131" t="str">
            <v>911-002</v>
          </cell>
        </row>
        <row r="132">
          <cell r="F132" t="str">
            <v>911-003</v>
          </cell>
        </row>
        <row r="133">
          <cell r="F133" t="str">
            <v>912-001</v>
          </cell>
        </row>
        <row r="134">
          <cell r="F134" t="str">
            <v>913-001</v>
          </cell>
        </row>
        <row r="135">
          <cell r="F135" t="str">
            <v>913-002</v>
          </cell>
        </row>
        <row r="136">
          <cell r="F136" t="str">
            <v>913-003</v>
          </cell>
        </row>
        <row r="137">
          <cell r="F137" t="str">
            <v>913-004</v>
          </cell>
        </row>
        <row r="138">
          <cell r="F138" t="str">
            <v>913-005</v>
          </cell>
        </row>
        <row r="139">
          <cell r="F139" t="str">
            <v>911-004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914-001</v>
          </cell>
        </row>
        <row r="177">
          <cell r="F177" t="str">
            <v>914-002</v>
          </cell>
        </row>
        <row r="178">
          <cell r="F178" t="str">
            <v>914-003</v>
          </cell>
        </row>
        <row r="179">
          <cell r="F179" t="str">
            <v>914-004</v>
          </cell>
        </row>
        <row r="180">
          <cell r="F180" t="str">
            <v>914-005</v>
          </cell>
        </row>
        <row r="181">
          <cell r="F181" t="str">
            <v>914-006</v>
          </cell>
        </row>
      </sheetData>
      <sheetData sheetId="34">
        <row r="13">
          <cell r="F13" t="str">
            <v>.</v>
          </cell>
        </row>
        <row r="14">
          <cell r="F14" t="str">
            <v>1001-001</v>
          </cell>
        </row>
        <row r="15">
          <cell r="F15" t="str">
            <v>1001-002</v>
          </cell>
        </row>
        <row r="16">
          <cell r="F16" t="str">
            <v>1002-001</v>
          </cell>
        </row>
        <row r="17">
          <cell r="F17" t="str">
            <v>1002-002</v>
          </cell>
        </row>
        <row r="18">
          <cell r="F18" t="str">
            <v>1002-003</v>
          </cell>
        </row>
        <row r="19">
          <cell r="F19" t="str">
            <v>.</v>
          </cell>
        </row>
        <row r="20">
          <cell r="F20" t="str">
            <v>1003-001</v>
          </cell>
        </row>
        <row r="21">
          <cell r="F21" t="str">
            <v>1003-002</v>
          </cell>
        </row>
        <row r="22">
          <cell r="F22" t="str">
            <v>1003-003</v>
          </cell>
        </row>
        <row r="23">
          <cell r="F23" t="str">
            <v>1003-004</v>
          </cell>
        </row>
        <row r="24">
          <cell r="F24" t="str">
            <v>1004-001</v>
          </cell>
        </row>
        <row r="25">
          <cell r="F25" t="str">
            <v>1004-002</v>
          </cell>
        </row>
        <row r="26">
          <cell r="F26" t="str">
            <v>1004-003</v>
          </cell>
        </row>
        <row r="27">
          <cell r="F27" t="str">
            <v>1004-004</v>
          </cell>
        </row>
        <row r="28">
          <cell r="F28" t="str">
            <v>.</v>
          </cell>
        </row>
        <row r="29">
          <cell r="F29" t="str">
            <v>1005-001</v>
          </cell>
        </row>
        <row r="30">
          <cell r="F30" t="str">
            <v>1005-002</v>
          </cell>
        </row>
        <row r="31">
          <cell r="F31" t="str">
            <v>1005-003</v>
          </cell>
        </row>
        <row r="32">
          <cell r="F32" t="str">
            <v>1005-004</v>
          </cell>
        </row>
        <row r="33">
          <cell r="F33" t="str">
            <v>1005-005</v>
          </cell>
        </row>
        <row r="34">
          <cell r="F34" t="str">
            <v>1005-006</v>
          </cell>
        </row>
        <row r="35">
          <cell r="F35" t="str">
            <v>1005-007</v>
          </cell>
        </row>
        <row r="36">
          <cell r="F36" t="str">
            <v>1005-008</v>
          </cell>
        </row>
        <row r="37">
          <cell r="F37" t="str">
            <v>.</v>
          </cell>
        </row>
        <row r="38">
          <cell r="F38" t="str">
            <v>1006-001</v>
          </cell>
        </row>
        <row r="39">
          <cell r="F39" t="str">
            <v>1006-002</v>
          </cell>
        </row>
        <row r="40">
          <cell r="F40" t="str">
            <v>1006-003</v>
          </cell>
        </row>
        <row r="41">
          <cell r="F41" t="str">
            <v>1006-004</v>
          </cell>
        </row>
        <row r="42">
          <cell r="F42" t="str">
            <v>1006-005</v>
          </cell>
        </row>
        <row r="43">
          <cell r="F43" t="str">
            <v>1006-006</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1006-007</v>
          </cell>
        </row>
        <row r="71">
          <cell r="F71" t="str">
            <v>.</v>
          </cell>
        </row>
        <row r="72">
          <cell r="F72" t="str">
            <v>1009-001</v>
          </cell>
        </row>
        <row r="73">
          <cell r="F73" t="str">
            <v>1009-002</v>
          </cell>
        </row>
        <row r="74">
          <cell r="F74" t="str">
            <v>1009-003</v>
          </cell>
        </row>
        <row r="75">
          <cell r="F75" t="str">
            <v>1009-004</v>
          </cell>
        </row>
        <row r="76">
          <cell r="F76" t="str">
            <v>.</v>
          </cell>
        </row>
        <row r="77">
          <cell r="F77" t="str">
            <v>1007-001</v>
          </cell>
        </row>
        <row r="78">
          <cell r="F78" t="str">
            <v>1007-002</v>
          </cell>
        </row>
        <row r="79">
          <cell r="F79" t="str">
            <v>1007-003</v>
          </cell>
        </row>
        <row r="80">
          <cell r="F80" t="str">
            <v>1007-004</v>
          </cell>
        </row>
        <row r="81">
          <cell r="F81" t="str">
            <v>1007-005</v>
          </cell>
        </row>
        <row r="82">
          <cell r="F82" t="str">
            <v>1007-006</v>
          </cell>
        </row>
        <row r="83">
          <cell r="F83" t="str">
            <v>1007-007</v>
          </cell>
        </row>
        <row r="84">
          <cell r="F84" t="str">
            <v>1007-008</v>
          </cell>
        </row>
        <row r="85">
          <cell r="F85" t="str">
            <v>.</v>
          </cell>
        </row>
        <row r="86">
          <cell r="F86" t="str">
            <v>1007-009</v>
          </cell>
        </row>
        <row r="87">
          <cell r="F87" t="str">
            <v>1008-001</v>
          </cell>
        </row>
        <row r="88">
          <cell r="F88" t="str">
            <v>1010-001</v>
          </cell>
        </row>
        <row r="89">
          <cell r="F89" t="str">
            <v>1010-002</v>
          </cell>
        </row>
        <row r="90">
          <cell r="F90" t="str">
            <v>1010-003</v>
          </cell>
        </row>
        <row r="91">
          <cell r="F91" t="str">
            <v>1010-004</v>
          </cell>
        </row>
        <row r="92">
          <cell r="F92" t="str">
            <v>1010-005</v>
          </cell>
        </row>
        <row r="93">
          <cell r="F93" t="str">
            <v>.</v>
          </cell>
        </row>
        <row r="94">
          <cell r="F94" t="str">
            <v>1007-010</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1010-006</v>
          </cell>
        </row>
        <row r="129">
          <cell r="F129" t="str">
            <v>.</v>
          </cell>
        </row>
        <row r="130">
          <cell r="F130" t="str">
            <v>1011-001</v>
          </cell>
        </row>
        <row r="131">
          <cell r="F131" t="str">
            <v>1011-002</v>
          </cell>
        </row>
        <row r="132">
          <cell r="F132" t="str">
            <v>1011-003</v>
          </cell>
        </row>
        <row r="133">
          <cell r="F133" t="str">
            <v>1012-001</v>
          </cell>
        </row>
        <row r="134">
          <cell r="F134" t="str">
            <v>1013-001</v>
          </cell>
        </row>
        <row r="135">
          <cell r="F135" t="str">
            <v>1013-002</v>
          </cell>
        </row>
        <row r="136">
          <cell r="F136" t="str">
            <v>1013-003</v>
          </cell>
        </row>
        <row r="137">
          <cell r="F137" t="str">
            <v>1013-004</v>
          </cell>
        </row>
        <row r="138">
          <cell r="F138" t="str">
            <v>1013-005</v>
          </cell>
        </row>
        <row r="139">
          <cell r="F139" t="str">
            <v>1011-004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1014-001</v>
          </cell>
        </row>
        <row r="177">
          <cell r="F177" t="str">
            <v>1014-002</v>
          </cell>
        </row>
        <row r="178">
          <cell r="F178" t="str">
            <v>1014-003</v>
          </cell>
        </row>
        <row r="179">
          <cell r="F179" t="str">
            <v>1014-004</v>
          </cell>
        </row>
        <row r="180">
          <cell r="F180" t="str">
            <v>1014-005</v>
          </cell>
        </row>
        <row r="181">
          <cell r="F181" t="str">
            <v>1014-006</v>
          </cell>
        </row>
      </sheetData>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
      <sheetName val="D"/>
      <sheetName val="T"/>
      <sheetName val="R"/>
      <sheetName val="Fe"/>
      <sheetName val="L"/>
      <sheetName val="Ven"/>
      <sheetName val="EPM"/>
      <sheetName val="S"/>
      <sheetName val="Mel"/>
      <sheetName val="M"/>
      <sheetName val="Du"/>
      <sheetName val="He"/>
      <sheetName val="Se"/>
      <sheetName val="Rs"/>
      <sheetName val="We"/>
      <sheetName val="SC"/>
      <sheetName val="C"/>
      <sheetName val="E"/>
      <sheetName val="CS"/>
      <sheetName val="ES"/>
      <sheetName val="Ein"/>
      <sheetName val="EC"/>
      <sheetName val="E PS5"/>
      <sheetName val="EA"/>
      <sheetName val="1"/>
      <sheetName val="2"/>
      <sheetName val="3"/>
      <sheetName val="4"/>
      <sheetName val="5"/>
      <sheetName val="6"/>
      <sheetName val="7"/>
      <sheetName val="8"/>
      <sheetName val="9"/>
      <sheetName val="10"/>
      <sheetName val="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143">
          <cell r="C1143" t="str">
            <v>.</v>
          </cell>
        </row>
      </sheetData>
      <sheetData sheetId="22"/>
      <sheetData sheetId="23"/>
      <sheetData sheetId="24"/>
      <sheetData sheetId="25">
        <row r="13">
          <cell r="F13" t="str">
            <v>.</v>
          </cell>
        </row>
        <row r="14">
          <cell r="F14" t="str">
            <v>101-001</v>
          </cell>
        </row>
        <row r="15">
          <cell r="F15" t="str">
            <v>104-001</v>
          </cell>
        </row>
        <row r="16">
          <cell r="F16" t="str">
            <v>104-002</v>
          </cell>
        </row>
        <row r="17">
          <cell r="F17" t="str">
            <v>104-003</v>
          </cell>
        </row>
        <row r="18">
          <cell r="F18" t="str">
            <v>.</v>
          </cell>
        </row>
        <row r="19">
          <cell r="F19" t="str">
            <v>102-001</v>
          </cell>
        </row>
        <row r="20">
          <cell r="F20" t="str">
            <v>102-002</v>
          </cell>
        </row>
        <row r="21">
          <cell r="F21" t="str">
            <v>102-003</v>
          </cell>
        </row>
        <row r="22">
          <cell r="F22" t="str">
            <v>102-004</v>
          </cell>
        </row>
        <row r="23">
          <cell r="F23" t="str">
            <v>102-005</v>
          </cell>
        </row>
        <row r="24">
          <cell r="F24" t="str">
            <v>102-006</v>
          </cell>
        </row>
        <row r="25">
          <cell r="F25" t="str">
            <v>.</v>
          </cell>
        </row>
        <row r="26">
          <cell r="F26" t="str">
            <v>.</v>
          </cell>
        </row>
        <row r="27">
          <cell r="F27" t="str">
            <v>106-001</v>
          </cell>
        </row>
        <row r="28">
          <cell r="F28" t="str">
            <v>106-002</v>
          </cell>
        </row>
        <row r="29">
          <cell r="F29" t="str">
            <v>107-001</v>
          </cell>
        </row>
        <row r="30">
          <cell r="F30" t="str">
            <v>107-002</v>
          </cell>
        </row>
        <row r="31">
          <cell r="F31" t="str">
            <v>107-003</v>
          </cell>
        </row>
        <row r="32">
          <cell r="F32" t="str">
            <v>108-001</v>
          </cell>
        </row>
        <row r="33">
          <cell r="F33" t="str">
            <v>108-002</v>
          </cell>
        </row>
        <row r="34">
          <cell r="F34" t="str">
            <v>108-003</v>
          </cell>
        </row>
        <row r="35">
          <cell r="F35" t="str">
            <v>108-004</v>
          </cell>
        </row>
        <row r="36">
          <cell r="F36" t="str">
            <v>108-005</v>
          </cell>
        </row>
        <row r="37">
          <cell r="F37" t="str">
            <v>109-001</v>
          </cell>
        </row>
        <row r="38">
          <cell r="F38" t="str">
            <v>109-002</v>
          </cell>
        </row>
        <row r="39">
          <cell r="F39" t="str">
            <v>109-003</v>
          </cell>
        </row>
        <row r="40">
          <cell r="F40" t="str">
            <v>110-001</v>
          </cell>
        </row>
        <row r="41">
          <cell r="F41" t="str">
            <v>110-002</v>
          </cell>
        </row>
        <row r="42">
          <cell r="F42" t="str">
            <v>110-003</v>
          </cell>
        </row>
        <row r="43">
          <cell r="F43" t="str">
            <v>110-004</v>
          </cell>
        </row>
        <row r="44">
          <cell r="F44" t="str">
            <v>110-005</v>
          </cell>
        </row>
        <row r="45">
          <cell r="F45" t="str">
            <v>110-006</v>
          </cell>
        </row>
        <row r="46">
          <cell r="F46" t="str">
            <v>110-007</v>
          </cell>
        </row>
        <row r="47">
          <cell r="F47" t="str">
            <v>110-008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111-001</v>
          </cell>
        </row>
        <row r="71">
          <cell r="F71" t="str">
            <v>.</v>
          </cell>
        </row>
        <row r="72">
          <cell r="F72" t="str">
            <v>112-001</v>
          </cell>
        </row>
        <row r="73">
          <cell r="F73" t="str">
            <v>112-002</v>
          </cell>
        </row>
        <row r="74">
          <cell r="F74" t="str">
            <v>112-003</v>
          </cell>
        </row>
        <row r="75">
          <cell r="F75" t="str">
            <v>112-004</v>
          </cell>
        </row>
        <row r="76">
          <cell r="F76" t="str">
            <v>112-005</v>
          </cell>
        </row>
        <row r="77">
          <cell r="F77" t="str">
            <v>112-006</v>
          </cell>
        </row>
        <row r="78">
          <cell r="F78" t="str">
            <v>112-007</v>
          </cell>
        </row>
        <row r="79">
          <cell r="F79" t="str">
            <v>112-008</v>
          </cell>
        </row>
        <row r="80">
          <cell r="F80" t="str">
            <v>112-009</v>
          </cell>
        </row>
        <row r="81">
          <cell r="F81" t="str">
            <v>112-010</v>
          </cell>
        </row>
        <row r="82">
          <cell r="F82" t="str">
            <v>112-011</v>
          </cell>
        </row>
        <row r="83">
          <cell r="F83" t="str">
            <v>.</v>
          </cell>
        </row>
        <row r="84">
          <cell r="F84" t="str">
            <v>.</v>
          </cell>
        </row>
        <row r="85">
          <cell r="F85" t="str">
            <v>113-001</v>
          </cell>
        </row>
        <row r="86">
          <cell r="F86" t="str">
            <v>113-002</v>
          </cell>
        </row>
        <row r="87">
          <cell r="F87" t="str">
            <v>113-003</v>
          </cell>
        </row>
        <row r="88">
          <cell r="F88" t="str">
            <v>113-004</v>
          </cell>
        </row>
        <row r="89">
          <cell r="F89" t="str">
            <v>113-005</v>
          </cell>
        </row>
        <row r="90">
          <cell r="F90" t="str">
            <v>113-006</v>
          </cell>
        </row>
        <row r="91">
          <cell r="F91" t="str">
            <v>113-007</v>
          </cell>
        </row>
        <row r="92">
          <cell r="F92" t="str">
            <v>113-008</v>
          </cell>
        </row>
        <row r="93">
          <cell r="F93" t="str">
            <v>113-009</v>
          </cell>
        </row>
        <row r="94">
          <cell r="F94" t="str">
            <v>113-010</v>
          </cell>
        </row>
        <row r="95">
          <cell r="F95" t="str">
            <v>113-011</v>
          </cell>
        </row>
        <row r="96">
          <cell r="F96" t="str">
            <v>113-012</v>
          </cell>
        </row>
        <row r="97">
          <cell r="F97" t="str">
            <v>113-013</v>
          </cell>
        </row>
        <row r="98">
          <cell r="F98" t="str">
            <v>113-014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113-016</v>
          </cell>
        </row>
        <row r="129">
          <cell r="F129" t="str">
            <v>.</v>
          </cell>
        </row>
        <row r="130">
          <cell r="F130" t="str">
            <v>114-001</v>
          </cell>
        </row>
        <row r="131">
          <cell r="F131" t="str">
            <v>114-002</v>
          </cell>
        </row>
        <row r="132">
          <cell r="F132" t="str">
            <v>114-003</v>
          </cell>
        </row>
        <row r="133">
          <cell r="F133" t="str">
            <v>114-004</v>
          </cell>
        </row>
        <row r="134">
          <cell r="F134" t="str">
            <v>114-005</v>
          </cell>
        </row>
        <row r="135">
          <cell r="F135" t="str">
            <v>115-001</v>
          </cell>
        </row>
        <row r="136">
          <cell r="F136" t="str">
            <v>115-002</v>
          </cell>
        </row>
        <row r="137">
          <cell r="F137" t="str">
            <v>116-001</v>
          </cell>
        </row>
        <row r="138">
          <cell r="F138" t="str">
            <v>116-002</v>
          </cell>
        </row>
        <row r="139">
          <cell r="F139" t="str">
            <v>116-003</v>
          </cell>
        </row>
        <row r="140">
          <cell r="F140" t="str">
            <v>117-001</v>
          </cell>
        </row>
        <row r="141">
          <cell r="F141" t="str">
            <v>118-001</v>
          </cell>
        </row>
        <row r="142">
          <cell r="F142" t="str">
            <v>119-001</v>
          </cell>
        </row>
        <row r="143">
          <cell r="F143" t="str">
            <v>119-002</v>
          </cell>
        </row>
        <row r="144">
          <cell r="F144" t="str">
            <v>119-003</v>
          </cell>
        </row>
        <row r="145">
          <cell r="F145" t="str">
            <v>119-004</v>
          </cell>
        </row>
        <row r="146">
          <cell r="F146" t="str">
            <v>119-005</v>
          </cell>
        </row>
        <row r="147">
          <cell r="F147" t="str">
            <v>119-006</v>
          </cell>
        </row>
        <row r="148">
          <cell r="F148" t="str">
            <v>114-006</v>
          </cell>
        </row>
        <row r="149">
          <cell r="F149" t="str">
            <v>115-003</v>
          </cell>
        </row>
        <row r="150">
          <cell r="F150" t="str">
            <v>115-004</v>
          </cell>
        </row>
        <row r="151">
          <cell r="F151" t="str">
            <v>119-007</v>
          </cell>
        </row>
        <row r="152">
          <cell r="F152" t="str">
            <v>119-008</v>
          </cell>
        </row>
        <row r="153">
          <cell r="F153" t="str">
            <v>119-009</v>
          </cell>
        </row>
        <row r="154">
          <cell r="F154" t="str">
            <v>119-010</v>
          </cell>
        </row>
        <row r="155">
          <cell r="F155" t="str">
            <v>119-011</v>
          </cell>
        </row>
        <row r="156">
          <cell r="F156" t="str">
            <v>119-012</v>
          </cell>
        </row>
        <row r="157">
          <cell r="F157" t="str">
            <v>119-013</v>
          </cell>
        </row>
        <row r="158">
          <cell r="F158" t="str">
            <v>119-014</v>
          </cell>
        </row>
        <row r="159">
          <cell r="F159" t="str">
            <v>119-015</v>
          </cell>
        </row>
        <row r="160">
          <cell r="F160" t="str">
            <v>119-016</v>
          </cell>
        </row>
        <row r="161">
          <cell r="F161" t="str">
            <v>119-017</v>
          </cell>
        </row>
        <row r="162">
          <cell r="F162" t="str">
            <v>119-018</v>
          </cell>
        </row>
        <row r="163">
          <cell r="F163" t="str">
            <v>119-019</v>
          </cell>
        </row>
        <row r="164">
          <cell r="F164" t="str">
            <v>119-020</v>
          </cell>
        </row>
        <row r="165">
          <cell r="F165" t="str">
            <v>.</v>
          </cell>
        </row>
        <row r="166">
          <cell r="F166" t="str">
            <v>.</v>
          </cell>
        </row>
        <row r="167">
          <cell r="F167" t="str">
            <v>.</v>
          </cell>
        </row>
        <row r="168">
          <cell r="F168" t="str">
            <v>.</v>
          </cell>
        </row>
        <row r="175">
          <cell r="F175" t="str">
            <v>.</v>
          </cell>
        </row>
        <row r="176">
          <cell r="F176" t="str">
            <v>120-001</v>
          </cell>
        </row>
        <row r="177">
          <cell r="F177" t="str">
            <v>.</v>
          </cell>
        </row>
        <row r="178">
          <cell r="F178" t="str">
            <v>.</v>
          </cell>
        </row>
        <row r="179">
          <cell r="F179" t="str">
            <v>.</v>
          </cell>
        </row>
        <row r="180">
          <cell r="F180" t="str">
            <v>.</v>
          </cell>
        </row>
        <row r="181">
          <cell r="F181" t="str">
            <v>.</v>
          </cell>
        </row>
        <row r="182">
          <cell r="F182" t="str">
            <v>.</v>
          </cell>
        </row>
      </sheetData>
      <sheetData sheetId="26">
        <row r="13">
          <cell r="F13" t="str">
            <v>.</v>
          </cell>
        </row>
        <row r="14">
          <cell r="F14" t="str">
            <v>201-001</v>
          </cell>
        </row>
        <row r="15">
          <cell r="F15" t="str">
            <v>204-001</v>
          </cell>
        </row>
        <row r="16">
          <cell r="F16" t="str">
            <v>204-002</v>
          </cell>
        </row>
        <row r="17">
          <cell r="F17" t="str">
            <v>204-003</v>
          </cell>
        </row>
        <row r="18">
          <cell r="F18" t="str">
            <v>.</v>
          </cell>
        </row>
        <row r="19">
          <cell r="F19" t="str">
            <v>202-001</v>
          </cell>
        </row>
        <row r="20">
          <cell r="F20" t="str">
            <v>202-002</v>
          </cell>
        </row>
        <row r="21">
          <cell r="F21" t="str">
            <v>202-003</v>
          </cell>
        </row>
        <row r="22">
          <cell r="F22" t="str">
            <v>202-004</v>
          </cell>
        </row>
        <row r="23">
          <cell r="F23" t="str">
            <v>202-005</v>
          </cell>
        </row>
        <row r="24">
          <cell r="F24" t="str">
            <v>202-006</v>
          </cell>
        </row>
        <row r="25">
          <cell r="F25" t="str">
            <v>.</v>
          </cell>
        </row>
        <row r="26">
          <cell r="F26" t="str">
            <v>.</v>
          </cell>
        </row>
        <row r="27">
          <cell r="F27" t="str">
            <v>206-001</v>
          </cell>
        </row>
        <row r="28">
          <cell r="F28" t="str">
            <v>206-002</v>
          </cell>
        </row>
        <row r="29">
          <cell r="F29" t="str">
            <v>207-001</v>
          </cell>
        </row>
        <row r="30">
          <cell r="F30" t="str">
            <v>207-002</v>
          </cell>
        </row>
        <row r="31">
          <cell r="F31" t="str">
            <v>207-003</v>
          </cell>
        </row>
        <row r="32">
          <cell r="F32" t="str">
            <v>208-001</v>
          </cell>
        </row>
        <row r="33">
          <cell r="F33" t="str">
            <v>208-002</v>
          </cell>
        </row>
        <row r="34">
          <cell r="F34" t="str">
            <v>208-003</v>
          </cell>
        </row>
        <row r="35">
          <cell r="F35" t="str">
            <v>208-004</v>
          </cell>
        </row>
        <row r="36">
          <cell r="F36" t="str">
            <v>208-005</v>
          </cell>
        </row>
        <row r="37">
          <cell r="F37" t="str">
            <v>209-001</v>
          </cell>
        </row>
        <row r="38">
          <cell r="F38" t="str">
            <v>209-002</v>
          </cell>
        </row>
        <row r="39">
          <cell r="F39" t="str">
            <v>209-003</v>
          </cell>
        </row>
        <row r="40">
          <cell r="F40" t="str">
            <v>210-001</v>
          </cell>
        </row>
        <row r="41">
          <cell r="F41" t="str">
            <v>210-002</v>
          </cell>
        </row>
        <row r="42">
          <cell r="F42" t="str">
            <v>210-003</v>
          </cell>
        </row>
        <row r="43">
          <cell r="F43" t="str">
            <v>210-004</v>
          </cell>
        </row>
        <row r="44">
          <cell r="F44" t="str">
            <v>210-005</v>
          </cell>
        </row>
        <row r="45">
          <cell r="F45" t="str">
            <v>210-006</v>
          </cell>
        </row>
        <row r="46">
          <cell r="F46" t="str">
            <v>210-007</v>
          </cell>
        </row>
        <row r="47">
          <cell r="F47" t="str">
            <v>210-008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211-001</v>
          </cell>
        </row>
        <row r="71">
          <cell r="F71" t="str">
            <v>.</v>
          </cell>
        </row>
        <row r="72">
          <cell r="F72" t="str">
            <v>212-001</v>
          </cell>
        </row>
        <row r="73">
          <cell r="F73" t="str">
            <v>212-002</v>
          </cell>
        </row>
        <row r="74">
          <cell r="F74" t="str">
            <v>212-003</v>
          </cell>
        </row>
        <row r="75">
          <cell r="F75" t="str">
            <v>212-004</v>
          </cell>
        </row>
        <row r="76">
          <cell r="F76" t="str">
            <v>212-005</v>
          </cell>
        </row>
        <row r="77">
          <cell r="F77" t="str">
            <v>212-006</v>
          </cell>
        </row>
        <row r="78">
          <cell r="F78" t="str">
            <v>212-007</v>
          </cell>
        </row>
        <row r="79">
          <cell r="F79" t="str">
            <v>212-008</v>
          </cell>
        </row>
        <row r="80">
          <cell r="F80" t="str">
            <v>212-009</v>
          </cell>
        </row>
        <row r="81">
          <cell r="F81" t="str">
            <v>212-010</v>
          </cell>
        </row>
        <row r="82">
          <cell r="F82" t="str">
            <v>212-011</v>
          </cell>
        </row>
        <row r="83">
          <cell r="F83" t="str">
            <v>.</v>
          </cell>
        </row>
        <row r="84">
          <cell r="F84" t="str">
            <v>.</v>
          </cell>
        </row>
        <row r="85">
          <cell r="F85" t="str">
            <v>213-001</v>
          </cell>
        </row>
        <row r="86">
          <cell r="F86" t="str">
            <v>213-002</v>
          </cell>
        </row>
        <row r="87">
          <cell r="F87" t="str">
            <v>213-003</v>
          </cell>
        </row>
        <row r="88">
          <cell r="F88" t="str">
            <v>213-004</v>
          </cell>
        </row>
        <row r="89">
          <cell r="F89" t="str">
            <v>213-005</v>
          </cell>
        </row>
        <row r="90">
          <cell r="F90" t="str">
            <v>213-006</v>
          </cell>
        </row>
        <row r="91">
          <cell r="F91" t="str">
            <v>213-007</v>
          </cell>
        </row>
        <row r="92">
          <cell r="F92" t="str">
            <v>213-008</v>
          </cell>
        </row>
        <row r="93">
          <cell r="F93" t="str">
            <v>213-009</v>
          </cell>
        </row>
        <row r="94">
          <cell r="F94" t="str">
            <v>213-010</v>
          </cell>
        </row>
        <row r="95">
          <cell r="F95" t="str">
            <v>213-011</v>
          </cell>
        </row>
        <row r="96">
          <cell r="F96" t="str">
            <v>213-012</v>
          </cell>
        </row>
        <row r="97">
          <cell r="F97" t="str">
            <v>213-013</v>
          </cell>
        </row>
        <row r="98">
          <cell r="F98" t="str">
            <v>213-014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213-016</v>
          </cell>
        </row>
        <row r="129">
          <cell r="F129" t="str">
            <v>.</v>
          </cell>
        </row>
        <row r="130">
          <cell r="F130" t="str">
            <v>214-001</v>
          </cell>
        </row>
        <row r="131">
          <cell r="F131" t="str">
            <v>214-002</v>
          </cell>
        </row>
        <row r="132">
          <cell r="F132" t="str">
            <v>214-003</v>
          </cell>
        </row>
        <row r="133">
          <cell r="F133" t="str">
            <v>214-004</v>
          </cell>
        </row>
        <row r="134">
          <cell r="F134" t="str">
            <v>214-005</v>
          </cell>
        </row>
        <row r="135">
          <cell r="F135" t="str">
            <v>215-001</v>
          </cell>
        </row>
        <row r="136">
          <cell r="F136" t="str">
            <v>215-002</v>
          </cell>
        </row>
        <row r="137">
          <cell r="F137" t="str">
            <v>216-001</v>
          </cell>
        </row>
        <row r="138">
          <cell r="F138" t="str">
            <v>216-002</v>
          </cell>
        </row>
        <row r="139">
          <cell r="F139" t="str">
            <v>216-003</v>
          </cell>
        </row>
        <row r="140">
          <cell r="F140" t="str">
            <v>217-001</v>
          </cell>
        </row>
        <row r="141">
          <cell r="F141" t="str">
            <v>218-001</v>
          </cell>
        </row>
        <row r="142">
          <cell r="F142" t="str">
            <v>219-001</v>
          </cell>
        </row>
        <row r="143">
          <cell r="F143" t="str">
            <v>219-002</v>
          </cell>
        </row>
        <row r="144">
          <cell r="F144" t="str">
            <v>219-003</v>
          </cell>
        </row>
        <row r="145">
          <cell r="F145" t="str">
            <v>219-004</v>
          </cell>
        </row>
        <row r="146">
          <cell r="F146" t="str">
            <v>219-005</v>
          </cell>
        </row>
        <row r="147">
          <cell r="F147" t="str">
            <v>219-006</v>
          </cell>
        </row>
        <row r="148">
          <cell r="F148" t="str">
            <v>214-006</v>
          </cell>
        </row>
        <row r="149">
          <cell r="F149" t="str">
            <v>215-003</v>
          </cell>
        </row>
        <row r="150">
          <cell r="F150" t="str">
            <v>215-004</v>
          </cell>
        </row>
        <row r="151">
          <cell r="F151" t="str">
            <v>219-007</v>
          </cell>
        </row>
        <row r="152">
          <cell r="F152" t="str">
            <v>219-008</v>
          </cell>
        </row>
        <row r="153">
          <cell r="F153" t="str">
            <v>219-009</v>
          </cell>
        </row>
        <row r="154">
          <cell r="F154" t="str">
            <v>219-010</v>
          </cell>
        </row>
        <row r="155">
          <cell r="F155" t="str">
            <v>219-011</v>
          </cell>
        </row>
        <row r="156">
          <cell r="F156" t="str">
            <v>219-012</v>
          </cell>
        </row>
        <row r="157">
          <cell r="F157" t="str">
            <v>219-013</v>
          </cell>
        </row>
        <row r="158">
          <cell r="F158" t="str">
            <v>219-014</v>
          </cell>
        </row>
        <row r="159">
          <cell r="F159" t="str">
            <v>219-015</v>
          </cell>
        </row>
        <row r="160">
          <cell r="F160" t="str">
            <v>219-016</v>
          </cell>
        </row>
        <row r="161">
          <cell r="F161" t="str">
            <v>219-017</v>
          </cell>
        </row>
        <row r="162">
          <cell r="F162" t="str">
            <v>219-018</v>
          </cell>
        </row>
        <row r="163">
          <cell r="F163" t="str">
            <v>219-019</v>
          </cell>
        </row>
        <row r="164">
          <cell r="F164" t="str">
            <v>219-020</v>
          </cell>
        </row>
        <row r="165">
          <cell r="F165" t="str">
            <v>.</v>
          </cell>
        </row>
        <row r="166">
          <cell r="F166" t="str">
            <v>.</v>
          </cell>
        </row>
        <row r="167">
          <cell r="F167" t="str">
            <v>.</v>
          </cell>
        </row>
        <row r="175">
          <cell r="F175" t="str">
            <v>.</v>
          </cell>
        </row>
        <row r="176">
          <cell r="F176" t="str">
            <v>220-001</v>
          </cell>
        </row>
        <row r="177">
          <cell r="F177" t="str">
            <v>.</v>
          </cell>
        </row>
        <row r="178">
          <cell r="F178" t="str">
            <v>.</v>
          </cell>
        </row>
        <row r="179">
          <cell r="F179" t="str">
            <v>.</v>
          </cell>
        </row>
        <row r="180">
          <cell r="F180" t="str">
            <v>.</v>
          </cell>
        </row>
        <row r="181">
          <cell r="F181" t="str">
            <v>.</v>
          </cell>
        </row>
      </sheetData>
      <sheetData sheetId="27">
        <row r="13">
          <cell r="F13" t="str">
            <v>.</v>
          </cell>
        </row>
        <row r="14">
          <cell r="F14" t="str">
            <v>301-001</v>
          </cell>
        </row>
        <row r="15">
          <cell r="F15" t="str">
            <v>301-002</v>
          </cell>
        </row>
        <row r="16">
          <cell r="F16" t="str">
            <v>302-001</v>
          </cell>
        </row>
        <row r="17">
          <cell r="F17" t="str">
            <v>302-002</v>
          </cell>
        </row>
        <row r="18">
          <cell r="F18" t="str">
            <v>302-003</v>
          </cell>
        </row>
        <row r="19">
          <cell r="F19" t="str">
            <v>.</v>
          </cell>
        </row>
        <row r="20">
          <cell r="F20" t="str">
            <v>303-001</v>
          </cell>
        </row>
        <row r="21">
          <cell r="F21" t="str">
            <v>303-002</v>
          </cell>
        </row>
        <row r="22">
          <cell r="F22" t="str">
            <v>303-003</v>
          </cell>
        </row>
        <row r="23">
          <cell r="F23" t="str">
            <v>303-004</v>
          </cell>
        </row>
        <row r="24">
          <cell r="F24" t="str">
            <v>303-005</v>
          </cell>
        </row>
        <row r="25">
          <cell r="F25" t="str">
            <v>304-001</v>
          </cell>
        </row>
        <row r="26">
          <cell r="F26" t="str">
            <v>304-002</v>
          </cell>
        </row>
        <row r="27">
          <cell r="F27" t="str">
            <v>304-003</v>
          </cell>
        </row>
        <row r="28">
          <cell r="F28" t="str">
            <v>.</v>
          </cell>
        </row>
        <row r="29">
          <cell r="F29" t="str">
            <v>.</v>
          </cell>
        </row>
        <row r="30">
          <cell r="F30" t="str">
            <v>.</v>
          </cell>
        </row>
        <row r="31">
          <cell r="F31" t="str">
            <v>305-001</v>
          </cell>
        </row>
        <row r="32">
          <cell r="F32" t="str">
            <v>305-002</v>
          </cell>
        </row>
        <row r="33">
          <cell r="F33" t="str">
            <v>305-003</v>
          </cell>
        </row>
        <row r="34">
          <cell r="F34" t="str">
            <v>305-004</v>
          </cell>
        </row>
        <row r="35">
          <cell r="F35" t="str">
            <v>305-005</v>
          </cell>
        </row>
        <row r="36">
          <cell r="F36" t="str">
            <v>305-006</v>
          </cell>
        </row>
        <row r="37">
          <cell r="F37" t="str">
            <v>305-007</v>
          </cell>
        </row>
        <row r="38">
          <cell r="F38" t="str">
            <v>305-008</v>
          </cell>
        </row>
        <row r="39">
          <cell r="F39" t="str">
            <v>306-001</v>
          </cell>
        </row>
        <row r="40">
          <cell r="F40" t="str">
            <v>306-002</v>
          </cell>
        </row>
        <row r="41">
          <cell r="F41" t="str">
            <v>306-003</v>
          </cell>
        </row>
        <row r="42">
          <cell r="F42" t="str">
            <v>306-004</v>
          </cell>
        </row>
        <row r="43">
          <cell r="F43" t="str">
            <v>306-005</v>
          </cell>
        </row>
        <row r="44">
          <cell r="F44" t="str">
            <v>306-006</v>
          </cell>
        </row>
        <row r="45">
          <cell r="F45" t="str">
            <v>306-007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306-008</v>
          </cell>
        </row>
        <row r="71">
          <cell r="F71" t="str">
            <v>.</v>
          </cell>
        </row>
        <row r="72">
          <cell r="F72" t="str">
            <v>307-001</v>
          </cell>
        </row>
        <row r="73">
          <cell r="F73" t="str">
            <v>307-002</v>
          </cell>
        </row>
        <row r="74">
          <cell r="F74" t="str">
            <v>307-003</v>
          </cell>
        </row>
        <row r="75">
          <cell r="F75" t="str">
            <v>307-004</v>
          </cell>
        </row>
        <row r="76">
          <cell r="F76" t="str">
            <v>307-005</v>
          </cell>
        </row>
        <row r="77">
          <cell r="F77" t="str">
            <v>307-006</v>
          </cell>
        </row>
        <row r="78">
          <cell r="F78" t="str">
            <v>307-007</v>
          </cell>
        </row>
        <row r="79">
          <cell r="F79" t="str">
            <v>307-008</v>
          </cell>
        </row>
        <row r="80">
          <cell r="F80" t="str">
            <v>307-009</v>
          </cell>
        </row>
        <row r="81">
          <cell r="F81" t="str">
            <v>307-010</v>
          </cell>
        </row>
        <row r="82">
          <cell r="F82" t="str">
            <v>307-011</v>
          </cell>
        </row>
        <row r="83">
          <cell r="F83" t="str">
            <v>307-012</v>
          </cell>
        </row>
        <row r="84">
          <cell r="F84" t="str">
            <v>307-013</v>
          </cell>
        </row>
        <row r="85">
          <cell r="F85" t="str">
            <v>307-014</v>
          </cell>
        </row>
        <row r="86">
          <cell r="F86" t="str">
            <v>.</v>
          </cell>
        </row>
        <row r="87">
          <cell r="F87" t="str">
            <v>310-001</v>
          </cell>
        </row>
        <row r="88">
          <cell r="F88" t="str">
            <v>310-002</v>
          </cell>
        </row>
        <row r="89">
          <cell r="F89" t="str">
            <v>307-015</v>
          </cell>
        </row>
        <row r="90">
          <cell r="F90" t="str">
            <v>309-001</v>
          </cell>
        </row>
        <row r="91">
          <cell r="F91" t="str">
            <v>309-002</v>
          </cell>
        </row>
        <row r="92">
          <cell r="F92" t="str">
            <v>310-003</v>
          </cell>
        </row>
        <row r="93">
          <cell r="F93" t="str">
            <v>310-004</v>
          </cell>
        </row>
        <row r="94">
          <cell r="F94" t="str">
            <v>310-005</v>
          </cell>
        </row>
        <row r="95">
          <cell r="F95" t="str">
            <v>308-001</v>
          </cell>
        </row>
        <row r="96">
          <cell r="F96" t="str">
            <v>310-006</v>
          </cell>
        </row>
        <row r="97">
          <cell r="F97" t="str">
            <v>310-007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310-008</v>
          </cell>
        </row>
        <row r="129">
          <cell r="F129" t="str">
            <v>.</v>
          </cell>
        </row>
        <row r="130">
          <cell r="F130" t="str">
            <v>311-001</v>
          </cell>
        </row>
        <row r="131">
          <cell r="F131" t="str">
            <v>311-002</v>
          </cell>
        </row>
        <row r="132">
          <cell r="F132" t="str">
            <v>312-001</v>
          </cell>
        </row>
        <row r="133">
          <cell r="F133" t="str">
            <v>313-001</v>
          </cell>
        </row>
        <row r="134">
          <cell r="F134" t="str">
            <v>313-002</v>
          </cell>
        </row>
        <row r="135">
          <cell r="F135" t="str">
            <v>313-003</v>
          </cell>
        </row>
        <row r="136">
          <cell r="F136" t="str">
            <v>313-004</v>
          </cell>
        </row>
        <row r="137">
          <cell r="F137" t="str">
            <v>311-003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8">
        <row r="13">
          <cell r="F13" t="str">
            <v>.</v>
          </cell>
        </row>
        <row r="14">
          <cell r="F14" t="str">
            <v>401-001</v>
          </cell>
        </row>
        <row r="15">
          <cell r="F15" t="str">
            <v>401-002</v>
          </cell>
        </row>
        <row r="16">
          <cell r="F16" t="str">
            <v>402-001</v>
          </cell>
        </row>
        <row r="17">
          <cell r="F17" t="str">
            <v>402-002</v>
          </cell>
        </row>
        <row r="18">
          <cell r="F18" t="str">
            <v>402-003</v>
          </cell>
        </row>
        <row r="19">
          <cell r="F19" t="str">
            <v>.</v>
          </cell>
        </row>
        <row r="20">
          <cell r="F20" t="str">
            <v>403-001</v>
          </cell>
        </row>
        <row r="21">
          <cell r="F21" t="str">
            <v>403-002</v>
          </cell>
        </row>
        <row r="22">
          <cell r="F22" t="str">
            <v>403-003</v>
          </cell>
        </row>
        <row r="23">
          <cell r="F23" t="str">
            <v>403-004</v>
          </cell>
        </row>
        <row r="24">
          <cell r="F24" t="str">
            <v>403-005</v>
          </cell>
        </row>
        <row r="25">
          <cell r="F25" t="str">
            <v>404-001</v>
          </cell>
        </row>
        <row r="26">
          <cell r="F26" t="str">
            <v>404-002</v>
          </cell>
        </row>
        <row r="27">
          <cell r="F27" t="str">
            <v>404-003</v>
          </cell>
        </row>
        <row r="28">
          <cell r="F28" t="str">
            <v>.</v>
          </cell>
        </row>
        <row r="29">
          <cell r="F29" t="str">
            <v>.</v>
          </cell>
        </row>
        <row r="30">
          <cell r="F30" t="str">
            <v>.</v>
          </cell>
        </row>
        <row r="31">
          <cell r="F31" t="str">
            <v>405-001</v>
          </cell>
        </row>
        <row r="32">
          <cell r="F32" t="str">
            <v>405-002</v>
          </cell>
        </row>
        <row r="33">
          <cell r="F33" t="str">
            <v>405-003</v>
          </cell>
        </row>
        <row r="34">
          <cell r="F34" t="str">
            <v>405-004</v>
          </cell>
        </row>
        <row r="35">
          <cell r="F35" t="str">
            <v>405-005</v>
          </cell>
        </row>
        <row r="36">
          <cell r="F36" t="str">
            <v>405-006</v>
          </cell>
        </row>
        <row r="37">
          <cell r="F37" t="str">
            <v>405-007</v>
          </cell>
        </row>
        <row r="38">
          <cell r="F38" t="str">
            <v>405-008</v>
          </cell>
        </row>
        <row r="39">
          <cell r="F39" t="str">
            <v>406-001</v>
          </cell>
        </row>
        <row r="40">
          <cell r="F40" t="str">
            <v>406-002</v>
          </cell>
        </row>
        <row r="41">
          <cell r="F41" t="str">
            <v>406-003</v>
          </cell>
        </row>
        <row r="42">
          <cell r="F42" t="str">
            <v>406-004</v>
          </cell>
        </row>
        <row r="43">
          <cell r="F43" t="str">
            <v>406-005</v>
          </cell>
        </row>
        <row r="44">
          <cell r="F44" t="str">
            <v>406-006</v>
          </cell>
        </row>
        <row r="45">
          <cell r="F45" t="str">
            <v>406-007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406-008</v>
          </cell>
        </row>
        <row r="71">
          <cell r="F71" t="str">
            <v>.</v>
          </cell>
        </row>
        <row r="72">
          <cell r="F72" t="str">
            <v>407-001</v>
          </cell>
        </row>
        <row r="73">
          <cell r="F73" t="str">
            <v>407-002</v>
          </cell>
        </row>
        <row r="74">
          <cell r="F74" t="str">
            <v>407-003</v>
          </cell>
        </row>
        <row r="75">
          <cell r="F75" t="str">
            <v>407-004</v>
          </cell>
        </row>
        <row r="76">
          <cell r="F76" t="str">
            <v>407-005</v>
          </cell>
        </row>
        <row r="77">
          <cell r="F77" t="str">
            <v>407-006</v>
          </cell>
        </row>
        <row r="78">
          <cell r="F78" t="str">
            <v>407-007</v>
          </cell>
        </row>
        <row r="79">
          <cell r="F79" t="str">
            <v>407-008</v>
          </cell>
        </row>
        <row r="80">
          <cell r="F80" t="str">
            <v>407-009</v>
          </cell>
        </row>
        <row r="81">
          <cell r="F81" t="str">
            <v>407-010</v>
          </cell>
        </row>
        <row r="82">
          <cell r="F82" t="str">
            <v>407-011</v>
          </cell>
        </row>
        <row r="83">
          <cell r="F83" t="str">
            <v>407-012</v>
          </cell>
        </row>
        <row r="84">
          <cell r="F84" t="str">
            <v>407-013</v>
          </cell>
        </row>
        <row r="85">
          <cell r="F85" t="str">
            <v>407-014</v>
          </cell>
        </row>
        <row r="86">
          <cell r="F86" t="str">
            <v>.</v>
          </cell>
        </row>
        <row r="87">
          <cell r="F87" t="str">
            <v>410-001</v>
          </cell>
        </row>
        <row r="88">
          <cell r="F88" t="str">
            <v>410-002</v>
          </cell>
        </row>
        <row r="89">
          <cell r="F89" t="str">
            <v>407-015</v>
          </cell>
        </row>
        <row r="90">
          <cell r="F90" t="str">
            <v>409-001</v>
          </cell>
        </row>
        <row r="91">
          <cell r="F91" t="str">
            <v>409-002</v>
          </cell>
        </row>
        <row r="92">
          <cell r="F92" t="str">
            <v>410-003</v>
          </cell>
        </row>
        <row r="93">
          <cell r="F93" t="str">
            <v>410-004</v>
          </cell>
        </row>
        <row r="94">
          <cell r="F94" t="str">
            <v>410-005</v>
          </cell>
        </row>
        <row r="95">
          <cell r="F95" t="str">
            <v>408-001</v>
          </cell>
        </row>
        <row r="96">
          <cell r="F96" t="str">
            <v>410-006</v>
          </cell>
        </row>
        <row r="97">
          <cell r="F97" t="str">
            <v>410-007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410-008</v>
          </cell>
        </row>
        <row r="129">
          <cell r="F129" t="str">
            <v>.</v>
          </cell>
        </row>
        <row r="130">
          <cell r="F130" t="str">
            <v>411-001</v>
          </cell>
        </row>
        <row r="131">
          <cell r="F131" t="str">
            <v>411-002</v>
          </cell>
        </row>
        <row r="132">
          <cell r="F132" t="str">
            <v>412-001</v>
          </cell>
        </row>
        <row r="133">
          <cell r="F133" t="str">
            <v>413-001</v>
          </cell>
        </row>
        <row r="134">
          <cell r="F134" t="str">
            <v>413-002</v>
          </cell>
        </row>
        <row r="135">
          <cell r="F135" t="str">
            <v>413-003</v>
          </cell>
        </row>
        <row r="136">
          <cell r="F136" t="str">
            <v>413-004</v>
          </cell>
        </row>
        <row r="137">
          <cell r="F137" t="str">
            <v>411-003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9">
        <row r="13">
          <cell r="F13" t="str">
            <v>.</v>
          </cell>
        </row>
        <row r="14">
          <cell r="F14" t="str">
            <v>.</v>
          </cell>
        </row>
        <row r="15">
          <cell r="F15" t="str">
            <v>.</v>
          </cell>
        </row>
        <row r="16">
          <cell r="F16" t="str">
            <v>501-001</v>
          </cell>
        </row>
        <row r="17">
          <cell r="F17" t="str">
            <v>501-002</v>
          </cell>
        </row>
        <row r="18">
          <cell r="F18" t="str">
            <v>.</v>
          </cell>
        </row>
        <row r="19">
          <cell r="F19" t="str">
            <v>.</v>
          </cell>
        </row>
        <row r="20">
          <cell r="F20" t="str">
            <v>501-003</v>
          </cell>
        </row>
        <row r="21">
          <cell r="F21" t="str">
            <v>.</v>
          </cell>
        </row>
        <row r="22">
          <cell r="F22" t="str">
            <v>501-004</v>
          </cell>
        </row>
        <row r="23">
          <cell r="F23" t="str">
            <v>501-005</v>
          </cell>
        </row>
        <row r="24">
          <cell r="F24" t="str">
            <v>501-006</v>
          </cell>
        </row>
        <row r="25">
          <cell r="F25" t="str">
            <v>501-007</v>
          </cell>
        </row>
        <row r="26">
          <cell r="F26" t="str">
            <v>501-008</v>
          </cell>
        </row>
        <row r="27">
          <cell r="F27" t="str">
            <v>501-009</v>
          </cell>
        </row>
        <row r="28">
          <cell r="F28" t="str">
            <v>501-010</v>
          </cell>
        </row>
        <row r="29">
          <cell r="F29" t="str">
            <v>501-011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501-012</v>
          </cell>
        </row>
        <row r="71">
          <cell r="F71" t="str">
            <v>.</v>
          </cell>
        </row>
        <row r="72">
          <cell r="F72" t="str">
            <v>502-001</v>
          </cell>
        </row>
        <row r="73">
          <cell r="F73" t="str">
            <v>502-002</v>
          </cell>
        </row>
        <row r="74">
          <cell r="F74" t="str">
            <v>502-003</v>
          </cell>
        </row>
        <row r="75">
          <cell r="F75" t="str">
            <v>.</v>
          </cell>
        </row>
        <row r="76">
          <cell r="F76" t="str">
            <v>502-004</v>
          </cell>
        </row>
        <row r="77">
          <cell r="F77" t="str">
            <v>502-005</v>
          </cell>
        </row>
        <row r="78">
          <cell r="F78" t="str">
            <v>502-006</v>
          </cell>
        </row>
        <row r="79">
          <cell r="F79" t="str">
            <v>502-007</v>
          </cell>
        </row>
        <row r="80">
          <cell r="F80" t="str">
            <v>502-008</v>
          </cell>
        </row>
        <row r="81">
          <cell r="F81" t="str">
            <v>502-009</v>
          </cell>
        </row>
        <row r="82">
          <cell r="F82" t="str">
            <v>502-010</v>
          </cell>
        </row>
        <row r="83">
          <cell r="F83" t="str">
            <v>502-011</v>
          </cell>
        </row>
        <row r="84">
          <cell r="F84" t="str">
            <v>.</v>
          </cell>
        </row>
        <row r="85">
          <cell r="F85" t="str">
            <v>502-012</v>
          </cell>
        </row>
        <row r="86">
          <cell r="F86" t="str">
            <v>502-013</v>
          </cell>
        </row>
        <row r="87">
          <cell r="F87" t="str">
            <v>502-014</v>
          </cell>
        </row>
        <row r="88">
          <cell r="F88" t="str">
            <v>502-015</v>
          </cell>
        </row>
        <row r="89">
          <cell r="F89" t="str">
            <v>502-016</v>
          </cell>
        </row>
        <row r="90">
          <cell r="F90" t="str">
            <v>.</v>
          </cell>
        </row>
        <row r="91">
          <cell r="F91" t="str">
            <v>502-017</v>
          </cell>
        </row>
        <row r="92">
          <cell r="F92" t="str">
            <v>.</v>
          </cell>
        </row>
        <row r="93">
          <cell r="F93" t="str">
            <v>502-018</v>
          </cell>
        </row>
        <row r="94">
          <cell r="F94" t="str">
            <v>502-019</v>
          </cell>
        </row>
        <row r="95">
          <cell r="F95" t="str">
            <v>502-020</v>
          </cell>
        </row>
        <row r="96">
          <cell r="F96" t="str">
            <v>502-021</v>
          </cell>
        </row>
        <row r="97">
          <cell r="F97" t="str">
            <v>502-022</v>
          </cell>
        </row>
        <row r="98">
          <cell r="F98" t="str">
            <v>502-023</v>
          </cell>
        </row>
        <row r="99">
          <cell r="F99" t="str">
            <v>502-024</v>
          </cell>
        </row>
        <row r="100">
          <cell r="F100" t="str">
            <v>502-025</v>
          </cell>
        </row>
        <row r="101">
          <cell r="F101" t="str">
            <v>.</v>
          </cell>
        </row>
        <row r="102">
          <cell r="F102" t="str">
            <v>.</v>
          </cell>
        </row>
        <row r="103">
          <cell r="F103" t="str">
            <v>502-026</v>
          </cell>
        </row>
        <row r="104">
          <cell r="F104" t="str">
            <v>502-027</v>
          </cell>
        </row>
        <row r="105">
          <cell r="F105" t="str">
            <v>502-028</v>
          </cell>
        </row>
        <row r="106">
          <cell r="F106" t="str">
            <v>502-029</v>
          </cell>
        </row>
        <row r="107">
          <cell r="F107" t="str">
            <v>502-030</v>
          </cell>
        </row>
        <row r="108">
          <cell r="F108" t="str">
            <v>502-031</v>
          </cell>
        </row>
        <row r="109">
          <cell r="F109" t="str">
            <v>502-032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502-033</v>
          </cell>
        </row>
        <row r="129">
          <cell r="F129" t="str">
            <v>.</v>
          </cell>
        </row>
        <row r="130">
          <cell r="F130" t="str">
            <v>503-001</v>
          </cell>
        </row>
        <row r="131">
          <cell r="F131" t="str">
            <v>503-002</v>
          </cell>
        </row>
        <row r="132">
          <cell r="F132" t="str">
            <v>503-003</v>
          </cell>
        </row>
        <row r="133">
          <cell r="F133" t="str">
            <v>503-004</v>
          </cell>
        </row>
        <row r="134">
          <cell r="F134" t="str">
            <v>503-005</v>
          </cell>
        </row>
        <row r="135">
          <cell r="F135" t="str">
            <v>503-006</v>
          </cell>
        </row>
        <row r="136">
          <cell r="F136" t="str">
            <v>503-007</v>
          </cell>
        </row>
        <row r="137">
          <cell r="F137" t="str">
            <v>503-008</v>
          </cell>
        </row>
        <row r="138">
          <cell r="F138" t="str">
            <v>503-009</v>
          </cell>
        </row>
        <row r="139">
          <cell r="F139" t="str">
            <v>503-010</v>
          </cell>
        </row>
        <row r="140">
          <cell r="F140" t="str">
            <v>503-011</v>
          </cell>
        </row>
        <row r="141">
          <cell r="F141" t="str">
            <v>503-012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0">
        <row r="13">
          <cell r="F13" t="str">
            <v>.</v>
          </cell>
        </row>
        <row r="14">
          <cell r="F14" t="str">
            <v>.</v>
          </cell>
        </row>
        <row r="15">
          <cell r="F15" t="str">
            <v>.</v>
          </cell>
        </row>
        <row r="16">
          <cell r="F16" t="str">
            <v>601-001</v>
          </cell>
        </row>
        <row r="17">
          <cell r="F17" t="str">
            <v>601-002</v>
          </cell>
        </row>
        <row r="18">
          <cell r="F18" t="str">
            <v>.</v>
          </cell>
        </row>
        <row r="19">
          <cell r="F19" t="str">
            <v>.</v>
          </cell>
        </row>
        <row r="20">
          <cell r="F20" t="str">
            <v>601-003</v>
          </cell>
        </row>
        <row r="21">
          <cell r="F21" t="str">
            <v>.</v>
          </cell>
        </row>
        <row r="22">
          <cell r="F22" t="str">
            <v>601-004</v>
          </cell>
        </row>
        <row r="23">
          <cell r="F23" t="str">
            <v>601-005</v>
          </cell>
        </row>
        <row r="24">
          <cell r="F24" t="str">
            <v>601-006</v>
          </cell>
        </row>
        <row r="25">
          <cell r="F25" t="str">
            <v>601-007</v>
          </cell>
        </row>
        <row r="26">
          <cell r="F26" t="str">
            <v>601-008</v>
          </cell>
        </row>
        <row r="27">
          <cell r="F27" t="str">
            <v>601-009</v>
          </cell>
        </row>
        <row r="28">
          <cell r="F28" t="str">
            <v>601-010</v>
          </cell>
        </row>
        <row r="29">
          <cell r="F29" t="str">
            <v>601-011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601-012</v>
          </cell>
        </row>
        <row r="71">
          <cell r="F71" t="str">
            <v>.</v>
          </cell>
        </row>
        <row r="72">
          <cell r="F72" t="str">
            <v>602-001</v>
          </cell>
        </row>
        <row r="73">
          <cell r="F73" t="str">
            <v>602-002</v>
          </cell>
        </row>
        <row r="74">
          <cell r="F74" t="str">
            <v>602-003</v>
          </cell>
        </row>
        <row r="75">
          <cell r="F75" t="str">
            <v>.</v>
          </cell>
        </row>
        <row r="76">
          <cell r="F76" t="str">
            <v>602-004</v>
          </cell>
        </row>
        <row r="77">
          <cell r="F77" t="str">
            <v>602-005</v>
          </cell>
        </row>
        <row r="78">
          <cell r="F78" t="str">
            <v>602-006</v>
          </cell>
        </row>
        <row r="79">
          <cell r="F79" t="str">
            <v>602-007</v>
          </cell>
        </row>
        <row r="80">
          <cell r="F80" t="str">
            <v>602-008</v>
          </cell>
        </row>
        <row r="81">
          <cell r="F81" t="str">
            <v>602-009</v>
          </cell>
        </row>
        <row r="82">
          <cell r="F82" t="str">
            <v>602-010</v>
          </cell>
        </row>
        <row r="83">
          <cell r="F83" t="str">
            <v>602-011</v>
          </cell>
        </row>
        <row r="84">
          <cell r="F84" t="str">
            <v>.</v>
          </cell>
        </row>
        <row r="85">
          <cell r="F85" t="str">
            <v>602-012</v>
          </cell>
        </row>
        <row r="86">
          <cell r="F86" t="str">
            <v>602-013</v>
          </cell>
        </row>
        <row r="87">
          <cell r="F87" t="str">
            <v>602-014</v>
          </cell>
        </row>
        <row r="88">
          <cell r="F88" t="str">
            <v>602-015</v>
          </cell>
        </row>
        <row r="89">
          <cell r="F89" t="str">
            <v>602-016</v>
          </cell>
        </row>
        <row r="90">
          <cell r="F90" t="str">
            <v>.</v>
          </cell>
        </row>
        <row r="91">
          <cell r="F91" t="str">
            <v>602-017</v>
          </cell>
        </row>
        <row r="92">
          <cell r="F92" t="str">
            <v>.</v>
          </cell>
        </row>
        <row r="93">
          <cell r="F93" t="str">
            <v>602-018</v>
          </cell>
        </row>
        <row r="94">
          <cell r="F94" t="str">
            <v>602-019</v>
          </cell>
        </row>
        <row r="95">
          <cell r="F95" t="str">
            <v>602-020</v>
          </cell>
        </row>
        <row r="96">
          <cell r="F96" t="str">
            <v>602-021</v>
          </cell>
        </row>
        <row r="97">
          <cell r="F97" t="str">
            <v>602-022</v>
          </cell>
        </row>
        <row r="98">
          <cell r="F98" t="str">
            <v>602-023</v>
          </cell>
        </row>
        <row r="99">
          <cell r="F99" t="str">
            <v>602-024</v>
          </cell>
        </row>
        <row r="100">
          <cell r="F100" t="str">
            <v>602-025</v>
          </cell>
        </row>
        <row r="101">
          <cell r="F101" t="str">
            <v>.</v>
          </cell>
        </row>
        <row r="102">
          <cell r="F102" t="str">
            <v>.</v>
          </cell>
        </row>
        <row r="103">
          <cell r="F103" t="str">
            <v>602-026</v>
          </cell>
        </row>
        <row r="104">
          <cell r="F104" t="str">
            <v>602-027</v>
          </cell>
        </row>
        <row r="105">
          <cell r="F105" t="str">
            <v>602-028</v>
          </cell>
        </row>
        <row r="106">
          <cell r="F106" t="str">
            <v>602-029</v>
          </cell>
        </row>
        <row r="107">
          <cell r="F107" t="str">
            <v>602-030</v>
          </cell>
        </row>
        <row r="108">
          <cell r="F108" t="str">
            <v>602-031</v>
          </cell>
        </row>
        <row r="109">
          <cell r="F109" t="str">
            <v>602-032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602-033</v>
          </cell>
        </row>
        <row r="129">
          <cell r="F129" t="str">
            <v>.</v>
          </cell>
        </row>
        <row r="130">
          <cell r="F130" t="str">
            <v>603-001</v>
          </cell>
        </row>
        <row r="131">
          <cell r="F131" t="str">
            <v>603-002</v>
          </cell>
        </row>
        <row r="132">
          <cell r="F132" t="str">
            <v>603-003</v>
          </cell>
        </row>
        <row r="133">
          <cell r="F133" t="str">
            <v>603-004</v>
          </cell>
        </row>
        <row r="134">
          <cell r="F134" t="str">
            <v>603-005</v>
          </cell>
        </row>
        <row r="135">
          <cell r="F135" t="str">
            <v>603-006</v>
          </cell>
        </row>
        <row r="136">
          <cell r="F136" t="str">
            <v>603-007</v>
          </cell>
        </row>
        <row r="137">
          <cell r="F137" t="str">
            <v>603-008</v>
          </cell>
        </row>
        <row r="138">
          <cell r="F138" t="str">
            <v>603-009</v>
          </cell>
        </row>
        <row r="139">
          <cell r="F139" t="str">
            <v>603-010</v>
          </cell>
        </row>
        <row r="140">
          <cell r="F140" t="str">
            <v>603-011</v>
          </cell>
        </row>
        <row r="141">
          <cell r="F141" t="str">
            <v>603-012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1">
        <row r="13">
          <cell r="F13" t="str">
            <v>.</v>
          </cell>
        </row>
        <row r="14">
          <cell r="F14" t="str">
            <v>701-001</v>
          </cell>
        </row>
        <row r="15">
          <cell r="F15" t="str">
            <v>701-002</v>
          </cell>
        </row>
        <row r="16">
          <cell r="F16" t="str">
            <v>702-001</v>
          </cell>
        </row>
        <row r="17">
          <cell r="F17" t="str">
            <v>702-002</v>
          </cell>
        </row>
        <row r="18">
          <cell r="F18" t="str">
            <v>702-003</v>
          </cell>
        </row>
        <row r="19">
          <cell r="F19" t="str">
            <v>.</v>
          </cell>
        </row>
        <row r="20">
          <cell r="F20" t="str">
            <v>703-001</v>
          </cell>
        </row>
        <row r="21">
          <cell r="F21" t="str">
            <v>703-002</v>
          </cell>
        </row>
        <row r="22">
          <cell r="F22" t="str">
            <v>703-003</v>
          </cell>
        </row>
        <row r="23">
          <cell r="F23" t="str">
            <v>703-004</v>
          </cell>
        </row>
        <row r="24">
          <cell r="F24" t="str">
            <v>704-001</v>
          </cell>
        </row>
        <row r="25">
          <cell r="F25" t="str">
            <v>704-002</v>
          </cell>
        </row>
        <row r="26">
          <cell r="F26" t="str">
            <v>704-003</v>
          </cell>
        </row>
        <row r="27">
          <cell r="F27" t="str">
            <v>704-004</v>
          </cell>
        </row>
        <row r="28">
          <cell r="F28" t="str">
            <v>705-001</v>
          </cell>
        </row>
        <row r="29">
          <cell r="F29" t="str">
            <v>705-002</v>
          </cell>
        </row>
        <row r="30">
          <cell r="F30" t="str">
            <v>705-003</v>
          </cell>
        </row>
        <row r="31">
          <cell r="F31" t="str">
            <v>705-004</v>
          </cell>
        </row>
        <row r="32">
          <cell r="F32" t="str">
            <v>705-005</v>
          </cell>
        </row>
        <row r="33">
          <cell r="F33" t="str">
            <v>705-006</v>
          </cell>
        </row>
        <row r="34">
          <cell r="F34" t="str">
            <v>705-007</v>
          </cell>
        </row>
        <row r="35">
          <cell r="F35" t="str">
            <v>705-008</v>
          </cell>
        </row>
        <row r="36">
          <cell r="F36" t="str">
            <v>.</v>
          </cell>
        </row>
        <row r="37">
          <cell r="F37" t="str">
            <v>705-009</v>
          </cell>
        </row>
        <row r="38">
          <cell r="F38" t="str">
            <v>.</v>
          </cell>
        </row>
        <row r="39">
          <cell r="F39" t="str">
            <v>705-010</v>
          </cell>
        </row>
        <row r="40">
          <cell r="F40" t="str">
            <v>705-011</v>
          </cell>
        </row>
        <row r="41">
          <cell r="F41" t="str">
            <v>705-012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706-001</v>
          </cell>
        </row>
        <row r="71">
          <cell r="F71" t="str">
            <v>.</v>
          </cell>
        </row>
        <row r="72">
          <cell r="F72" t="str">
            <v>707-001</v>
          </cell>
        </row>
        <row r="73">
          <cell r="F73" t="str">
            <v>707-002</v>
          </cell>
        </row>
        <row r="74">
          <cell r="F74" t="str">
            <v>709-001</v>
          </cell>
        </row>
        <row r="75">
          <cell r="F75" t="str">
            <v>709-002</v>
          </cell>
        </row>
        <row r="76">
          <cell r="F76" t="str">
            <v>709-003</v>
          </cell>
        </row>
        <row r="77">
          <cell r="F77" t="str">
            <v>710-001</v>
          </cell>
        </row>
        <row r="78">
          <cell r="F78" t="str">
            <v>707-003</v>
          </cell>
        </row>
        <row r="79">
          <cell r="F79" t="str">
            <v>707-004</v>
          </cell>
        </row>
        <row r="80">
          <cell r="F80" t="str">
            <v>710-002</v>
          </cell>
        </row>
        <row r="81">
          <cell r="F81" t="str">
            <v>710-003</v>
          </cell>
        </row>
        <row r="82">
          <cell r="F82" t="str">
            <v>707-005</v>
          </cell>
        </row>
        <row r="83">
          <cell r="F83" t="str">
            <v>710-004</v>
          </cell>
        </row>
        <row r="84">
          <cell r="F84" t="str">
            <v>707-006</v>
          </cell>
        </row>
        <row r="85">
          <cell r="F85" t="str">
            <v>707-007</v>
          </cell>
        </row>
        <row r="86">
          <cell r="F86" t="str">
            <v>710-005</v>
          </cell>
        </row>
        <row r="87">
          <cell r="F87" t="str">
            <v>707-008</v>
          </cell>
        </row>
        <row r="88">
          <cell r="F88" t="str">
            <v>707-009</v>
          </cell>
        </row>
        <row r="89">
          <cell r="F89" t="str">
            <v>707-010</v>
          </cell>
        </row>
        <row r="90">
          <cell r="F90" t="str">
            <v>707-011</v>
          </cell>
        </row>
        <row r="91">
          <cell r="F91" t="str">
            <v>707-012</v>
          </cell>
        </row>
        <row r="92">
          <cell r="F92" t="str">
            <v>707-013</v>
          </cell>
        </row>
        <row r="93">
          <cell r="F93" t="str">
            <v>707-014</v>
          </cell>
        </row>
        <row r="94">
          <cell r="F94" t="str">
            <v>707-015</v>
          </cell>
        </row>
        <row r="95">
          <cell r="F95" t="str">
            <v>.</v>
          </cell>
        </row>
        <row r="96">
          <cell r="F96" t="str">
            <v>.</v>
          </cell>
        </row>
        <row r="97">
          <cell r="F97" t="str">
            <v>707-016</v>
          </cell>
        </row>
        <row r="98">
          <cell r="F98" t="str">
            <v>707-017</v>
          </cell>
        </row>
        <row r="99">
          <cell r="F99" t="str">
            <v>707-018</v>
          </cell>
        </row>
        <row r="100">
          <cell r="F100" t="str">
            <v>707-019</v>
          </cell>
        </row>
        <row r="101">
          <cell r="F101" t="str">
            <v>707-020</v>
          </cell>
        </row>
        <row r="102">
          <cell r="F102" t="str">
            <v>707-021</v>
          </cell>
        </row>
        <row r="103">
          <cell r="F103" t="str">
            <v>707-022</v>
          </cell>
        </row>
        <row r="104">
          <cell r="F104" t="str">
            <v>707-023</v>
          </cell>
        </row>
        <row r="105">
          <cell r="F105" t="str">
            <v>707-024</v>
          </cell>
        </row>
        <row r="106">
          <cell r="F106" t="str">
            <v>707-025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710-006</v>
          </cell>
        </row>
        <row r="129">
          <cell r="F129" t="str">
            <v>.</v>
          </cell>
        </row>
        <row r="130">
          <cell r="F130" t="str">
            <v>711-001</v>
          </cell>
        </row>
        <row r="131">
          <cell r="F131" t="str">
            <v>711-002</v>
          </cell>
        </row>
        <row r="132">
          <cell r="F132" t="str">
            <v>711-003</v>
          </cell>
        </row>
        <row r="133">
          <cell r="F133" t="str">
            <v>712-001</v>
          </cell>
        </row>
        <row r="134">
          <cell r="F134" t="str">
            <v>713-001</v>
          </cell>
        </row>
        <row r="135">
          <cell r="F135" t="str">
            <v>713-002</v>
          </cell>
        </row>
        <row r="136">
          <cell r="F136" t="str">
            <v>713-003</v>
          </cell>
        </row>
        <row r="137">
          <cell r="F137" t="str">
            <v>713-004</v>
          </cell>
        </row>
        <row r="138">
          <cell r="F138" t="str">
            <v>713-005</v>
          </cell>
        </row>
        <row r="139">
          <cell r="F139" t="str">
            <v>711-004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2">
        <row r="13">
          <cell r="F13" t="str">
            <v>.</v>
          </cell>
        </row>
        <row r="14">
          <cell r="F14" t="str">
            <v>801-001</v>
          </cell>
        </row>
        <row r="15">
          <cell r="F15" t="str">
            <v>801-002</v>
          </cell>
        </row>
        <row r="16">
          <cell r="F16" t="str">
            <v>802-001</v>
          </cell>
        </row>
        <row r="17">
          <cell r="F17" t="str">
            <v>802-002</v>
          </cell>
        </row>
        <row r="18">
          <cell r="F18" t="str">
            <v>802-003</v>
          </cell>
        </row>
        <row r="19">
          <cell r="F19" t="str">
            <v>.</v>
          </cell>
        </row>
        <row r="20">
          <cell r="F20" t="str">
            <v>803-001</v>
          </cell>
        </row>
        <row r="21">
          <cell r="F21" t="str">
            <v>803-002</v>
          </cell>
        </row>
        <row r="22">
          <cell r="F22" t="str">
            <v>803-003</v>
          </cell>
        </row>
        <row r="23">
          <cell r="F23" t="str">
            <v>803-004</v>
          </cell>
        </row>
        <row r="24">
          <cell r="F24" t="str">
            <v>804-001</v>
          </cell>
        </row>
        <row r="25">
          <cell r="F25" t="str">
            <v>804-002</v>
          </cell>
        </row>
        <row r="26">
          <cell r="F26" t="str">
            <v>804-003</v>
          </cell>
        </row>
        <row r="27">
          <cell r="F27" t="str">
            <v>804-004</v>
          </cell>
        </row>
        <row r="28">
          <cell r="F28" t="str">
            <v>805-001</v>
          </cell>
        </row>
        <row r="29">
          <cell r="F29" t="str">
            <v>805-002</v>
          </cell>
        </row>
        <row r="30">
          <cell r="F30" t="str">
            <v>805-003</v>
          </cell>
        </row>
        <row r="31">
          <cell r="F31" t="str">
            <v>805-004</v>
          </cell>
        </row>
        <row r="32">
          <cell r="F32" t="str">
            <v>805-005</v>
          </cell>
        </row>
        <row r="33">
          <cell r="F33" t="str">
            <v>805-006</v>
          </cell>
        </row>
        <row r="34">
          <cell r="F34" t="str">
            <v>805-007</v>
          </cell>
        </row>
        <row r="35">
          <cell r="F35" t="str">
            <v>805-008</v>
          </cell>
        </row>
        <row r="36">
          <cell r="F36" t="str">
            <v>.</v>
          </cell>
        </row>
        <row r="37">
          <cell r="F37" t="str">
            <v>805-009</v>
          </cell>
        </row>
        <row r="38">
          <cell r="F38" t="str">
            <v>.</v>
          </cell>
        </row>
        <row r="39">
          <cell r="F39" t="str">
            <v>805-010</v>
          </cell>
        </row>
        <row r="40">
          <cell r="F40" t="str">
            <v>805-011</v>
          </cell>
        </row>
        <row r="41">
          <cell r="F41" t="str">
            <v>805-012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806-001</v>
          </cell>
        </row>
        <row r="71">
          <cell r="F71" t="str">
            <v>.</v>
          </cell>
        </row>
        <row r="72">
          <cell r="F72" t="str">
            <v>807-001</v>
          </cell>
        </row>
        <row r="73">
          <cell r="F73" t="str">
            <v>807-002</v>
          </cell>
        </row>
        <row r="74">
          <cell r="F74" t="str">
            <v>809-001</v>
          </cell>
        </row>
        <row r="75">
          <cell r="F75" t="str">
            <v>809-002</v>
          </cell>
        </row>
        <row r="76">
          <cell r="F76" t="str">
            <v>809-003</v>
          </cell>
        </row>
        <row r="77">
          <cell r="F77" t="str">
            <v>810-001</v>
          </cell>
        </row>
        <row r="78">
          <cell r="F78" t="str">
            <v>807-003</v>
          </cell>
        </row>
        <row r="79">
          <cell r="F79" t="str">
            <v>807-004</v>
          </cell>
        </row>
        <row r="80">
          <cell r="F80" t="str">
            <v>810-002</v>
          </cell>
        </row>
        <row r="81">
          <cell r="F81" t="str">
            <v>810-003</v>
          </cell>
        </row>
        <row r="82">
          <cell r="F82" t="str">
            <v>807-005</v>
          </cell>
        </row>
        <row r="83">
          <cell r="F83" t="str">
            <v>810-004</v>
          </cell>
        </row>
        <row r="84">
          <cell r="F84" t="str">
            <v>807-006</v>
          </cell>
        </row>
        <row r="85">
          <cell r="F85" t="str">
            <v>807-007</v>
          </cell>
        </row>
        <row r="86">
          <cell r="F86" t="str">
            <v>810-005</v>
          </cell>
        </row>
        <row r="87">
          <cell r="F87" t="str">
            <v>807-008</v>
          </cell>
        </row>
        <row r="88">
          <cell r="F88" t="str">
            <v>807-009</v>
          </cell>
        </row>
        <row r="89">
          <cell r="F89" t="str">
            <v>807-010</v>
          </cell>
        </row>
        <row r="90">
          <cell r="F90" t="str">
            <v>807-011</v>
          </cell>
        </row>
        <row r="91">
          <cell r="F91" t="str">
            <v>807-012</v>
          </cell>
        </row>
        <row r="92">
          <cell r="F92" t="str">
            <v>807-013</v>
          </cell>
        </row>
        <row r="93">
          <cell r="F93" t="str">
            <v>807-014</v>
          </cell>
        </row>
        <row r="94">
          <cell r="F94" t="str">
            <v>807-015</v>
          </cell>
        </row>
        <row r="95">
          <cell r="F95" t="str">
            <v>.</v>
          </cell>
        </row>
        <row r="96">
          <cell r="F96" t="str">
            <v>.</v>
          </cell>
        </row>
        <row r="97">
          <cell r="F97" t="str">
            <v>807-016</v>
          </cell>
        </row>
        <row r="98">
          <cell r="F98" t="str">
            <v>807-017</v>
          </cell>
        </row>
        <row r="99">
          <cell r="F99" t="str">
            <v>807-018</v>
          </cell>
        </row>
        <row r="100">
          <cell r="F100" t="str">
            <v>807-019</v>
          </cell>
        </row>
        <row r="101">
          <cell r="F101" t="str">
            <v>807-020</v>
          </cell>
        </row>
        <row r="102">
          <cell r="F102" t="str">
            <v>807-021</v>
          </cell>
        </row>
        <row r="103">
          <cell r="F103" t="str">
            <v>807-022</v>
          </cell>
        </row>
        <row r="104">
          <cell r="F104" t="str">
            <v>807-023</v>
          </cell>
        </row>
        <row r="105">
          <cell r="F105" t="str">
            <v>807-024</v>
          </cell>
        </row>
        <row r="106">
          <cell r="F106" t="str">
            <v>807-025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810-006</v>
          </cell>
        </row>
        <row r="129">
          <cell r="F129" t="str">
            <v>.</v>
          </cell>
        </row>
        <row r="130">
          <cell r="F130" t="str">
            <v>811-001</v>
          </cell>
        </row>
        <row r="131">
          <cell r="F131" t="str">
            <v>811-002</v>
          </cell>
        </row>
        <row r="132">
          <cell r="F132" t="str">
            <v>811-003</v>
          </cell>
        </row>
        <row r="133">
          <cell r="F133" t="str">
            <v>812-001</v>
          </cell>
        </row>
        <row r="134">
          <cell r="F134" t="str">
            <v>813-001</v>
          </cell>
        </row>
        <row r="135">
          <cell r="F135" t="str">
            <v>813-002</v>
          </cell>
        </row>
        <row r="136">
          <cell r="F136" t="str">
            <v>813-003</v>
          </cell>
        </row>
        <row r="137">
          <cell r="F137" t="str">
            <v>813-004</v>
          </cell>
        </row>
        <row r="138">
          <cell r="F138" t="str">
            <v>813-005</v>
          </cell>
        </row>
        <row r="139">
          <cell r="F139" t="str">
            <v>811-004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3">
        <row r="13">
          <cell r="F13" t="str">
            <v>.</v>
          </cell>
        </row>
        <row r="14">
          <cell r="F14" t="str">
            <v>901-001</v>
          </cell>
        </row>
        <row r="15">
          <cell r="F15" t="str">
            <v>901-002</v>
          </cell>
        </row>
        <row r="16">
          <cell r="F16" t="str">
            <v>902-001</v>
          </cell>
        </row>
        <row r="17">
          <cell r="F17" t="str">
            <v>902-002</v>
          </cell>
        </row>
        <row r="18">
          <cell r="F18" t="str">
            <v>902-003</v>
          </cell>
        </row>
        <row r="19">
          <cell r="F19" t="str">
            <v>.</v>
          </cell>
        </row>
        <row r="20">
          <cell r="F20" t="str">
            <v>903-001</v>
          </cell>
        </row>
        <row r="21">
          <cell r="F21" t="str">
            <v>903-002</v>
          </cell>
        </row>
        <row r="22">
          <cell r="F22" t="str">
            <v>903-003</v>
          </cell>
        </row>
        <row r="23">
          <cell r="F23" t="str">
            <v>903-004</v>
          </cell>
        </row>
        <row r="24">
          <cell r="F24" t="str">
            <v>904-001</v>
          </cell>
        </row>
        <row r="25">
          <cell r="F25" t="str">
            <v>904-002</v>
          </cell>
        </row>
        <row r="26">
          <cell r="F26" t="str">
            <v>905-001</v>
          </cell>
        </row>
        <row r="27">
          <cell r="F27" t="str">
            <v>905-002</v>
          </cell>
        </row>
        <row r="28">
          <cell r="F28" t="str">
            <v>905-003</v>
          </cell>
        </row>
        <row r="29">
          <cell r="F29" t="str">
            <v>905-004</v>
          </cell>
        </row>
        <row r="30">
          <cell r="F30" t="str">
            <v>905-005</v>
          </cell>
        </row>
        <row r="31">
          <cell r="F31" t="str">
            <v>905-006</v>
          </cell>
        </row>
        <row r="32">
          <cell r="F32" t="str">
            <v>905-007</v>
          </cell>
        </row>
        <row r="33">
          <cell r="F33" t="str">
            <v>905-008</v>
          </cell>
        </row>
        <row r="34">
          <cell r="F34" t="str">
            <v>906-001</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906-002</v>
          </cell>
        </row>
        <row r="71">
          <cell r="F71" t="str">
            <v>.</v>
          </cell>
        </row>
        <row r="72">
          <cell r="F72" t="str">
            <v>907-001</v>
          </cell>
        </row>
        <row r="73">
          <cell r="F73" t="str">
            <v>907-002</v>
          </cell>
        </row>
        <row r="74">
          <cell r="F74" t="str">
            <v>907-003</v>
          </cell>
        </row>
        <row r="75">
          <cell r="F75" t="str">
            <v>907-004</v>
          </cell>
        </row>
        <row r="76">
          <cell r="F76" t="str">
            <v>907-005</v>
          </cell>
        </row>
        <row r="77">
          <cell r="F77" t="str">
            <v>907-006</v>
          </cell>
        </row>
        <row r="78">
          <cell r="F78" t="str">
            <v>907-007</v>
          </cell>
        </row>
        <row r="79">
          <cell r="F79" t="str">
            <v>907-008</v>
          </cell>
        </row>
        <row r="80">
          <cell r="F80" t="str">
            <v>909-001</v>
          </cell>
        </row>
        <row r="81">
          <cell r="F81" t="str">
            <v>909-002</v>
          </cell>
        </row>
        <row r="82">
          <cell r="F82" t="str">
            <v>909-003</v>
          </cell>
        </row>
        <row r="83">
          <cell r="F83" t="str">
            <v>909-004</v>
          </cell>
        </row>
        <row r="84">
          <cell r="F84" t="str">
            <v>910-001</v>
          </cell>
        </row>
        <row r="85">
          <cell r="F85" t="str">
            <v>910-002</v>
          </cell>
        </row>
        <row r="86">
          <cell r="F86" t="str">
            <v>910-003</v>
          </cell>
        </row>
        <row r="87">
          <cell r="F87" t="str">
            <v>910-004</v>
          </cell>
        </row>
        <row r="88">
          <cell r="F88" t="str">
            <v>907-009</v>
          </cell>
        </row>
        <row r="89">
          <cell r="F89" t="str">
            <v>910-005</v>
          </cell>
        </row>
        <row r="90">
          <cell r="F90" t="str">
            <v>907-010</v>
          </cell>
        </row>
        <row r="91">
          <cell r="F91" t="str">
            <v>908-001</v>
          </cell>
        </row>
        <row r="92">
          <cell r="F92" t="str">
            <v>907-011</v>
          </cell>
        </row>
        <row r="93">
          <cell r="F93" t="str">
            <v>.</v>
          </cell>
        </row>
        <row r="94">
          <cell r="F94" t="str">
            <v>.</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910-006</v>
          </cell>
        </row>
        <row r="129">
          <cell r="F129" t="str">
            <v>.</v>
          </cell>
        </row>
        <row r="130">
          <cell r="F130" t="str">
            <v>911-001</v>
          </cell>
        </row>
        <row r="131">
          <cell r="F131" t="str">
            <v>911-002</v>
          </cell>
        </row>
        <row r="132">
          <cell r="F132" t="str">
            <v>911-003</v>
          </cell>
        </row>
        <row r="133">
          <cell r="F133" t="str">
            <v>912-001</v>
          </cell>
        </row>
        <row r="134">
          <cell r="F134" t="str">
            <v>913-001</v>
          </cell>
        </row>
        <row r="135">
          <cell r="F135" t="str">
            <v>913-002</v>
          </cell>
        </row>
        <row r="136">
          <cell r="F136" t="str">
            <v>913-003</v>
          </cell>
        </row>
        <row r="137">
          <cell r="F137" t="str">
            <v>913-004</v>
          </cell>
        </row>
        <row r="138">
          <cell r="F138" t="str">
            <v>913-005</v>
          </cell>
        </row>
        <row r="139">
          <cell r="F139" t="str">
            <v>911-004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914-001</v>
          </cell>
        </row>
        <row r="177">
          <cell r="F177" t="str">
            <v>914-002</v>
          </cell>
        </row>
        <row r="178">
          <cell r="F178" t="str">
            <v>914-003</v>
          </cell>
        </row>
        <row r="179">
          <cell r="F179" t="str">
            <v>914-004</v>
          </cell>
        </row>
        <row r="180">
          <cell r="F180" t="str">
            <v>914-005</v>
          </cell>
        </row>
        <row r="181">
          <cell r="F181" t="str">
            <v>914-006</v>
          </cell>
        </row>
      </sheetData>
      <sheetData sheetId="34">
        <row r="13">
          <cell r="F13" t="str">
            <v>.</v>
          </cell>
        </row>
      </sheetData>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Oblgio"/>
      <sheetName val="Pivot"/>
    </sheetNames>
    <sheetDataSet>
      <sheetData sheetId="0">
        <row r="2">
          <cell r="J2" t="str">
            <v/>
          </cell>
          <cell r="L2" t="str">
            <v/>
          </cell>
          <cell r="N2" t="str">
            <v/>
          </cell>
          <cell r="S2">
            <v>0</v>
          </cell>
          <cell r="T2">
            <v>0</v>
          </cell>
          <cell r="U2">
            <v>4722794.8899999997</v>
          </cell>
        </row>
        <row r="3">
          <cell r="J3" t="str">
            <v/>
          </cell>
          <cell r="L3" t="str">
            <v/>
          </cell>
          <cell r="N3" t="str">
            <v/>
          </cell>
          <cell r="S3">
            <v>0</v>
          </cell>
          <cell r="T3">
            <v>0</v>
          </cell>
          <cell r="U3">
            <v>1482524.36</v>
          </cell>
        </row>
        <row r="4">
          <cell r="J4" t="str">
            <v/>
          </cell>
          <cell r="L4" t="str">
            <v/>
          </cell>
          <cell r="N4" t="str">
            <v/>
          </cell>
          <cell r="S4">
            <v>0</v>
          </cell>
          <cell r="T4">
            <v>0</v>
          </cell>
          <cell r="U4">
            <v>0</v>
          </cell>
        </row>
        <row r="5">
          <cell r="J5" t="str">
            <v/>
          </cell>
          <cell r="L5" t="str">
            <v/>
          </cell>
          <cell r="N5" t="str">
            <v/>
          </cell>
          <cell r="S5">
            <v>0</v>
          </cell>
          <cell r="T5">
            <v>0</v>
          </cell>
          <cell r="U5">
            <v>0</v>
          </cell>
        </row>
        <row r="6">
          <cell r="J6" t="str">
            <v/>
          </cell>
          <cell r="L6" t="str">
            <v/>
          </cell>
          <cell r="N6" t="str">
            <v/>
          </cell>
          <cell r="S6">
            <v>0</v>
          </cell>
          <cell r="T6">
            <v>0</v>
          </cell>
          <cell r="U6">
            <v>0</v>
          </cell>
        </row>
        <row r="7">
          <cell r="J7" t="str">
            <v/>
          </cell>
          <cell r="L7" t="str">
            <v/>
          </cell>
          <cell r="N7" t="str">
            <v/>
          </cell>
          <cell r="S7">
            <v>0</v>
          </cell>
          <cell r="T7">
            <v>0</v>
          </cell>
          <cell r="U7">
            <v>0</v>
          </cell>
        </row>
        <row r="8">
          <cell r="J8" t="str">
            <v/>
          </cell>
          <cell r="L8" t="str">
            <v/>
          </cell>
          <cell r="N8" t="str">
            <v/>
          </cell>
          <cell r="S8">
            <v>0</v>
          </cell>
          <cell r="T8">
            <v>0</v>
          </cell>
          <cell r="U8">
            <v>0</v>
          </cell>
        </row>
        <row r="9">
          <cell r="J9" t="str">
            <v/>
          </cell>
          <cell r="L9" t="str">
            <v/>
          </cell>
          <cell r="N9" t="str">
            <v/>
          </cell>
          <cell r="S9">
            <v>0</v>
          </cell>
          <cell r="T9">
            <v>0</v>
          </cell>
          <cell r="U9">
            <v>0</v>
          </cell>
        </row>
        <row r="10">
          <cell r="J10" t="str">
            <v/>
          </cell>
          <cell r="L10" t="str">
            <v/>
          </cell>
          <cell r="N10" t="str">
            <v/>
          </cell>
          <cell r="S10">
            <v>0</v>
          </cell>
          <cell r="T10">
            <v>0</v>
          </cell>
          <cell r="U10">
            <v>0</v>
          </cell>
        </row>
        <row r="11">
          <cell r="J11" t="str">
            <v/>
          </cell>
          <cell r="L11" t="str">
            <v/>
          </cell>
          <cell r="N11" t="str">
            <v/>
          </cell>
          <cell r="S11">
            <v>0</v>
          </cell>
          <cell r="T11">
            <v>0</v>
          </cell>
          <cell r="U11">
            <v>0</v>
          </cell>
        </row>
        <row r="12">
          <cell r="J12" t="str">
            <v/>
          </cell>
          <cell r="L12" t="str">
            <v/>
          </cell>
          <cell r="N12" t="str">
            <v/>
          </cell>
          <cell r="S12">
            <v>0</v>
          </cell>
          <cell r="T12">
            <v>0</v>
          </cell>
          <cell r="U12">
            <v>0</v>
          </cell>
        </row>
        <row r="13">
          <cell r="J13" t="str">
            <v/>
          </cell>
          <cell r="L13" t="str">
            <v/>
          </cell>
          <cell r="N13" t="str">
            <v/>
          </cell>
          <cell r="S13">
            <v>0</v>
          </cell>
          <cell r="T13">
            <v>0</v>
          </cell>
          <cell r="U13">
            <v>0</v>
          </cell>
        </row>
        <row r="14">
          <cell r="J14" t="str">
            <v/>
          </cell>
          <cell r="L14" t="str">
            <v/>
          </cell>
          <cell r="N14" t="str">
            <v/>
          </cell>
          <cell r="S14">
            <v>0</v>
          </cell>
          <cell r="T14">
            <v>0</v>
          </cell>
          <cell r="U14">
            <v>0</v>
          </cell>
        </row>
        <row r="15">
          <cell r="J15" t="str">
            <v/>
          </cell>
          <cell r="L15" t="str">
            <v/>
          </cell>
          <cell r="N15" t="str">
            <v/>
          </cell>
          <cell r="S15">
            <v>0</v>
          </cell>
          <cell r="T15">
            <v>0</v>
          </cell>
          <cell r="U15">
            <v>0</v>
          </cell>
        </row>
        <row r="16">
          <cell r="J16" t="str">
            <v/>
          </cell>
          <cell r="L16" t="str">
            <v/>
          </cell>
          <cell r="N16" t="str">
            <v/>
          </cell>
          <cell r="S16">
            <v>0</v>
          </cell>
          <cell r="T16">
            <v>0</v>
          </cell>
          <cell r="U16">
            <v>0</v>
          </cell>
        </row>
        <row r="17">
          <cell r="J17" t="str">
            <v/>
          </cell>
          <cell r="L17" t="str">
            <v/>
          </cell>
          <cell r="N17" t="str">
            <v/>
          </cell>
          <cell r="S17">
            <v>0</v>
          </cell>
          <cell r="T17">
            <v>0</v>
          </cell>
          <cell r="U17">
            <v>0</v>
          </cell>
        </row>
        <row r="18">
          <cell r="J18" t="str">
            <v/>
          </cell>
          <cell r="L18" t="str">
            <v/>
          </cell>
          <cell r="N18" t="str">
            <v/>
          </cell>
          <cell r="S18">
            <v>0</v>
          </cell>
          <cell r="T18">
            <v>0</v>
          </cell>
          <cell r="U18">
            <v>0</v>
          </cell>
        </row>
        <row r="19">
          <cell r="J19" t="str">
            <v/>
          </cell>
          <cell r="L19" t="str">
            <v/>
          </cell>
          <cell r="N19" t="str">
            <v/>
          </cell>
          <cell r="S19">
            <v>0</v>
          </cell>
          <cell r="T19">
            <v>0</v>
          </cell>
          <cell r="U19">
            <v>0</v>
          </cell>
        </row>
        <row r="20">
          <cell r="J20" t="str">
            <v/>
          </cell>
          <cell r="L20" t="str">
            <v/>
          </cell>
          <cell r="N20" t="str">
            <v/>
          </cell>
          <cell r="S20">
            <v>0</v>
          </cell>
          <cell r="T20">
            <v>0</v>
          </cell>
          <cell r="U20">
            <v>1482524.36</v>
          </cell>
        </row>
        <row r="21">
          <cell r="J21" t="str">
            <v/>
          </cell>
          <cell r="L21" t="str">
            <v/>
          </cell>
          <cell r="N21" t="str">
            <v/>
          </cell>
          <cell r="S21">
            <v>0</v>
          </cell>
          <cell r="T21">
            <v>0</v>
          </cell>
          <cell r="U21">
            <v>0</v>
          </cell>
        </row>
        <row r="22">
          <cell r="J22" t="str">
            <v/>
          </cell>
          <cell r="L22" t="str">
            <v/>
          </cell>
          <cell r="N22" t="str">
            <v/>
          </cell>
          <cell r="S22">
            <v>0</v>
          </cell>
          <cell r="T22">
            <v>0</v>
          </cell>
          <cell r="U22">
            <v>0</v>
          </cell>
        </row>
        <row r="23">
          <cell r="J23" t="str">
            <v/>
          </cell>
          <cell r="L23" t="str">
            <v/>
          </cell>
          <cell r="N23" t="str">
            <v/>
          </cell>
          <cell r="S23">
            <v>0</v>
          </cell>
          <cell r="T23">
            <v>0</v>
          </cell>
          <cell r="U23">
            <v>0</v>
          </cell>
        </row>
        <row r="24">
          <cell r="J24" t="str">
            <v/>
          </cell>
          <cell r="L24" t="str">
            <v/>
          </cell>
          <cell r="N24" t="str">
            <v/>
          </cell>
          <cell r="S24">
            <v>0</v>
          </cell>
          <cell r="T24">
            <v>0</v>
          </cell>
          <cell r="U24">
            <v>0</v>
          </cell>
        </row>
        <row r="25">
          <cell r="J25" t="str">
            <v/>
          </cell>
          <cell r="L25" t="str">
            <v/>
          </cell>
          <cell r="N25" t="str">
            <v/>
          </cell>
          <cell r="S25">
            <v>0</v>
          </cell>
          <cell r="T25">
            <v>0</v>
          </cell>
          <cell r="U25">
            <v>0</v>
          </cell>
        </row>
        <row r="26">
          <cell r="J26" t="str">
            <v/>
          </cell>
          <cell r="L26" t="str">
            <v/>
          </cell>
          <cell r="N26" t="str">
            <v/>
          </cell>
          <cell r="S26">
            <v>0</v>
          </cell>
          <cell r="T26">
            <v>0</v>
          </cell>
          <cell r="U26">
            <v>0</v>
          </cell>
        </row>
        <row r="27">
          <cell r="J27" t="str">
            <v/>
          </cell>
          <cell r="L27" t="str">
            <v/>
          </cell>
          <cell r="N27" t="str">
            <v/>
          </cell>
          <cell r="S27">
            <v>0</v>
          </cell>
          <cell r="T27">
            <v>0</v>
          </cell>
          <cell r="U27">
            <v>0</v>
          </cell>
        </row>
        <row r="28">
          <cell r="J28" t="str">
            <v/>
          </cell>
          <cell r="L28" t="str">
            <v/>
          </cell>
          <cell r="N28" t="str">
            <v/>
          </cell>
          <cell r="S28">
            <v>0</v>
          </cell>
          <cell r="T28">
            <v>0</v>
          </cell>
          <cell r="U28">
            <v>0</v>
          </cell>
        </row>
        <row r="29">
          <cell r="J29" t="str">
            <v/>
          </cell>
          <cell r="L29" t="str">
            <v/>
          </cell>
          <cell r="N29" t="str">
            <v/>
          </cell>
          <cell r="S29">
            <v>0</v>
          </cell>
          <cell r="T29">
            <v>0</v>
          </cell>
          <cell r="U29">
            <v>0</v>
          </cell>
        </row>
        <row r="30">
          <cell r="J30" t="str">
            <v/>
          </cell>
          <cell r="L30" t="str">
            <v/>
          </cell>
          <cell r="N30" t="str">
            <v/>
          </cell>
          <cell r="S30">
            <v>0</v>
          </cell>
          <cell r="T30">
            <v>0</v>
          </cell>
          <cell r="U30">
            <v>0</v>
          </cell>
        </row>
        <row r="31">
          <cell r="J31" t="str">
            <v/>
          </cell>
          <cell r="L31" t="str">
            <v/>
          </cell>
          <cell r="N31" t="str">
            <v/>
          </cell>
          <cell r="S31">
            <v>0</v>
          </cell>
          <cell r="T31">
            <v>0</v>
          </cell>
          <cell r="U31">
            <v>5939.41</v>
          </cell>
        </row>
        <row r="32">
          <cell r="J32" t="str">
            <v/>
          </cell>
          <cell r="L32" t="str">
            <v/>
          </cell>
          <cell r="N32" t="str">
            <v/>
          </cell>
          <cell r="S32">
            <v>0</v>
          </cell>
          <cell r="T32">
            <v>0</v>
          </cell>
          <cell r="U32">
            <v>5939.41</v>
          </cell>
        </row>
        <row r="33">
          <cell r="J33" t="str">
            <v>05.02.08</v>
          </cell>
          <cell r="L33" t="str">
            <v>06.02.08</v>
          </cell>
          <cell r="N33" t="str">
            <v>04.02.08</v>
          </cell>
          <cell r="S33">
            <v>0</v>
          </cell>
          <cell r="T33">
            <v>1</v>
          </cell>
          <cell r="U33">
            <v>427.97</v>
          </cell>
        </row>
        <row r="34">
          <cell r="J34" t="str">
            <v/>
          </cell>
          <cell r="L34" t="str">
            <v/>
          </cell>
          <cell r="N34" t="str">
            <v>04.02.08</v>
          </cell>
          <cell r="S34">
            <v>0</v>
          </cell>
          <cell r="T34">
            <v>1</v>
          </cell>
          <cell r="U34">
            <v>427.97</v>
          </cell>
        </row>
        <row r="35">
          <cell r="J35" t="str">
            <v>05.02.08</v>
          </cell>
          <cell r="L35" t="str">
            <v>05.02.08</v>
          </cell>
          <cell r="N35" t="str">
            <v>04.02.08</v>
          </cell>
          <cell r="S35">
            <v>0</v>
          </cell>
          <cell r="T35">
            <v>1</v>
          </cell>
          <cell r="U35">
            <v>24.31</v>
          </cell>
        </row>
        <row r="36">
          <cell r="J36" t="str">
            <v/>
          </cell>
          <cell r="L36" t="str">
            <v/>
          </cell>
          <cell r="N36" t="str">
            <v>04.02.08</v>
          </cell>
          <cell r="S36">
            <v>0</v>
          </cell>
          <cell r="T36">
            <v>1</v>
          </cell>
          <cell r="U36">
            <v>24.31</v>
          </cell>
        </row>
        <row r="37">
          <cell r="J37" t="str">
            <v>05.02.08</v>
          </cell>
          <cell r="L37" t="str">
            <v>05.02.08</v>
          </cell>
          <cell r="N37" t="str">
            <v>04.02.08</v>
          </cell>
          <cell r="S37">
            <v>0</v>
          </cell>
          <cell r="T37">
            <v>1</v>
          </cell>
          <cell r="U37">
            <v>528.91999999999996</v>
          </cell>
        </row>
        <row r="38">
          <cell r="J38" t="str">
            <v/>
          </cell>
          <cell r="L38" t="str">
            <v/>
          </cell>
          <cell r="N38" t="str">
            <v>04.02.08</v>
          </cell>
          <cell r="S38">
            <v>0</v>
          </cell>
          <cell r="T38">
            <v>1</v>
          </cell>
          <cell r="U38">
            <v>528.91999999999996</v>
          </cell>
        </row>
        <row r="39">
          <cell r="J39" t="str">
            <v>05.02.08</v>
          </cell>
          <cell r="L39" t="str">
            <v>18.02.08</v>
          </cell>
          <cell r="N39" t="str">
            <v>15.02.08</v>
          </cell>
          <cell r="S39">
            <v>0</v>
          </cell>
          <cell r="T39">
            <v>1</v>
          </cell>
          <cell r="U39">
            <v>482.91</v>
          </cell>
        </row>
        <row r="40">
          <cell r="J40" t="str">
            <v/>
          </cell>
          <cell r="L40" t="str">
            <v/>
          </cell>
          <cell r="N40" t="str">
            <v>15.02.08</v>
          </cell>
          <cell r="S40">
            <v>0</v>
          </cell>
          <cell r="T40">
            <v>1</v>
          </cell>
          <cell r="U40">
            <v>482.91</v>
          </cell>
        </row>
        <row r="41">
          <cell r="J41" t="str">
            <v>05.02.08</v>
          </cell>
          <cell r="L41" t="str">
            <v>05.02.08</v>
          </cell>
          <cell r="N41" t="str">
            <v>04.02.08</v>
          </cell>
          <cell r="S41">
            <v>0</v>
          </cell>
          <cell r="T41">
            <v>2</v>
          </cell>
          <cell r="U41">
            <v>78.98</v>
          </cell>
        </row>
        <row r="42">
          <cell r="J42" t="str">
            <v/>
          </cell>
          <cell r="L42" t="str">
            <v/>
          </cell>
          <cell r="N42" t="str">
            <v>04.02.08</v>
          </cell>
          <cell r="S42">
            <v>0</v>
          </cell>
          <cell r="T42">
            <v>2</v>
          </cell>
          <cell r="U42">
            <v>78.98</v>
          </cell>
        </row>
        <row r="43">
          <cell r="J43" t="str">
            <v>05.02.08</v>
          </cell>
          <cell r="L43" t="str">
            <v>08.02.08</v>
          </cell>
          <cell r="N43" t="str">
            <v>08.02.08</v>
          </cell>
          <cell r="S43">
            <v>0</v>
          </cell>
          <cell r="T43">
            <v>1</v>
          </cell>
          <cell r="U43">
            <v>81.709999999999994</v>
          </cell>
        </row>
        <row r="44">
          <cell r="J44" t="str">
            <v/>
          </cell>
          <cell r="L44" t="str">
            <v/>
          </cell>
          <cell r="N44" t="str">
            <v>08.02.08</v>
          </cell>
          <cell r="S44">
            <v>0</v>
          </cell>
          <cell r="T44">
            <v>1</v>
          </cell>
          <cell r="U44">
            <v>81.709999999999994</v>
          </cell>
        </row>
        <row r="45">
          <cell r="J45" t="str">
            <v>05.02.08</v>
          </cell>
          <cell r="L45" t="str">
            <v>05.02.08</v>
          </cell>
          <cell r="N45" t="str">
            <v>04.02.08</v>
          </cell>
          <cell r="S45">
            <v>0</v>
          </cell>
          <cell r="T45">
            <v>1</v>
          </cell>
          <cell r="U45">
            <v>29.71</v>
          </cell>
        </row>
        <row r="46">
          <cell r="J46" t="str">
            <v/>
          </cell>
          <cell r="L46" t="str">
            <v/>
          </cell>
          <cell r="N46" t="str">
            <v>04.02.08</v>
          </cell>
          <cell r="S46">
            <v>0</v>
          </cell>
          <cell r="T46">
            <v>1</v>
          </cell>
          <cell r="U46">
            <v>29.71</v>
          </cell>
        </row>
        <row r="47">
          <cell r="J47" t="str">
            <v>05.02.08</v>
          </cell>
          <cell r="L47" t="str">
            <v>05.02.08</v>
          </cell>
          <cell r="N47" t="str">
            <v>04.02.08</v>
          </cell>
          <cell r="S47">
            <v>0</v>
          </cell>
          <cell r="T47">
            <v>2</v>
          </cell>
          <cell r="U47">
            <v>39.22</v>
          </cell>
        </row>
        <row r="48">
          <cell r="J48" t="str">
            <v/>
          </cell>
          <cell r="L48" t="str">
            <v/>
          </cell>
          <cell r="N48" t="str">
            <v>04.02.08</v>
          </cell>
          <cell r="S48">
            <v>0</v>
          </cell>
          <cell r="T48">
            <v>2</v>
          </cell>
          <cell r="U48">
            <v>39.22</v>
          </cell>
        </row>
        <row r="49">
          <cell r="J49" t="str">
            <v>05.02.08</v>
          </cell>
          <cell r="L49" t="str">
            <v>05.02.08</v>
          </cell>
          <cell r="N49" t="str">
            <v>05.02.08</v>
          </cell>
          <cell r="S49">
            <v>0</v>
          </cell>
          <cell r="T49">
            <v>1</v>
          </cell>
          <cell r="U49">
            <v>683.51</v>
          </cell>
        </row>
        <row r="50">
          <cell r="J50" t="str">
            <v/>
          </cell>
          <cell r="L50" t="str">
            <v/>
          </cell>
          <cell r="N50" t="str">
            <v>05.02.08</v>
          </cell>
          <cell r="S50">
            <v>0</v>
          </cell>
          <cell r="T50">
            <v>1</v>
          </cell>
          <cell r="U50">
            <v>683.51</v>
          </cell>
        </row>
        <row r="51">
          <cell r="J51" t="str">
            <v>05.02.08</v>
          </cell>
          <cell r="L51" t="str">
            <v>05.02.08</v>
          </cell>
          <cell r="N51" t="str">
            <v>04.02.08</v>
          </cell>
          <cell r="S51">
            <v>0</v>
          </cell>
          <cell r="T51">
            <v>1</v>
          </cell>
          <cell r="U51">
            <v>39.5</v>
          </cell>
        </row>
        <row r="52">
          <cell r="J52" t="str">
            <v/>
          </cell>
          <cell r="L52" t="str">
            <v/>
          </cell>
          <cell r="N52" t="str">
            <v>04.02.08</v>
          </cell>
          <cell r="S52">
            <v>0</v>
          </cell>
          <cell r="T52">
            <v>1</v>
          </cell>
          <cell r="U52">
            <v>39.5</v>
          </cell>
        </row>
        <row r="53">
          <cell r="J53" t="str">
            <v>05.02.08</v>
          </cell>
          <cell r="L53" t="str">
            <v>05.02.08</v>
          </cell>
          <cell r="N53" t="str">
            <v>04.02.08</v>
          </cell>
          <cell r="S53">
            <v>0</v>
          </cell>
          <cell r="T53">
            <v>1</v>
          </cell>
          <cell r="U53">
            <v>19.61</v>
          </cell>
        </row>
        <row r="54">
          <cell r="J54" t="str">
            <v/>
          </cell>
          <cell r="L54" t="str">
            <v/>
          </cell>
          <cell r="N54" t="str">
            <v>04.02.08</v>
          </cell>
          <cell r="S54">
            <v>0</v>
          </cell>
          <cell r="T54">
            <v>1</v>
          </cell>
          <cell r="U54">
            <v>19.61</v>
          </cell>
        </row>
        <row r="55">
          <cell r="J55" t="str">
            <v>05.02.08</v>
          </cell>
          <cell r="L55" t="str">
            <v>06.02.08</v>
          </cell>
          <cell r="N55" t="str">
            <v>04.02.08</v>
          </cell>
          <cell r="S55">
            <v>0</v>
          </cell>
          <cell r="T55">
            <v>1</v>
          </cell>
          <cell r="U55">
            <v>427.97</v>
          </cell>
        </row>
        <row r="56">
          <cell r="J56" t="str">
            <v/>
          </cell>
          <cell r="L56" t="str">
            <v/>
          </cell>
          <cell r="N56" t="str">
            <v>04.02.08</v>
          </cell>
          <cell r="S56">
            <v>0</v>
          </cell>
          <cell r="T56">
            <v>1</v>
          </cell>
          <cell r="U56">
            <v>427.97</v>
          </cell>
        </row>
        <row r="57">
          <cell r="J57" t="str">
            <v>05.02.08</v>
          </cell>
          <cell r="L57" t="str">
            <v>05.02.08</v>
          </cell>
          <cell r="N57" t="str">
            <v>04.02.08</v>
          </cell>
          <cell r="S57">
            <v>0</v>
          </cell>
          <cell r="T57">
            <v>1</v>
          </cell>
          <cell r="U57">
            <v>24.31</v>
          </cell>
        </row>
        <row r="58">
          <cell r="J58" t="str">
            <v/>
          </cell>
          <cell r="L58" t="str">
            <v/>
          </cell>
          <cell r="N58" t="str">
            <v>04.02.08</v>
          </cell>
          <cell r="S58">
            <v>0</v>
          </cell>
          <cell r="T58">
            <v>1</v>
          </cell>
          <cell r="U58">
            <v>24.31</v>
          </cell>
        </row>
        <row r="59">
          <cell r="J59" t="str">
            <v>05.02.08</v>
          </cell>
          <cell r="L59" t="str">
            <v>05.02.08</v>
          </cell>
          <cell r="N59" t="str">
            <v>05.02.08</v>
          </cell>
          <cell r="S59">
            <v>0</v>
          </cell>
          <cell r="T59">
            <v>2</v>
          </cell>
          <cell r="U59">
            <v>97.93</v>
          </cell>
        </row>
        <row r="60">
          <cell r="J60" t="str">
            <v/>
          </cell>
          <cell r="L60" t="str">
            <v/>
          </cell>
          <cell r="N60" t="str">
            <v>05.02.08</v>
          </cell>
          <cell r="S60">
            <v>0</v>
          </cell>
          <cell r="T60">
            <v>2</v>
          </cell>
          <cell r="U60">
            <v>97.93</v>
          </cell>
        </row>
        <row r="61">
          <cell r="J61" t="str">
            <v>05.02.08</v>
          </cell>
          <cell r="L61" t="str">
            <v>05.02.08</v>
          </cell>
          <cell r="N61" t="str">
            <v>04.02.08</v>
          </cell>
          <cell r="S61">
            <v>0</v>
          </cell>
          <cell r="T61">
            <v>1</v>
          </cell>
          <cell r="U61">
            <v>171.16</v>
          </cell>
        </row>
        <row r="62">
          <cell r="J62" t="str">
            <v/>
          </cell>
          <cell r="L62" t="str">
            <v/>
          </cell>
          <cell r="N62" t="str">
            <v>04.02.08</v>
          </cell>
          <cell r="S62">
            <v>0</v>
          </cell>
          <cell r="T62">
            <v>1</v>
          </cell>
          <cell r="U62">
            <v>171.16</v>
          </cell>
        </row>
        <row r="63">
          <cell r="J63" t="str">
            <v>05.02.08</v>
          </cell>
          <cell r="L63" t="str">
            <v>05.02.08</v>
          </cell>
          <cell r="N63" t="str">
            <v>04.02.08</v>
          </cell>
          <cell r="S63">
            <v>0</v>
          </cell>
          <cell r="T63">
            <v>1</v>
          </cell>
          <cell r="U63">
            <v>118.27</v>
          </cell>
        </row>
        <row r="64">
          <cell r="J64" t="str">
            <v/>
          </cell>
          <cell r="L64" t="str">
            <v/>
          </cell>
          <cell r="N64" t="str">
            <v>04.02.08</v>
          </cell>
          <cell r="S64">
            <v>0</v>
          </cell>
          <cell r="T64">
            <v>1</v>
          </cell>
          <cell r="U64">
            <v>118.27</v>
          </cell>
        </row>
        <row r="65">
          <cell r="J65" t="str">
            <v>05.02.08</v>
          </cell>
          <cell r="L65" t="str">
            <v>05.02.08</v>
          </cell>
          <cell r="N65" t="str">
            <v>05.02.08</v>
          </cell>
          <cell r="S65">
            <v>0</v>
          </cell>
          <cell r="T65">
            <v>1</v>
          </cell>
          <cell r="U65">
            <v>330.1</v>
          </cell>
        </row>
        <row r="66">
          <cell r="J66" t="str">
            <v/>
          </cell>
          <cell r="L66" t="str">
            <v/>
          </cell>
          <cell r="N66" t="str">
            <v>05.02.08</v>
          </cell>
          <cell r="S66">
            <v>0</v>
          </cell>
          <cell r="T66">
            <v>1</v>
          </cell>
          <cell r="U66">
            <v>330.1</v>
          </cell>
        </row>
        <row r="67">
          <cell r="J67" t="str">
            <v>05.02.08</v>
          </cell>
          <cell r="L67" t="str">
            <v>06.02.08</v>
          </cell>
          <cell r="N67" t="str">
            <v>06.02.08</v>
          </cell>
          <cell r="S67">
            <v>0</v>
          </cell>
          <cell r="T67">
            <v>1</v>
          </cell>
          <cell r="U67">
            <v>510.64</v>
          </cell>
        </row>
        <row r="68">
          <cell r="J68" t="str">
            <v/>
          </cell>
          <cell r="L68" t="str">
            <v/>
          </cell>
          <cell r="N68" t="str">
            <v>06.02.08</v>
          </cell>
          <cell r="S68">
            <v>0</v>
          </cell>
          <cell r="T68">
            <v>1</v>
          </cell>
          <cell r="U68">
            <v>510.64</v>
          </cell>
        </row>
        <row r="69">
          <cell r="J69" t="str">
            <v>05.02.08</v>
          </cell>
          <cell r="L69" t="str">
            <v>05.02.08</v>
          </cell>
          <cell r="N69" t="str">
            <v>04.02.08</v>
          </cell>
          <cell r="S69">
            <v>0</v>
          </cell>
          <cell r="T69">
            <v>2</v>
          </cell>
          <cell r="U69">
            <v>24.96</v>
          </cell>
        </row>
        <row r="70">
          <cell r="J70" t="str">
            <v/>
          </cell>
          <cell r="L70" t="str">
            <v/>
          </cell>
          <cell r="N70" t="str">
            <v>04.02.08</v>
          </cell>
          <cell r="S70">
            <v>0</v>
          </cell>
          <cell r="T70">
            <v>2</v>
          </cell>
          <cell r="U70">
            <v>24.96</v>
          </cell>
        </row>
        <row r="71">
          <cell r="J71" t="str">
            <v>05.02.08</v>
          </cell>
          <cell r="L71" t="str">
            <v>05.02.08</v>
          </cell>
          <cell r="N71" t="str">
            <v>04.02.08</v>
          </cell>
          <cell r="S71">
            <v>0</v>
          </cell>
          <cell r="T71">
            <v>2</v>
          </cell>
          <cell r="U71">
            <v>39.22</v>
          </cell>
        </row>
        <row r="72">
          <cell r="J72" t="str">
            <v/>
          </cell>
          <cell r="L72" t="str">
            <v/>
          </cell>
          <cell r="N72" t="str">
            <v>04.02.08</v>
          </cell>
          <cell r="S72">
            <v>0</v>
          </cell>
          <cell r="T72">
            <v>2</v>
          </cell>
          <cell r="U72">
            <v>39.22</v>
          </cell>
        </row>
        <row r="73">
          <cell r="J73" t="str">
            <v>05.02.08</v>
          </cell>
          <cell r="L73" t="str">
            <v>06.02.08</v>
          </cell>
          <cell r="N73" t="str">
            <v>05.02.08</v>
          </cell>
          <cell r="S73">
            <v>0</v>
          </cell>
          <cell r="T73">
            <v>10</v>
          </cell>
          <cell r="U73">
            <v>204.13</v>
          </cell>
        </row>
        <row r="74">
          <cell r="J74" t="str">
            <v/>
          </cell>
          <cell r="L74" t="str">
            <v/>
          </cell>
          <cell r="N74" t="str">
            <v>05.02.08</v>
          </cell>
          <cell r="S74">
            <v>0</v>
          </cell>
          <cell r="T74">
            <v>10</v>
          </cell>
          <cell r="U74">
            <v>204.13</v>
          </cell>
        </row>
        <row r="75">
          <cell r="J75" t="str">
            <v>05.02.08</v>
          </cell>
          <cell r="L75" t="str">
            <v>07.02.08</v>
          </cell>
          <cell r="N75" t="str">
            <v>11.02.08</v>
          </cell>
          <cell r="S75">
            <v>0</v>
          </cell>
          <cell r="T75">
            <v>2</v>
          </cell>
          <cell r="U75">
            <v>1526.15</v>
          </cell>
        </row>
        <row r="76">
          <cell r="J76" t="str">
            <v/>
          </cell>
          <cell r="L76" t="str">
            <v/>
          </cell>
          <cell r="N76" t="str">
            <v>11.02.08</v>
          </cell>
          <cell r="S76">
            <v>0</v>
          </cell>
          <cell r="T76">
            <v>2</v>
          </cell>
          <cell r="U76">
            <v>1526.15</v>
          </cell>
        </row>
        <row r="77">
          <cell r="J77" t="str">
            <v>05.02.08</v>
          </cell>
          <cell r="L77" t="str">
            <v>05.02.08</v>
          </cell>
          <cell r="N77" t="str">
            <v>05.02.08</v>
          </cell>
          <cell r="S77">
            <v>0</v>
          </cell>
          <cell r="T77">
            <v>1</v>
          </cell>
          <cell r="U77">
            <v>28.22</v>
          </cell>
        </row>
        <row r="78">
          <cell r="J78" t="str">
            <v/>
          </cell>
          <cell r="L78" t="str">
            <v/>
          </cell>
          <cell r="N78" t="str">
            <v>05.02.08</v>
          </cell>
          <cell r="S78">
            <v>0</v>
          </cell>
          <cell r="T78">
            <v>1</v>
          </cell>
          <cell r="U78">
            <v>28.22</v>
          </cell>
        </row>
        <row r="79">
          <cell r="J79" t="str">
            <v/>
          </cell>
          <cell r="L79" t="str">
            <v/>
          </cell>
          <cell r="N79" t="str">
            <v/>
          </cell>
          <cell r="S79">
            <v>0</v>
          </cell>
          <cell r="T79">
            <v>0</v>
          </cell>
          <cell r="U79">
            <v>0</v>
          </cell>
        </row>
        <row r="80">
          <cell r="J80" t="str">
            <v/>
          </cell>
          <cell r="L80" t="str">
            <v/>
          </cell>
          <cell r="N80" t="str">
            <v/>
          </cell>
          <cell r="S80">
            <v>0</v>
          </cell>
          <cell r="T80">
            <v>0</v>
          </cell>
          <cell r="U80">
            <v>219342.18</v>
          </cell>
        </row>
        <row r="81">
          <cell r="J81" t="str">
            <v>31.12.09</v>
          </cell>
          <cell r="L81" t="str">
            <v/>
          </cell>
          <cell r="N81" t="str">
            <v/>
          </cell>
          <cell r="S81">
            <v>0</v>
          </cell>
          <cell r="T81">
            <v>15.8</v>
          </cell>
          <cell r="U81">
            <v>196788</v>
          </cell>
        </row>
        <row r="82">
          <cell r="J82" t="str">
            <v/>
          </cell>
          <cell r="L82" t="str">
            <v/>
          </cell>
          <cell r="N82" t="str">
            <v>08.09.06</v>
          </cell>
          <cell r="S82">
            <v>0</v>
          </cell>
          <cell r="T82">
            <v>1</v>
          </cell>
          <cell r="U82">
            <v>22500</v>
          </cell>
        </row>
        <row r="83">
          <cell r="J83" t="str">
            <v/>
          </cell>
          <cell r="L83" t="str">
            <v/>
          </cell>
          <cell r="N83" t="str">
            <v>30.09.06</v>
          </cell>
          <cell r="S83">
            <v>0</v>
          </cell>
          <cell r="T83">
            <v>3</v>
          </cell>
          <cell r="U83">
            <v>21600</v>
          </cell>
        </row>
        <row r="84">
          <cell r="J84" t="str">
            <v/>
          </cell>
          <cell r="L84" t="str">
            <v/>
          </cell>
          <cell r="N84" t="str">
            <v>31.10.06</v>
          </cell>
          <cell r="S84">
            <v>0</v>
          </cell>
          <cell r="T84">
            <v>2</v>
          </cell>
          <cell r="U84">
            <v>21600</v>
          </cell>
        </row>
        <row r="85">
          <cell r="J85" t="str">
            <v/>
          </cell>
          <cell r="L85" t="str">
            <v/>
          </cell>
          <cell r="N85" t="str">
            <v>07.12.06</v>
          </cell>
          <cell r="S85">
            <v>0</v>
          </cell>
          <cell r="T85">
            <v>1</v>
          </cell>
          <cell r="U85">
            <v>21600</v>
          </cell>
        </row>
        <row r="86">
          <cell r="J86" t="str">
            <v/>
          </cell>
          <cell r="L86" t="str">
            <v/>
          </cell>
          <cell r="N86" t="str">
            <v>27.12.06</v>
          </cell>
          <cell r="S86">
            <v>0</v>
          </cell>
          <cell r="T86">
            <v>1</v>
          </cell>
          <cell r="U86">
            <v>10800</v>
          </cell>
        </row>
        <row r="87">
          <cell r="J87" t="str">
            <v/>
          </cell>
          <cell r="L87" t="str">
            <v/>
          </cell>
          <cell r="N87" t="str">
            <v>31.01.07</v>
          </cell>
          <cell r="S87">
            <v>0</v>
          </cell>
          <cell r="T87">
            <v>1</v>
          </cell>
          <cell r="U87">
            <v>21600</v>
          </cell>
        </row>
        <row r="88">
          <cell r="J88" t="str">
            <v/>
          </cell>
          <cell r="L88" t="str">
            <v/>
          </cell>
          <cell r="N88" t="str">
            <v>02.03.07</v>
          </cell>
          <cell r="S88">
            <v>0</v>
          </cell>
          <cell r="T88">
            <v>1</v>
          </cell>
          <cell r="U88">
            <v>12960</v>
          </cell>
        </row>
        <row r="89">
          <cell r="J89" t="str">
            <v/>
          </cell>
          <cell r="L89" t="str">
            <v/>
          </cell>
          <cell r="N89" t="str">
            <v>02.03.07</v>
          </cell>
          <cell r="S89">
            <v>0</v>
          </cell>
          <cell r="T89">
            <v>0.1</v>
          </cell>
          <cell r="U89">
            <v>1008</v>
          </cell>
        </row>
        <row r="90">
          <cell r="J90" t="str">
            <v/>
          </cell>
          <cell r="L90" t="str">
            <v/>
          </cell>
          <cell r="N90" t="str">
            <v>05.04.07</v>
          </cell>
          <cell r="S90">
            <v>0</v>
          </cell>
          <cell r="T90">
            <v>0.7</v>
          </cell>
          <cell r="U90">
            <v>12960</v>
          </cell>
        </row>
        <row r="91">
          <cell r="J91" t="str">
            <v/>
          </cell>
          <cell r="L91" t="str">
            <v/>
          </cell>
          <cell r="N91" t="str">
            <v>21.05.07</v>
          </cell>
          <cell r="S91">
            <v>0</v>
          </cell>
          <cell r="T91">
            <v>1</v>
          </cell>
          <cell r="U91">
            <v>12960</v>
          </cell>
        </row>
        <row r="92">
          <cell r="J92" t="str">
            <v/>
          </cell>
          <cell r="L92" t="str">
            <v/>
          </cell>
          <cell r="N92" t="str">
            <v>08.06.07</v>
          </cell>
          <cell r="S92">
            <v>0</v>
          </cell>
          <cell r="T92">
            <v>1</v>
          </cell>
          <cell r="U92">
            <v>12960</v>
          </cell>
        </row>
        <row r="93">
          <cell r="J93" t="str">
            <v/>
          </cell>
          <cell r="L93" t="str">
            <v/>
          </cell>
          <cell r="N93" t="str">
            <v>11.07.07</v>
          </cell>
          <cell r="S93">
            <v>0</v>
          </cell>
          <cell r="T93">
            <v>0.5</v>
          </cell>
          <cell r="U93">
            <v>4320</v>
          </cell>
        </row>
        <row r="94">
          <cell r="J94" t="str">
            <v/>
          </cell>
          <cell r="L94" t="str">
            <v/>
          </cell>
          <cell r="N94" t="str">
            <v>06.08.07</v>
          </cell>
          <cell r="S94">
            <v>0</v>
          </cell>
          <cell r="T94">
            <v>1</v>
          </cell>
          <cell r="U94">
            <v>6960</v>
          </cell>
        </row>
        <row r="95">
          <cell r="J95" t="str">
            <v/>
          </cell>
          <cell r="L95" t="str">
            <v/>
          </cell>
          <cell r="N95" t="str">
            <v>30.08.07</v>
          </cell>
          <cell r="S95">
            <v>0</v>
          </cell>
          <cell r="T95">
            <v>0.5</v>
          </cell>
          <cell r="U95">
            <v>4320</v>
          </cell>
        </row>
        <row r="96">
          <cell r="J96" t="str">
            <v/>
          </cell>
          <cell r="L96" t="str">
            <v/>
          </cell>
          <cell r="N96" t="str">
            <v>24.09.07</v>
          </cell>
          <cell r="S96">
            <v>0</v>
          </cell>
          <cell r="T96">
            <v>1</v>
          </cell>
          <cell r="U96">
            <v>8640</v>
          </cell>
        </row>
        <row r="97">
          <cell r="J97" t="str">
            <v>31.12.09</v>
          </cell>
          <cell r="L97" t="str">
            <v/>
          </cell>
          <cell r="N97" t="str">
            <v/>
          </cell>
          <cell r="S97">
            <v>0</v>
          </cell>
          <cell r="T97">
            <v>8</v>
          </cell>
          <cell r="U97">
            <v>22554.18</v>
          </cell>
        </row>
        <row r="98">
          <cell r="J98" t="str">
            <v/>
          </cell>
          <cell r="L98" t="str">
            <v/>
          </cell>
          <cell r="N98" t="str">
            <v>18.08.06</v>
          </cell>
          <cell r="S98">
            <v>0</v>
          </cell>
          <cell r="T98">
            <v>1</v>
          </cell>
          <cell r="U98">
            <v>5832.77</v>
          </cell>
        </row>
        <row r="99">
          <cell r="J99" t="str">
            <v/>
          </cell>
          <cell r="L99" t="str">
            <v/>
          </cell>
          <cell r="N99" t="str">
            <v>22.11.06</v>
          </cell>
          <cell r="S99">
            <v>0</v>
          </cell>
          <cell r="T99">
            <v>1</v>
          </cell>
          <cell r="U99">
            <v>1885.04</v>
          </cell>
        </row>
        <row r="100">
          <cell r="J100" t="str">
            <v/>
          </cell>
          <cell r="L100" t="str">
            <v/>
          </cell>
          <cell r="N100" t="str">
            <v>27.12.06</v>
          </cell>
          <cell r="S100">
            <v>0</v>
          </cell>
          <cell r="T100">
            <v>1</v>
          </cell>
          <cell r="U100">
            <v>1915.5</v>
          </cell>
        </row>
        <row r="101">
          <cell r="J101" t="str">
            <v/>
          </cell>
          <cell r="L101" t="str">
            <v/>
          </cell>
          <cell r="N101" t="str">
            <v>11.01.07</v>
          </cell>
          <cell r="S101">
            <v>0</v>
          </cell>
          <cell r="T101">
            <v>1</v>
          </cell>
          <cell r="U101">
            <v>307</v>
          </cell>
        </row>
        <row r="102">
          <cell r="J102" t="str">
            <v/>
          </cell>
          <cell r="L102" t="str">
            <v/>
          </cell>
          <cell r="N102" t="str">
            <v>11.01.07</v>
          </cell>
          <cell r="S102">
            <v>0</v>
          </cell>
          <cell r="T102">
            <v>1</v>
          </cell>
          <cell r="U102">
            <v>1440</v>
          </cell>
        </row>
        <row r="103">
          <cell r="J103" t="str">
            <v/>
          </cell>
          <cell r="L103" t="str">
            <v/>
          </cell>
          <cell r="N103" t="str">
            <v>11.01.07</v>
          </cell>
          <cell r="S103">
            <v>0</v>
          </cell>
          <cell r="T103">
            <v>1</v>
          </cell>
          <cell r="U103">
            <v>7999.04</v>
          </cell>
        </row>
        <row r="104">
          <cell r="J104" t="str">
            <v/>
          </cell>
          <cell r="L104" t="str">
            <v/>
          </cell>
          <cell r="N104" t="str">
            <v>30.07.07</v>
          </cell>
          <cell r="S104">
            <v>0</v>
          </cell>
          <cell r="T104">
            <v>1</v>
          </cell>
          <cell r="U104">
            <v>1587.5</v>
          </cell>
        </row>
        <row r="105">
          <cell r="J105" t="str">
            <v/>
          </cell>
          <cell r="L105" t="str">
            <v/>
          </cell>
          <cell r="N105" t="str">
            <v>09.08.07</v>
          </cell>
          <cell r="S105">
            <v>0</v>
          </cell>
          <cell r="T105">
            <v>1</v>
          </cell>
          <cell r="U105">
            <v>1587.33</v>
          </cell>
        </row>
        <row r="106">
          <cell r="J106" t="str">
            <v/>
          </cell>
          <cell r="L106" t="str">
            <v/>
          </cell>
          <cell r="N106" t="str">
            <v/>
          </cell>
          <cell r="S106">
            <v>0</v>
          </cell>
          <cell r="T106">
            <v>0</v>
          </cell>
          <cell r="U106">
            <v>0</v>
          </cell>
        </row>
        <row r="107">
          <cell r="J107" t="str">
            <v/>
          </cell>
          <cell r="L107" t="str">
            <v/>
          </cell>
          <cell r="N107" t="str">
            <v/>
          </cell>
          <cell r="S107">
            <v>0</v>
          </cell>
          <cell r="T107">
            <v>0</v>
          </cell>
          <cell r="U107">
            <v>0</v>
          </cell>
        </row>
        <row r="108">
          <cell r="J108" t="str">
            <v/>
          </cell>
          <cell r="L108" t="str">
            <v/>
          </cell>
          <cell r="N108" t="str">
            <v/>
          </cell>
          <cell r="S108">
            <v>0</v>
          </cell>
          <cell r="T108">
            <v>0</v>
          </cell>
          <cell r="U108">
            <v>0</v>
          </cell>
        </row>
        <row r="109">
          <cell r="J109" t="str">
            <v/>
          </cell>
          <cell r="L109" t="str">
            <v/>
          </cell>
          <cell r="N109" t="str">
            <v/>
          </cell>
          <cell r="S109">
            <v>0</v>
          </cell>
          <cell r="T109">
            <v>0</v>
          </cell>
          <cell r="U109">
            <v>1047230.85</v>
          </cell>
        </row>
        <row r="110">
          <cell r="J110" t="str">
            <v>25.10.06</v>
          </cell>
          <cell r="L110" t="str">
            <v/>
          </cell>
          <cell r="N110" t="str">
            <v>31.10.06</v>
          </cell>
          <cell r="S110">
            <v>175</v>
          </cell>
          <cell r="T110">
            <v>175</v>
          </cell>
          <cell r="U110">
            <v>22.68</v>
          </cell>
        </row>
        <row r="111">
          <cell r="J111" t="str">
            <v/>
          </cell>
          <cell r="L111" t="str">
            <v/>
          </cell>
          <cell r="N111" t="str">
            <v/>
          </cell>
          <cell r="S111">
            <v>175</v>
          </cell>
          <cell r="T111">
            <v>0</v>
          </cell>
          <cell r="U111">
            <v>0</v>
          </cell>
        </row>
        <row r="112">
          <cell r="J112" t="str">
            <v/>
          </cell>
          <cell r="L112" t="str">
            <v/>
          </cell>
          <cell r="N112" t="str">
            <v>31.10.06</v>
          </cell>
          <cell r="S112">
            <v>175</v>
          </cell>
          <cell r="T112">
            <v>175</v>
          </cell>
          <cell r="U112">
            <v>22.68</v>
          </cell>
        </row>
        <row r="113">
          <cell r="J113" t="str">
            <v>04.12.06</v>
          </cell>
          <cell r="L113" t="str">
            <v>24.11.06</v>
          </cell>
          <cell r="N113" t="str">
            <v>13.12.06</v>
          </cell>
          <cell r="S113">
            <v>0</v>
          </cell>
          <cell r="T113">
            <v>1</v>
          </cell>
          <cell r="U113">
            <v>4785.21</v>
          </cell>
        </row>
        <row r="114">
          <cell r="J114" t="str">
            <v/>
          </cell>
          <cell r="L114" t="str">
            <v/>
          </cell>
          <cell r="N114" t="str">
            <v>13.12.06</v>
          </cell>
          <cell r="S114">
            <v>0</v>
          </cell>
          <cell r="T114">
            <v>1</v>
          </cell>
          <cell r="U114">
            <v>4785.21</v>
          </cell>
        </row>
        <row r="115">
          <cell r="J115" t="str">
            <v>04.12.06</v>
          </cell>
          <cell r="L115" t="str">
            <v>24.11.06</v>
          </cell>
          <cell r="N115" t="str">
            <v>13.12.06</v>
          </cell>
          <cell r="S115">
            <v>0</v>
          </cell>
          <cell r="T115">
            <v>1</v>
          </cell>
          <cell r="U115">
            <v>102.92</v>
          </cell>
        </row>
        <row r="116">
          <cell r="J116" t="str">
            <v/>
          </cell>
          <cell r="L116" t="str">
            <v/>
          </cell>
          <cell r="N116" t="str">
            <v>13.12.06</v>
          </cell>
          <cell r="S116">
            <v>0</v>
          </cell>
          <cell r="T116">
            <v>1</v>
          </cell>
          <cell r="U116">
            <v>102.92</v>
          </cell>
        </row>
        <row r="117">
          <cell r="J117" t="str">
            <v>04.12.06</v>
          </cell>
          <cell r="L117" t="str">
            <v>24.11.06</v>
          </cell>
          <cell r="N117" t="str">
            <v>13.12.06</v>
          </cell>
          <cell r="S117">
            <v>0</v>
          </cell>
          <cell r="T117">
            <v>1</v>
          </cell>
          <cell r="U117">
            <v>15004</v>
          </cell>
        </row>
        <row r="118">
          <cell r="J118" t="str">
            <v/>
          </cell>
          <cell r="L118" t="str">
            <v/>
          </cell>
          <cell r="N118" t="str">
            <v>13.12.06</v>
          </cell>
          <cell r="S118">
            <v>0</v>
          </cell>
          <cell r="T118">
            <v>1</v>
          </cell>
          <cell r="U118">
            <v>15004</v>
          </cell>
        </row>
        <row r="119">
          <cell r="J119" t="str">
            <v>04.12.06</v>
          </cell>
          <cell r="L119" t="str">
            <v>24.11.06</v>
          </cell>
          <cell r="N119" t="str">
            <v>13.12.06</v>
          </cell>
          <cell r="S119">
            <v>0</v>
          </cell>
          <cell r="T119">
            <v>2</v>
          </cell>
          <cell r="U119">
            <v>3000.8</v>
          </cell>
        </row>
        <row r="120">
          <cell r="J120" t="str">
            <v/>
          </cell>
          <cell r="L120" t="str">
            <v/>
          </cell>
          <cell r="N120" t="str">
            <v>13.12.06</v>
          </cell>
          <cell r="S120">
            <v>0</v>
          </cell>
          <cell r="T120">
            <v>2</v>
          </cell>
          <cell r="U120">
            <v>3000.8</v>
          </cell>
        </row>
        <row r="121">
          <cell r="J121" t="str">
            <v>04.12.06</v>
          </cell>
          <cell r="L121" t="str">
            <v>24.11.06</v>
          </cell>
          <cell r="N121" t="str">
            <v>13.12.06</v>
          </cell>
          <cell r="S121">
            <v>0</v>
          </cell>
          <cell r="T121">
            <v>1</v>
          </cell>
          <cell r="U121">
            <v>1500.4</v>
          </cell>
        </row>
        <row r="122">
          <cell r="J122" t="str">
            <v/>
          </cell>
          <cell r="L122" t="str">
            <v/>
          </cell>
          <cell r="N122" t="str">
            <v>13.12.06</v>
          </cell>
          <cell r="S122">
            <v>0</v>
          </cell>
          <cell r="T122">
            <v>1</v>
          </cell>
          <cell r="U122">
            <v>1500.4</v>
          </cell>
        </row>
        <row r="123">
          <cell r="J123" t="str">
            <v>04.12.06</v>
          </cell>
          <cell r="L123" t="str">
            <v>24.11.06</v>
          </cell>
          <cell r="N123" t="str">
            <v>13.12.06</v>
          </cell>
          <cell r="S123">
            <v>0</v>
          </cell>
          <cell r="T123">
            <v>2</v>
          </cell>
          <cell r="U123">
            <v>1000.68</v>
          </cell>
        </row>
        <row r="124">
          <cell r="J124" t="str">
            <v/>
          </cell>
          <cell r="L124" t="str">
            <v/>
          </cell>
          <cell r="N124" t="str">
            <v>13.12.06</v>
          </cell>
          <cell r="S124">
            <v>0</v>
          </cell>
          <cell r="T124">
            <v>2</v>
          </cell>
          <cell r="U124">
            <v>1000.68</v>
          </cell>
        </row>
        <row r="125">
          <cell r="J125" t="str">
            <v>04.12.06</v>
          </cell>
          <cell r="L125" t="str">
            <v>24.11.06</v>
          </cell>
          <cell r="N125" t="str">
            <v>13.12.06</v>
          </cell>
          <cell r="S125">
            <v>0</v>
          </cell>
          <cell r="T125">
            <v>1</v>
          </cell>
          <cell r="U125">
            <v>1997.64</v>
          </cell>
        </row>
        <row r="126">
          <cell r="J126" t="str">
            <v/>
          </cell>
          <cell r="L126" t="str">
            <v/>
          </cell>
          <cell r="N126" t="str">
            <v>13.12.06</v>
          </cell>
          <cell r="S126">
            <v>0</v>
          </cell>
          <cell r="T126">
            <v>1</v>
          </cell>
          <cell r="U126">
            <v>1997.64</v>
          </cell>
        </row>
        <row r="127">
          <cell r="J127" t="str">
            <v>04.12.06</v>
          </cell>
          <cell r="L127" t="str">
            <v>24.11.06</v>
          </cell>
          <cell r="N127" t="str">
            <v>13.12.06</v>
          </cell>
          <cell r="S127">
            <v>0</v>
          </cell>
          <cell r="T127">
            <v>1</v>
          </cell>
          <cell r="U127">
            <v>1943.7</v>
          </cell>
        </row>
        <row r="128">
          <cell r="J128" t="str">
            <v/>
          </cell>
          <cell r="L128" t="str">
            <v/>
          </cell>
          <cell r="N128" t="str">
            <v>13.12.06</v>
          </cell>
          <cell r="S128">
            <v>0</v>
          </cell>
          <cell r="T128">
            <v>1</v>
          </cell>
          <cell r="U128">
            <v>1943.7</v>
          </cell>
        </row>
        <row r="129">
          <cell r="J129" t="str">
            <v>09.10.06</v>
          </cell>
          <cell r="L129" t="str">
            <v>24.11.06</v>
          </cell>
          <cell r="N129" t="str">
            <v>13.12.06</v>
          </cell>
          <cell r="S129">
            <v>0</v>
          </cell>
          <cell r="T129">
            <v>1</v>
          </cell>
          <cell r="U129">
            <v>4005.2</v>
          </cell>
        </row>
        <row r="130">
          <cell r="J130" t="str">
            <v/>
          </cell>
          <cell r="L130" t="str">
            <v/>
          </cell>
          <cell r="N130" t="str">
            <v>13.12.06</v>
          </cell>
          <cell r="S130">
            <v>0</v>
          </cell>
          <cell r="T130">
            <v>1</v>
          </cell>
          <cell r="U130">
            <v>4005.2</v>
          </cell>
        </row>
        <row r="131">
          <cell r="J131" t="str">
            <v>04.12.06</v>
          </cell>
          <cell r="L131" t="str">
            <v>04.12.06</v>
          </cell>
          <cell r="N131" t="str">
            <v>10.11.06</v>
          </cell>
          <cell r="S131">
            <v>0</v>
          </cell>
          <cell r="T131">
            <v>1</v>
          </cell>
          <cell r="U131">
            <v>431.42</v>
          </cell>
        </row>
        <row r="132">
          <cell r="J132" t="str">
            <v/>
          </cell>
          <cell r="L132" t="str">
            <v/>
          </cell>
          <cell r="N132" t="str">
            <v>10.11.06</v>
          </cell>
          <cell r="S132">
            <v>0</v>
          </cell>
          <cell r="T132">
            <v>1</v>
          </cell>
          <cell r="U132">
            <v>431.42</v>
          </cell>
        </row>
        <row r="133">
          <cell r="J133" t="str">
            <v>04.12.06</v>
          </cell>
          <cell r="L133" t="str">
            <v>04.12.06</v>
          </cell>
          <cell r="N133" t="str">
            <v>10.11.06</v>
          </cell>
          <cell r="S133">
            <v>0</v>
          </cell>
          <cell r="T133">
            <v>4</v>
          </cell>
          <cell r="U133">
            <v>1725.68</v>
          </cell>
        </row>
        <row r="134">
          <cell r="J134" t="str">
            <v/>
          </cell>
          <cell r="L134" t="str">
            <v/>
          </cell>
          <cell r="N134" t="str">
            <v>10.11.06</v>
          </cell>
          <cell r="S134">
            <v>0</v>
          </cell>
          <cell r="T134">
            <v>4</v>
          </cell>
          <cell r="U134">
            <v>1725.68</v>
          </cell>
        </row>
        <row r="135">
          <cell r="J135" t="str">
            <v>04.12.06</v>
          </cell>
          <cell r="L135" t="str">
            <v>04.12.06</v>
          </cell>
          <cell r="N135" t="str">
            <v>10.11.06</v>
          </cell>
          <cell r="S135">
            <v>0</v>
          </cell>
          <cell r="T135">
            <v>4</v>
          </cell>
          <cell r="U135">
            <v>1725.68</v>
          </cell>
        </row>
        <row r="136">
          <cell r="J136" t="str">
            <v/>
          </cell>
          <cell r="L136" t="str">
            <v/>
          </cell>
          <cell r="N136" t="str">
            <v>10.11.06</v>
          </cell>
          <cell r="S136">
            <v>0</v>
          </cell>
          <cell r="T136">
            <v>4</v>
          </cell>
          <cell r="U136">
            <v>1725.68</v>
          </cell>
        </row>
        <row r="137">
          <cell r="J137" t="str">
            <v>04.12.06</v>
          </cell>
          <cell r="L137" t="str">
            <v>04.12.06</v>
          </cell>
          <cell r="N137" t="str">
            <v>10.11.06</v>
          </cell>
          <cell r="S137">
            <v>0</v>
          </cell>
          <cell r="T137">
            <v>1</v>
          </cell>
          <cell r="U137">
            <v>800.3</v>
          </cell>
        </row>
        <row r="138">
          <cell r="J138" t="str">
            <v/>
          </cell>
          <cell r="L138" t="str">
            <v/>
          </cell>
          <cell r="N138" t="str">
            <v>10.11.06</v>
          </cell>
          <cell r="S138">
            <v>0</v>
          </cell>
          <cell r="T138">
            <v>1</v>
          </cell>
          <cell r="U138">
            <v>800.3</v>
          </cell>
        </row>
        <row r="139">
          <cell r="J139" t="str">
            <v>04.12.06</v>
          </cell>
          <cell r="L139" t="str">
            <v>04.12.06</v>
          </cell>
          <cell r="N139" t="str">
            <v>10.11.06</v>
          </cell>
          <cell r="S139">
            <v>0</v>
          </cell>
          <cell r="T139">
            <v>3</v>
          </cell>
          <cell r="U139">
            <v>1294.26</v>
          </cell>
        </row>
        <row r="140">
          <cell r="J140" t="str">
            <v/>
          </cell>
          <cell r="L140" t="str">
            <v/>
          </cell>
          <cell r="N140" t="str">
            <v>10.11.06</v>
          </cell>
          <cell r="S140">
            <v>0</v>
          </cell>
          <cell r="T140">
            <v>3</v>
          </cell>
          <cell r="U140">
            <v>1294.26</v>
          </cell>
        </row>
        <row r="141">
          <cell r="J141" t="str">
            <v>04.12.06</v>
          </cell>
          <cell r="L141" t="str">
            <v>04.12.06</v>
          </cell>
          <cell r="N141" t="str">
            <v>04.12.06</v>
          </cell>
          <cell r="S141">
            <v>0</v>
          </cell>
          <cell r="T141">
            <v>10</v>
          </cell>
          <cell r="U141">
            <v>162.03</v>
          </cell>
        </row>
        <row r="142">
          <cell r="J142" t="str">
            <v/>
          </cell>
          <cell r="L142" t="str">
            <v/>
          </cell>
          <cell r="N142" t="str">
            <v>04.12.06</v>
          </cell>
          <cell r="S142">
            <v>0</v>
          </cell>
          <cell r="T142">
            <v>10</v>
          </cell>
          <cell r="U142">
            <v>162.03</v>
          </cell>
        </row>
        <row r="143">
          <cell r="J143" t="str">
            <v>04.12.06</v>
          </cell>
          <cell r="L143" t="str">
            <v>04.12.06</v>
          </cell>
          <cell r="N143" t="str">
            <v>04.12.06</v>
          </cell>
          <cell r="S143">
            <v>0</v>
          </cell>
          <cell r="T143">
            <v>1</v>
          </cell>
          <cell r="U143">
            <v>663.24</v>
          </cell>
        </row>
        <row r="144">
          <cell r="J144" t="str">
            <v/>
          </cell>
          <cell r="L144" t="str">
            <v/>
          </cell>
          <cell r="N144" t="str">
            <v>04.12.06</v>
          </cell>
          <cell r="S144">
            <v>0</v>
          </cell>
          <cell r="T144">
            <v>1</v>
          </cell>
          <cell r="U144">
            <v>663.24</v>
          </cell>
        </row>
        <row r="145">
          <cell r="J145" t="str">
            <v>04.12.06</v>
          </cell>
          <cell r="L145" t="str">
            <v>04.12.06</v>
          </cell>
          <cell r="N145" t="str">
            <v>04.12.06</v>
          </cell>
          <cell r="S145">
            <v>0</v>
          </cell>
          <cell r="T145">
            <v>1</v>
          </cell>
          <cell r="U145">
            <v>399.72</v>
          </cell>
        </row>
        <row r="146">
          <cell r="J146" t="str">
            <v/>
          </cell>
          <cell r="L146" t="str">
            <v/>
          </cell>
          <cell r="N146" t="str">
            <v>04.12.06</v>
          </cell>
          <cell r="S146">
            <v>0</v>
          </cell>
          <cell r="T146">
            <v>1</v>
          </cell>
          <cell r="U146">
            <v>399.72</v>
          </cell>
        </row>
        <row r="147">
          <cell r="J147" t="str">
            <v>04.12.06</v>
          </cell>
          <cell r="L147" t="str">
            <v>04.12.06</v>
          </cell>
          <cell r="N147" t="str">
            <v>04.12.06</v>
          </cell>
          <cell r="S147">
            <v>0</v>
          </cell>
          <cell r="T147">
            <v>1</v>
          </cell>
          <cell r="U147">
            <v>296.10000000000002</v>
          </cell>
        </row>
        <row r="148">
          <cell r="J148" t="str">
            <v/>
          </cell>
          <cell r="L148" t="str">
            <v/>
          </cell>
          <cell r="N148" t="str">
            <v>04.12.06</v>
          </cell>
          <cell r="S148">
            <v>0</v>
          </cell>
          <cell r="T148">
            <v>1</v>
          </cell>
          <cell r="U148">
            <v>296.10000000000002</v>
          </cell>
        </row>
        <row r="149">
          <cell r="J149" t="str">
            <v>04.12.06</v>
          </cell>
          <cell r="L149" t="str">
            <v>04.12.06</v>
          </cell>
          <cell r="N149" t="str">
            <v>11.12.06</v>
          </cell>
          <cell r="S149">
            <v>3</v>
          </cell>
          <cell r="T149">
            <v>3</v>
          </cell>
          <cell r="U149">
            <v>7428.5</v>
          </cell>
        </row>
        <row r="150">
          <cell r="J150" t="str">
            <v/>
          </cell>
          <cell r="L150" t="str">
            <v/>
          </cell>
          <cell r="N150" t="str">
            <v/>
          </cell>
          <cell r="S150">
            <v>3</v>
          </cell>
          <cell r="T150">
            <v>0</v>
          </cell>
          <cell r="U150">
            <v>0</v>
          </cell>
        </row>
        <row r="151">
          <cell r="J151" t="str">
            <v/>
          </cell>
          <cell r="L151" t="str">
            <v/>
          </cell>
          <cell r="N151" t="str">
            <v>11.12.06</v>
          </cell>
          <cell r="S151">
            <v>3</v>
          </cell>
          <cell r="T151">
            <v>3</v>
          </cell>
          <cell r="U151">
            <v>7428.5</v>
          </cell>
        </row>
        <row r="152">
          <cell r="J152" t="str">
            <v>04.12.06</v>
          </cell>
          <cell r="L152" t="str">
            <v/>
          </cell>
          <cell r="N152" t="str">
            <v/>
          </cell>
          <cell r="S152">
            <v>0</v>
          </cell>
          <cell r="T152">
            <v>0</v>
          </cell>
          <cell r="U152">
            <v>0</v>
          </cell>
        </row>
        <row r="153">
          <cell r="J153" t="str">
            <v>04.12.06</v>
          </cell>
          <cell r="L153" t="str">
            <v>04.12.06</v>
          </cell>
          <cell r="N153" t="str">
            <v>11.12.06</v>
          </cell>
          <cell r="S153">
            <v>3</v>
          </cell>
          <cell r="T153">
            <v>3</v>
          </cell>
          <cell r="U153">
            <v>7288.5</v>
          </cell>
        </row>
        <row r="154">
          <cell r="J154" t="str">
            <v/>
          </cell>
          <cell r="L154" t="str">
            <v/>
          </cell>
          <cell r="N154" t="str">
            <v/>
          </cell>
          <cell r="S154">
            <v>3</v>
          </cell>
          <cell r="T154">
            <v>0</v>
          </cell>
          <cell r="U154">
            <v>0</v>
          </cell>
        </row>
        <row r="155">
          <cell r="J155" t="str">
            <v/>
          </cell>
          <cell r="L155" t="str">
            <v/>
          </cell>
          <cell r="N155" t="str">
            <v>11.12.06</v>
          </cell>
          <cell r="S155">
            <v>3</v>
          </cell>
          <cell r="T155">
            <v>3</v>
          </cell>
          <cell r="U155">
            <v>7288.5</v>
          </cell>
        </row>
        <row r="156">
          <cell r="J156" t="str">
            <v>04.12.06</v>
          </cell>
          <cell r="L156" t="str">
            <v>04.12.06</v>
          </cell>
          <cell r="N156" t="str">
            <v>08.11.06</v>
          </cell>
          <cell r="S156">
            <v>0</v>
          </cell>
          <cell r="T156">
            <v>3</v>
          </cell>
          <cell r="U156">
            <v>1294.26</v>
          </cell>
        </row>
        <row r="157">
          <cell r="J157" t="str">
            <v/>
          </cell>
          <cell r="L157" t="str">
            <v/>
          </cell>
          <cell r="N157" t="str">
            <v>08.11.06</v>
          </cell>
          <cell r="S157">
            <v>0</v>
          </cell>
          <cell r="T157">
            <v>3</v>
          </cell>
          <cell r="U157">
            <v>1294.26</v>
          </cell>
        </row>
        <row r="158">
          <cell r="J158" t="str">
            <v>04.12.06</v>
          </cell>
          <cell r="L158" t="str">
            <v/>
          </cell>
          <cell r="N158" t="str">
            <v/>
          </cell>
          <cell r="S158">
            <v>0</v>
          </cell>
          <cell r="T158">
            <v>0</v>
          </cell>
          <cell r="U158">
            <v>0</v>
          </cell>
        </row>
        <row r="159">
          <cell r="J159" t="str">
            <v>03.04.07</v>
          </cell>
          <cell r="L159" t="str">
            <v>03.04.07</v>
          </cell>
          <cell r="N159" t="str">
            <v>02.04.07</v>
          </cell>
          <cell r="S159">
            <v>0</v>
          </cell>
          <cell r="T159">
            <v>1</v>
          </cell>
          <cell r="U159">
            <v>2881.41</v>
          </cell>
        </row>
        <row r="160">
          <cell r="J160" t="str">
            <v/>
          </cell>
          <cell r="L160" t="str">
            <v/>
          </cell>
          <cell r="N160" t="str">
            <v>02.04.07</v>
          </cell>
          <cell r="S160">
            <v>0</v>
          </cell>
          <cell r="T160">
            <v>1</v>
          </cell>
          <cell r="U160">
            <v>2881.41</v>
          </cell>
        </row>
        <row r="161">
          <cell r="J161" t="str">
            <v>16.08.07</v>
          </cell>
          <cell r="L161" t="str">
            <v/>
          </cell>
          <cell r="N161" t="str">
            <v/>
          </cell>
          <cell r="S161">
            <v>0</v>
          </cell>
          <cell r="T161">
            <v>0</v>
          </cell>
          <cell r="U161">
            <v>0</v>
          </cell>
        </row>
        <row r="162">
          <cell r="J162" t="str">
            <v>17.09.07</v>
          </cell>
          <cell r="L162" t="str">
            <v/>
          </cell>
          <cell r="N162" t="str">
            <v>24.10.07</v>
          </cell>
          <cell r="S162">
            <v>0</v>
          </cell>
          <cell r="T162">
            <v>2</v>
          </cell>
          <cell r="U162">
            <v>1000.68</v>
          </cell>
        </row>
        <row r="163">
          <cell r="J163" t="str">
            <v/>
          </cell>
          <cell r="L163" t="str">
            <v/>
          </cell>
          <cell r="N163" t="str">
            <v>24.10.07</v>
          </cell>
          <cell r="S163">
            <v>0</v>
          </cell>
          <cell r="T163">
            <v>2</v>
          </cell>
          <cell r="U163">
            <v>1000.68</v>
          </cell>
        </row>
        <row r="164">
          <cell r="J164" t="str">
            <v>27.02.08</v>
          </cell>
          <cell r="L164" t="str">
            <v>21.03.08</v>
          </cell>
          <cell r="N164" t="str">
            <v>14.04.08</v>
          </cell>
          <cell r="S164">
            <v>0</v>
          </cell>
          <cell r="T164">
            <v>2</v>
          </cell>
          <cell r="U164">
            <v>367.82</v>
          </cell>
        </row>
        <row r="165">
          <cell r="J165" t="str">
            <v/>
          </cell>
          <cell r="L165" t="str">
            <v/>
          </cell>
          <cell r="N165" t="str">
            <v>14.04.08</v>
          </cell>
          <cell r="S165">
            <v>0</v>
          </cell>
          <cell r="T165">
            <v>2</v>
          </cell>
          <cell r="U165">
            <v>367.82</v>
          </cell>
        </row>
        <row r="166">
          <cell r="J166" t="str">
            <v>27.02.08</v>
          </cell>
          <cell r="L166" t="str">
            <v>27.02.08</v>
          </cell>
          <cell r="N166" t="str">
            <v>26.02.08</v>
          </cell>
          <cell r="S166">
            <v>0</v>
          </cell>
          <cell r="T166">
            <v>3</v>
          </cell>
          <cell r="U166">
            <v>7192.55</v>
          </cell>
        </row>
        <row r="167">
          <cell r="J167" t="str">
            <v/>
          </cell>
          <cell r="L167" t="str">
            <v/>
          </cell>
          <cell r="N167" t="str">
            <v>26.02.08</v>
          </cell>
          <cell r="S167">
            <v>0</v>
          </cell>
          <cell r="T167">
            <v>3</v>
          </cell>
          <cell r="U167">
            <v>7192.55</v>
          </cell>
        </row>
        <row r="168">
          <cell r="J168" t="str">
            <v>15.05.08</v>
          </cell>
          <cell r="L168" t="str">
            <v>16.05.08</v>
          </cell>
          <cell r="N168" t="str">
            <v/>
          </cell>
          <cell r="S168">
            <v>0</v>
          </cell>
          <cell r="T168">
            <v>0</v>
          </cell>
          <cell r="U168">
            <v>0</v>
          </cell>
        </row>
        <row r="169">
          <cell r="J169" t="str">
            <v>14.04.08</v>
          </cell>
          <cell r="L169" t="str">
            <v/>
          </cell>
          <cell r="N169" t="str">
            <v>05.05.08</v>
          </cell>
          <cell r="S169">
            <v>0</v>
          </cell>
          <cell r="T169">
            <v>200</v>
          </cell>
          <cell r="U169">
            <v>300080</v>
          </cell>
        </row>
        <row r="170">
          <cell r="J170" t="str">
            <v/>
          </cell>
          <cell r="L170" t="str">
            <v/>
          </cell>
          <cell r="N170" t="str">
            <v>05.05.08</v>
          </cell>
          <cell r="S170">
            <v>0</v>
          </cell>
          <cell r="T170">
            <v>200</v>
          </cell>
          <cell r="U170">
            <v>300080</v>
          </cell>
        </row>
        <row r="171">
          <cell r="J171" t="str">
            <v/>
          </cell>
          <cell r="L171" t="str">
            <v/>
          </cell>
          <cell r="N171" t="str">
            <v/>
          </cell>
          <cell r="S171">
            <v>0</v>
          </cell>
          <cell r="T171">
            <v>0</v>
          </cell>
          <cell r="U171">
            <v>602564.31999999995</v>
          </cell>
        </row>
        <row r="172">
          <cell r="J172" t="str">
            <v>31.10.06</v>
          </cell>
          <cell r="L172" t="str">
            <v>27.10.06</v>
          </cell>
          <cell r="N172" t="str">
            <v>06.11.06</v>
          </cell>
          <cell r="S172">
            <v>0</v>
          </cell>
          <cell r="T172">
            <v>1</v>
          </cell>
          <cell r="U172">
            <v>26640</v>
          </cell>
        </row>
        <row r="173">
          <cell r="J173" t="str">
            <v/>
          </cell>
          <cell r="L173" t="str">
            <v/>
          </cell>
          <cell r="N173" t="str">
            <v>06.11.06</v>
          </cell>
          <cell r="S173">
            <v>0</v>
          </cell>
          <cell r="T173">
            <v>1</v>
          </cell>
          <cell r="U173">
            <v>26640</v>
          </cell>
        </row>
        <row r="174">
          <cell r="J174" t="str">
            <v>31.10.06</v>
          </cell>
          <cell r="L174" t="str">
            <v>27.10.06</v>
          </cell>
          <cell r="N174" t="str">
            <v>06.11.06</v>
          </cell>
          <cell r="S174">
            <v>0</v>
          </cell>
          <cell r="T174">
            <v>1</v>
          </cell>
          <cell r="U174">
            <v>102.4</v>
          </cell>
        </row>
        <row r="175">
          <cell r="J175" t="str">
            <v/>
          </cell>
          <cell r="L175" t="str">
            <v/>
          </cell>
          <cell r="N175" t="str">
            <v>06.11.06</v>
          </cell>
          <cell r="S175">
            <v>0</v>
          </cell>
          <cell r="T175">
            <v>1</v>
          </cell>
          <cell r="U175">
            <v>102.4</v>
          </cell>
        </row>
        <row r="176">
          <cell r="J176" t="str">
            <v>31.10.06</v>
          </cell>
          <cell r="L176" t="str">
            <v>27.10.06</v>
          </cell>
          <cell r="N176" t="str">
            <v>06.11.06</v>
          </cell>
          <cell r="S176">
            <v>0</v>
          </cell>
          <cell r="T176">
            <v>1</v>
          </cell>
          <cell r="U176">
            <v>71.040000000000006</v>
          </cell>
        </row>
        <row r="177">
          <cell r="J177" t="str">
            <v/>
          </cell>
          <cell r="L177" t="str">
            <v/>
          </cell>
          <cell r="N177" t="str">
            <v>06.11.06</v>
          </cell>
          <cell r="S177">
            <v>0</v>
          </cell>
          <cell r="T177">
            <v>1</v>
          </cell>
          <cell r="U177">
            <v>71.040000000000006</v>
          </cell>
        </row>
        <row r="178">
          <cell r="J178" t="str">
            <v>31.10.06</v>
          </cell>
          <cell r="L178" t="str">
            <v>27.10.06</v>
          </cell>
          <cell r="N178" t="str">
            <v>06.11.06</v>
          </cell>
          <cell r="S178">
            <v>0</v>
          </cell>
          <cell r="T178">
            <v>1</v>
          </cell>
          <cell r="U178">
            <v>267</v>
          </cell>
        </row>
        <row r="179">
          <cell r="J179" t="str">
            <v/>
          </cell>
          <cell r="L179" t="str">
            <v/>
          </cell>
          <cell r="N179" t="str">
            <v>06.11.06</v>
          </cell>
          <cell r="S179">
            <v>0</v>
          </cell>
          <cell r="T179">
            <v>1</v>
          </cell>
          <cell r="U179">
            <v>267</v>
          </cell>
        </row>
        <row r="180">
          <cell r="J180" t="str">
            <v>31.10.06</v>
          </cell>
          <cell r="L180" t="str">
            <v>27.10.06</v>
          </cell>
          <cell r="N180" t="str">
            <v>20.11.06</v>
          </cell>
          <cell r="S180">
            <v>0</v>
          </cell>
          <cell r="T180">
            <v>1</v>
          </cell>
          <cell r="U180">
            <v>26640</v>
          </cell>
        </row>
        <row r="181">
          <cell r="J181" t="str">
            <v/>
          </cell>
          <cell r="L181" t="str">
            <v/>
          </cell>
          <cell r="N181" t="str">
            <v>20.11.06</v>
          </cell>
          <cell r="S181">
            <v>0</v>
          </cell>
          <cell r="T181">
            <v>1</v>
          </cell>
          <cell r="U181">
            <v>26640</v>
          </cell>
        </row>
        <row r="182">
          <cell r="J182" t="str">
            <v>31.10.06</v>
          </cell>
          <cell r="L182" t="str">
            <v>27.10.06</v>
          </cell>
          <cell r="N182" t="str">
            <v>20.11.06</v>
          </cell>
          <cell r="S182">
            <v>0</v>
          </cell>
          <cell r="T182">
            <v>1</v>
          </cell>
          <cell r="U182">
            <v>102.4</v>
          </cell>
        </row>
        <row r="183">
          <cell r="J183" t="str">
            <v/>
          </cell>
          <cell r="L183" t="str">
            <v/>
          </cell>
          <cell r="N183" t="str">
            <v>20.11.06</v>
          </cell>
          <cell r="S183">
            <v>0</v>
          </cell>
          <cell r="T183">
            <v>1</v>
          </cell>
          <cell r="U183">
            <v>102.4</v>
          </cell>
        </row>
        <row r="184">
          <cell r="J184" t="str">
            <v>31.10.06</v>
          </cell>
          <cell r="L184" t="str">
            <v>27.10.06</v>
          </cell>
          <cell r="N184" t="str">
            <v>20.11.06</v>
          </cell>
          <cell r="S184">
            <v>0</v>
          </cell>
          <cell r="T184">
            <v>1</v>
          </cell>
          <cell r="U184">
            <v>71.040000000000006</v>
          </cell>
        </row>
        <row r="185">
          <cell r="J185" t="str">
            <v/>
          </cell>
          <cell r="L185" t="str">
            <v/>
          </cell>
          <cell r="N185" t="str">
            <v>20.11.06</v>
          </cell>
          <cell r="S185">
            <v>0</v>
          </cell>
          <cell r="T185">
            <v>1</v>
          </cell>
          <cell r="U185">
            <v>71.040000000000006</v>
          </cell>
        </row>
        <row r="186">
          <cell r="J186" t="str">
            <v>31.10.06</v>
          </cell>
          <cell r="L186" t="str">
            <v>27.10.06</v>
          </cell>
          <cell r="N186" t="str">
            <v>20.11.06</v>
          </cell>
          <cell r="S186">
            <v>0</v>
          </cell>
          <cell r="T186">
            <v>1</v>
          </cell>
          <cell r="U186">
            <v>249</v>
          </cell>
        </row>
        <row r="187">
          <cell r="J187" t="str">
            <v/>
          </cell>
          <cell r="L187" t="str">
            <v/>
          </cell>
          <cell r="N187" t="str">
            <v>20.11.06</v>
          </cell>
          <cell r="S187">
            <v>0</v>
          </cell>
          <cell r="T187">
            <v>1</v>
          </cell>
          <cell r="U187">
            <v>249</v>
          </cell>
        </row>
        <row r="188">
          <cell r="J188" t="str">
            <v>31.10.06</v>
          </cell>
          <cell r="L188" t="str">
            <v>27.10.06</v>
          </cell>
          <cell r="N188" t="str">
            <v>20.11.06</v>
          </cell>
          <cell r="S188">
            <v>0</v>
          </cell>
          <cell r="T188">
            <v>1</v>
          </cell>
          <cell r="U188">
            <v>26640</v>
          </cell>
        </row>
        <row r="189">
          <cell r="J189" t="str">
            <v/>
          </cell>
          <cell r="L189" t="str">
            <v/>
          </cell>
          <cell r="N189" t="str">
            <v>20.11.06</v>
          </cell>
          <cell r="S189">
            <v>0</v>
          </cell>
          <cell r="T189">
            <v>1</v>
          </cell>
          <cell r="U189">
            <v>26640</v>
          </cell>
        </row>
        <row r="190">
          <cell r="J190" t="str">
            <v>31.10.06</v>
          </cell>
          <cell r="L190" t="str">
            <v>27.10.06</v>
          </cell>
          <cell r="N190" t="str">
            <v>20.11.06</v>
          </cell>
          <cell r="S190">
            <v>0</v>
          </cell>
          <cell r="T190">
            <v>1</v>
          </cell>
          <cell r="U190">
            <v>102.4</v>
          </cell>
        </row>
        <row r="191">
          <cell r="J191" t="str">
            <v/>
          </cell>
          <cell r="L191" t="str">
            <v/>
          </cell>
          <cell r="N191" t="str">
            <v>20.11.06</v>
          </cell>
          <cell r="S191">
            <v>0</v>
          </cell>
          <cell r="T191">
            <v>1</v>
          </cell>
          <cell r="U191">
            <v>102.4</v>
          </cell>
        </row>
        <row r="192">
          <cell r="J192" t="str">
            <v>31.10.06</v>
          </cell>
          <cell r="L192" t="str">
            <v>27.10.06</v>
          </cell>
          <cell r="N192" t="str">
            <v>20.11.06</v>
          </cell>
          <cell r="S192">
            <v>0</v>
          </cell>
          <cell r="T192">
            <v>1</v>
          </cell>
          <cell r="U192">
            <v>71.040000000000006</v>
          </cell>
        </row>
        <row r="193">
          <cell r="J193" t="str">
            <v/>
          </cell>
          <cell r="L193" t="str">
            <v/>
          </cell>
          <cell r="N193" t="str">
            <v>20.11.06</v>
          </cell>
          <cell r="S193">
            <v>0</v>
          </cell>
          <cell r="T193">
            <v>1</v>
          </cell>
          <cell r="U193">
            <v>71.040000000000006</v>
          </cell>
        </row>
        <row r="194">
          <cell r="J194" t="str">
            <v>31.10.06</v>
          </cell>
          <cell r="L194" t="str">
            <v>27.10.06</v>
          </cell>
          <cell r="N194" t="str">
            <v>20.11.06</v>
          </cell>
          <cell r="S194">
            <v>0</v>
          </cell>
          <cell r="T194">
            <v>1</v>
          </cell>
          <cell r="U194">
            <v>249</v>
          </cell>
        </row>
        <row r="195">
          <cell r="J195" t="str">
            <v/>
          </cell>
          <cell r="L195" t="str">
            <v/>
          </cell>
          <cell r="N195" t="str">
            <v>20.11.06</v>
          </cell>
          <cell r="S195">
            <v>0</v>
          </cell>
          <cell r="T195">
            <v>1</v>
          </cell>
          <cell r="U195">
            <v>249</v>
          </cell>
        </row>
        <row r="196">
          <cell r="J196" t="str">
            <v>31.10.06</v>
          </cell>
          <cell r="L196" t="str">
            <v>27.10.06</v>
          </cell>
          <cell r="N196" t="str">
            <v>28.11.06</v>
          </cell>
          <cell r="S196">
            <v>0</v>
          </cell>
          <cell r="T196">
            <v>1</v>
          </cell>
          <cell r="U196">
            <v>26645.4</v>
          </cell>
        </row>
        <row r="197">
          <cell r="J197" t="str">
            <v/>
          </cell>
          <cell r="L197" t="str">
            <v/>
          </cell>
          <cell r="N197" t="str">
            <v>28.11.06</v>
          </cell>
          <cell r="S197">
            <v>0</v>
          </cell>
          <cell r="T197">
            <v>1</v>
          </cell>
          <cell r="U197">
            <v>26645.4</v>
          </cell>
        </row>
        <row r="198">
          <cell r="J198" t="str">
            <v>31.10.06</v>
          </cell>
          <cell r="L198" t="str">
            <v>27.10.06</v>
          </cell>
          <cell r="N198" t="str">
            <v>28.11.06</v>
          </cell>
          <cell r="S198">
            <v>0</v>
          </cell>
          <cell r="T198">
            <v>1</v>
          </cell>
          <cell r="U198">
            <v>102.42</v>
          </cell>
        </row>
        <row r="199">
          <cell r="J199" t="str">
            <v/>
          </cell>
          <cell r="L199" t="str">
            <v/>
          </cell>
          <cell r="N199" t="str">
            <v>28.11.06</v>
          </cell>
          <cell r="S199">
            <v>0</v>
          </cell>
          <cell r="T199">
            <v>1</v>
          </cell>
          <cell r="U199">
            <v>102.42</v>
          </cell>
        </row>
        <row r="200">
          <cell r="J200" t="str">
            <v>31.10.06</v>
          </cell>
          <cell r="L200" t="str">
            <v>27.10.06</v>
          </cell>
          <cell r="N200" t="str">
            <v>28.11.06</v>
          </cell>
          <cell r="S200">
            <v>0</v>
          </cell>
          <cell r="T200">
            <v>1</v>
          </cell>
          <cell r="U200">
            <v>71.05</v>
          </cell>
        </row>
        <row r="201">
          <cell r="J201" t="str">
            <v/>
          </cell>
          <cell r="L201" t="str">
            <v/>
          </cell>
          <cell r="N201" t="str">
            <v>28.11.06</v>
          </cell>
          <cell r="S201">
            <v>0</v>
          </cell>
          <cell r="T201">
            <v>1</v>
          </cell>
          <cell r="U201">
            <v>71.05</v>
          </cell>
        </row>
        <row r="202">
          <cell r="J202" t="str">
            <v>31.10.06</v>
          </cell>
          <cell r="L202" t="str">
            <v>27.10.06</v>
          </cell>
          <cell r="N202" t="str">
            <v>28.11.06</v>
          </cell>
          <cell r="S202">
            <v>0</v>
          </cell>
          <cell r="T202">
            <v>1</v>
          </cell>
          <cell r="U202">
            <v>257.05</v>
          </cell>
        </row>
        <row r="203">
          <cell r="J203" t="str">
            <v/>
          </cell>
          <cell r="L203" t="str">
            <v/>
          </cell>
          <cell r="N203" t="str">
            <v>28.11.06</v>
          </cell>
          <cell r="S203">
            <v>0</v>
          </cell>
          <cell r="T203">
            <v>1</v>
          </cell>
          <cell r="U203">
            <v>257.05</v>
          </cell>
        </row>
        <row r="204">
          <cell r="J204" t="str">
            <v>31.10.06</v>
          </cell>
          <cell r="L204" t="str">
            <v>27.10.06</v>
          </cell>
          <cell r="N204" t="str">
            <v>28.11.06</v>
          </cell>
          <cell r="S204">
            <v>0</v>
          </cell>
          <cell r="T204">
            <v>1</v>
          </cell>
          <cell r="U204">
            <v>26645.38</v>
          </cell>
        </row>
        <row r="205">
          <cell r="J205" t="str">
            <v/>
          </cell>
          <cell r="L205" t="str">
            <v/>
          </cell>
          <cell r="N205" t="str">
            <v>28.11.06</v>
          </cell>
          <cell r="S205">
            <v>0</v>
          </cell>
          <cell r="T205">
            <v>1</v>
          </cell>
          <cell r="U205">
            <v>26645.38</v>
          </cell>
        </row>
        <row r="206">
          <cell r="J206" t="str">
            <v>31.10.06</v>
          </cell>
          <cell r="L206" t="str">
            <v>27.10.06</v>
          </cell>
          <cell r="N206" t="str">
            <v>28.11.06</v>
          </cell>
          <cell r="S206">
            <v>0</v>
          </cell>
          <cell r="T206">
            <v>2</v>
          </cell>
          <cell r="U206">
            <v>204.84</v>
          </cell>
        </row>
        <row r="207">
          <cell r="J207" t="str">
            <v/>
          </cell>
          <cell r="L207" t="str">
            <v/>
          </cell>
          <cell r="N207" t="str">
            <v>28.11.06</v>
          </cell>
          <cell r="S207">
            <v>0</v>
          </cell>
          <cell r="T207">
            <v>2</v>
          </cell>
          <cell r="U207">
            <v>204.84</v>
          </cell>
        </row>
        <row r="208">
          <cell r="J208" t="str">
            <v>31.10.06</v>
          </cell>
          <cell r="L208" t="str">
            <v>27.10.06</v>
          </cell>
          <cell r="N208" t="str">
            <v>28.11.06</v>
          </cell>
          <cell r="S208">
            <v>0</v>
          </cell>
          <cell r="T208">
            <v>1</v>
          </cell>
          <cell r="U208">
            <v>71.05</v>
          </cell>
        </row>
        <row r="209">
          <cell r="J209" t="str">
            <v/>
          </cell>
          <cell r="L209" t="str">
            <v/>
          </cell>
          <cell r="N209" t="str">
            <v>28.11.06</v>
          </cell>
          <cell r="S209">
            <v>0</v>
          </cell>
          <cell r="T209">
            <v>1</v>
          </cell>
          <cell r="U209">
            <v>71.05</v>
          </cell>
        </row>
        <row r="210">
          <cell r="J210" t="str">
            <v>31.10.06</v>
          </cell>
          <cell r="L210" t="str">
            <v>27.10.06</v>
          </cell>
          <cell r="N210" t="str">
            <v>28.11.06</v>
          </cell>
          <cell r="S210">
            <v>0</v>
          </cell>
          <cell r="T210">
            <v>1</v>
          </cell>
          <cell r="U210">
            <v>266.05</v>
          </cell>
        </row>
        <row r="211">
          <cell r="J211" t="str">
            <v/>
          </cell>
          <cell r="L211" t="str">
            <v/>
          </cell>
          <cell r="N211" t="str">
            <v>28.11.06</v>
          </cell>
          <cell r="S211">
            <v>0</v>
          </cell>
          <cell r="T211">
            <v>1</v>
          </cell>
          <cell r="U211">
            <v>266.05</v>
          </cell>
        </row>
        <row r="212">
          <cell r="J212" t="str">
            <v>31.10.06</v>
          </cell>
          <cell r="L212" t="str">
            <v>27.10.06</v>
          </cell>
          <cell r="N212" t="str">
            <v>28.11.06</v>
          </cell>
          <cell r="S212">
            <v>0</v>
          </cell>
          <cell r="T212">
            <v>1</v>
          </cell>
          <cell r="U212">
            <v>26645.38</v>
          </cell>
        </row>
        <row r="213">
          <cell r="J213" t="str">
            <v/>
          </cell>
          <cell r="L213" t="str">
            <v/>
          </cell>
          <cell r="N213" t="str">
            <v>28.11.06</v>
          </cell>
          <cell r="S213">
            <v>0</v>
          </cell>
          <cell r="T213">
            <v>1</v>
          </cell>
          <cell r="U213">
            <v>26645.38</v>
          </cell>
        </row>
        <row r="214">
          <cell r="J214" t="str">
            <v>31.10.06</v>
          </cell>
          <cell r="L214" t="str">
            <v>27.10.06</v>
          </cell>
          <cell r="N214" t="str">
            <v>28.11.06</v>
          </cell>
          <cell r="S214">
            <v>0</v>
          </cell>
          <cell r="T214">
            <v>2</v>
          </cell>
          <cell r="U214">
            <v>204.84</v>
          </cell>
        </row>
        <row r="215">
          <cell r="J215" t="str">
            <v/>
          </cell>
          <cell r="L215" t="str">
            <v/>
          </cell>
          <cell r="N215" t="str">
            <v>28.11.06</v>
          </cell>
          <cell r="S215">
            <v>0</v>
          </cell>
          <cell r="T215">
            <v>2</v>
          </cell>
          <cell r="U215">
            <v>204.84</v>
          </cell>
        </row>
        <row r="216">
          <cell r="J216" t="str">
            <v>31.10.06</v>
          </cell>
          <cell r="L216" t="str">
            <v>27.10.06</v>
          </cell>
          <cell r="N216" t="str">
            <v>28.11.06</v>
          </cell>
          <cell r="S216">
            <v>0</v>
          </cell>
          <cell r="T216">
            <v>1</v>
          </cell>
          <cell r="U216">
            <v>71.05</v>
          </cell>
        </row>
        <row r="217">
          <cell r="J217" t="str">
            <v/>
          </cell>
          <cell r="L217" t="str">
            <v/>
          </cell>
          <cell r="N217" t="str">
            <v>28.11.06</v>
          </cell>
          <cell r="S217">
            <v>0</v>
          </cell>
          <cell r="T217">
            <v>1</v>
          </cell>
          <cell r="U217">
            <v>71.05</v>
          </cell>
        </row>
        <row r="218">
          <cell r="J218" t="str">
            <v>31.10.06</v>
          </cell>
          <cell r="L218" t="str">
            <v>27.10.06</v>
          </cell>
          <cell r="N218" t="str">
            <v>28.11.06</v>
          </cell>
          <cell r="S218">
            <v>0</v>
          </cell>
          <cell r="T218">
            <v>1</v>
          </cell>
          <cell r="U218">
            <v>249.05</v>
          </cell>
        </row>
        <row r="219">
          <cell r="J219" t="str">
            <v/>
          </cell>
          <cell r="L219" t="str">
            <v/>
          </cell>
          <cell r="N219" t="str">
            <v>28.11.06</v>
          </cell>
          <cell r="S219">
            <v>0</v>
          </cell>
          <cell r="T219">
            <v>1</v>
          </cell>
          <cell r="U219">
            <v>249.05</v>
          </cell>
        </row>
        <row r="220">
          <cell r="J220" t="str">
            <v>31.10.06</v>
          </cell>
          <cell r="L220" t="str">
            <v>27.10.06</v>
          </cell>
          <cell r="N220" t="str">
            <v>06.11.06</v>
          </cell>
          <cell r="S220">
            <v>0</v>
          </cell>
          <cell r="T220">
            <v>1</v>
          </cell>
          <cell r="U220">
            <v>26640</v>
          </cell>
        </row>
        <row r="221">
          <cell r="J221" t="str">
            <v/>
          </cell>
          <cell r="L221" t="str">
            <v/>
          </cell>
          <cell r="N221" t="str">
            <v>06.11.06</v>
          </cell>
          <cell r="S221">
            <v>0</v>
          </cell>
          <cell r="T221">
            <v>1</v>
          </cell>
          <cell r="U221">
            <v>26640</v>
          </cell>
        </row>
        <row r="222">
          <cell r="J222" t="str">
            <v>31.10.06</v>
          </cell>
          <cell r="L222" t="str">
            <v>27.10.06</v>
          </cell>
          <cell r="N222" t="str">
            <v>06.11.06</v>
          </cell>
          <cell r="S222">
            <v>0</v>
          </cell>
          <cell r="T222">
            <v>2</v>
          </cell>
          <cell r="U222">
            <v>204.8</v>
          </cell>
        </row>
        <row r="223">
          <cell r="J223" t="str">
            <v/>
          </cell>
          <cell r="L223" t="str">
            <v/>
          </cell>
          <cell r="N223" t="str">
            <v>06.11.06</v>
          </cell>
          <cell r="S223">
            <v>0</v>
          </cell>
          <cell r="T223">
            <v>2</v>
          </cell>
          <cell r="U223">
            <v>204.8</v>
          </cell>
        </row>
        <row r="224">
          <cell r="J224" t="str">
            <v>31.10.06</v>
          </cell>
          <cell r="L224" t="str">
            <v>27.10.06</v>
          </cell>
          <cell r="N224" t="str">
            <v>06.11.06</v>
          </cell>
          <cell r="S224">
            <v>0</v>
          </cell>
          <cell r="T224">
            <v>1</v>
          </cell>
          <cell r="U224">
            <v>71.040000000000006</v>
          </cell>
        </row>
        <row r="225">
          <cell r="J225" t="str">
            <v/>
          </cell>
          <cell r="L225" t="str">
            <v/>
          </cell>
          <cell r="N225" t="str">
            <v>06.11.06</v>
          </cell>
          <cell r="S225">
            <v>0</v>
          </cell>
          <cell r="T225">
            <v>1</v>
          </cell>
          <cell r="U225">
            <v>71.040000000000006</v>
          </cell>
        </row>
        <row r="226">
          <cell r="J226" t="str">
            <v>31.10.06</v>
          </cell>
          <cell r="L226" t="str">
            <v>27.10.06</v>
          </cell>
          <cell r="N226" t="str">
            <v>06.11.06</v>
          </cell>
          <cell r="S226">
            <v>0</v>
          </cell>
          <cell r="T226">
            <v>1</v>
          </cell>
          <cell r="U226">
            <v>267</v>
          </cell>
        </row>
        <row r="227">
          <cell r="J227" t="str">
            <v/>
          </cell>
          <cell r="L227" t="str">
            <v/>
          </cell>
          <cell r="N227" t="str">
            <v>06.11.06</v>
          </cell>
          <cell r="S227">
            <v>0</v>
          </cell>
          <cell r="T227">
            <v>1</v>
          </cell>
          <cell r="U227">
            <v>267</v>
          </cell>
        </row>
        <row r="228">
          <cell r="J228" t="str">
            <v>31.10.06</v>
          </cell>
          <cell r="L228" t="str">
            <v>27.10.06</v>
          </cell>
          <cell r="N228" t="str">
            <v>06.11.06</v>
          </cell>
          <cell r="S228">
            <v>0</v>
          </cell>
          <cell r="T228">
            <v>1</v>
          </cell>
          <cell r="U228">
            <v>26640</v>
          </cell>
        </row>
        <row r="229">
          <cell r="J229" t="str">
            <v/>
          </cell>
          <cell r="L229" t="str">
            <v/>
          </cell>
          <cell r="N229" t="str">
            <v>06.11.06</v>
          </cell>
          <cell r="S229">
            <v>0</v>
          </cell>
          <cell r="T229">
            <v>1</v>
          </cell>
          <cell r="U229">
            <v>26640</v>
          </cell>
        </row>
        <row r="230">
          <cell r="J230" t="str">
            <v>31.10.06</v>
          </cell>
          <cell r="L230" t="str">
            <v>27.10.06</v>
          </cell>
          <cell r="N230" t="str">
            <v>06.11.06</v>
          </cell>
          <cell r="S230">
            <v>0</v>
          </cell>
          <cell r="T230">
            <v>2</v>
          </cell>
          <cell r="U230">
            <v>204.8</v>
          </cell>
        </row>
        <row r="231">
          <cell r="J231" t="str">
            <v/>
          </cell>
          <cell r="L231" t="str">
            <v/>
          </cell>
          <cell r="N231" t="str">
            <v>06.11.06</v>
          </cell>
          <cell r="S231">
            <v>0</v>
          </cell>
          <cell r="T231">
            <v>2</v>
          </cell>
          <cell r="U231">
            <v>204.8</v>
          </cell>
        </row>
        <row r="232">
          <cell r="J232" t="str">
            <v>31.10.06</v>
          </cell>
          <cell r="L232" t="str">
            <v>27.10.06</v>
          </cell>
          <cell r="N232" t="str">
            <v>06.11.06</v>
          </cell>
          <cell r="S232">
            <v>0</v>
          </cell>
          <cell r="T232">
            <v>1</v>
          </cell>
          <cell r="U232">
            <v>71.040000000000006</v>
          </cell>
        </row>
        <row r="233">
          <cell r="J233" t="str">
            <v/>
          </cell>
          <cell r="L233" t="str">
            <v/>
          </cell>
          <cell r="N233" t="str">
            <v>06.11.06</v>
          </cell>
          <cell r="S233">
            <v>0</v>
          </cell>
          <cell r="T233">
            <v>1</v>
          </cell>
          <cell r="U233">
            <v>71.040000000000006</v>
          </cell>
        </row>
        <row r="234">
          <cell r="J234" t="str">
            <v>31.10.06</v>
          </cell>
          <cell r="L234" t="str">
            <v>27.10.06</v>
          </cell>
          <cell r="N234" t="str">
            <v>06.11.06</v>
          </cell>
          <cell r="S234">
            <v>0</v>
          </cell>
          <cell r="T234">
            <v>1</v>
          </cell>
          <cell r="U234">
            <v>267</v>
          </cell>
        </row>
        <row r="235">
          <cell r="J235" t="str">
            <v/>
          </cell>
          <cell r="L235" t="str">
            <v/>
          </cell>
          <cell r="N235" t="str">
            <v>06.11.06</v>
          </cell>
          <cell r="S235">
            <v>0</v>
          </cell>
          <cell r="T235">
            <v>1</v>
          </cell>
          <cell r="U235">
            <v>267</v>
          </cell>
        </row>
        <row r="236">
          <cell r="J236" t="str">
            <v>31.10.06</v>
          </cell>
          <cell r="L236" t="str">
            <v>27.10.06</v>
          </cell>
          <cell r="N236" t="str">
            <v>28.11.06</v>
          </cell>
          <cell r="S236">
            <v>0</v>
          </cell>
          <cell r="T236">
            <v>1</v>
          </cell>
          <cell r="U236">
            <v>26645.09</v>
          </cell>
        </row>
        <row r="237">
          <cell r="J237" t="str">
            <v/>
          </cell>
          <cell r="L237" t="str">
            <v/>
          </cell>
          <cell r="N237" t="str">
            <v>28.11.06</v>
          </cell>
          <cell r="S237">
            <v>0</v>
          </cell>
          <cell r="T237">
            <v>1</v>
          </cell>
          <cell r="U237">
            <v>26645.09</v>
          </cell>
        </row>
        <row r="238">
          <cell r="J238" t="str">
            <v>31.10.06</v>
          </cell>
          <cell r="L238" t="str">
            <v>27.10.06</v>
          </cell>
          <cell r="N238" t="str">
            <v>28.11.06</v>
          </cell>
          <cell r="S238">
            <v>0</v>
          </cell>
          <cell r="T238">
            <v>1</v>
          </cell>
          <cell r="U238">
            <v>102.42</v>
          </cell>
        </row>
        <row r="239">
          <cell r="J239" t="str">
            <v/>
          </cell>
          <cell r="L239" t="str">
            <v/>
          </cell>
          <cell r="N239" t="str">
            <v>28.11.06</v>
          </cell>
          <cell r="S239">
            <v>0</v>
          </cell>
          <cell r="T239">
            <v>1</v>
          </cell>
          <cell r="U239">
            <v>102.42</v>
          </cell>
        </row>
        <row r="240">
          <cell r="J240" t="str">
            <v>31.10.06</v>
          </cell>
          <cell r="L240" t="str">
            <v>27.10.06</v>
          </cell>
          <cell r="N240" t="str">
            <v>28.11.06</v>
          </cell>
          <cell r="S240">
            <v>0</v>
          </cell>
          <cell r="T240">
            <v>2</v>
          </cell>
          <cell r="U240">
            <v>1455.48</v>
          </cell>
        </row>
        <row r="241">
          <cell r="J241" t="str">
            <v/>
          </cell>
          <cell r="L241" t="str">
            <v/>
          </cell>
          <cell r="N241" t="str">
            <v>28.11.06</v>
          </cell>
          <cell r="S241">
            <v>0</v>
          </cell>
          <cell r="T241">
            <v>2</v>
          </cell>
          <cell r="U241">
            <v>1455.48</v>
          </cell>
        </row>
        <row r="242">
          <cell r="J242" t="str">
            <v>31.10.06</v>
          </cell>
          <cell r="L242" t="str">
            <v/>
          </cell>
          <cell r="N242" t="str">
            <v>28.11.06</v>
          </cell>
          <cell r="S242">
            <v>0</v>
          </cell>
          <cell r="T242">
            <v>1</v>
          </cell>
          <cell r="U242">
            <v>26645.119999999999</v>
          </cell>
        </row>
        <row r="243">
          <cell r="J243" t="str">
            <v/>
          </cell>
          <cell r="L243" t="str">
            <v/>
          </cell>
          <cell r="N243" t="str">
            <v>28.11.06</v>
          </cell>
          <cell r="S243">
            <v>0</v>
          </cell>
          <cell r="T243">
            <v>1</v>
          </cell>
          <cell r="U243">
            <v>26645.119999999999</v>
          </cell>
        </row>
        <row r="244">
          <cell r="J244" t="str">
            <v>17.08.06</v>
          </cell>
          <cell r="L244" t="str">
            <v/>
          </cell>
          <cell r="N244" t="str">
            <v>28.11.06</v>
          </cell>
          <cell r="S244">
            <v>0</v>
          </cell>
          <cell r="T244">
            <v>2</v>
          </cell>
          <cell r="U244">
            <v>1455.48</v>
          </cell>
        </row>
        <row r="245">
          <cell r="J245" t="str">
            <v/>
          </cell>
          <cell r="L245" t="str">
            <v/>
          </cell>
          <cell r="N245" t="str">
            <v>28.11.06</v>
          </cell>
          <cell r="S245">
            <v>0</v>
          </cell>
          <cell r="T245">
            <v>2</v>
          </cell>
          <cell r="U245">
            <v>1455.48</v>
          </cell>
        </row>
        <row r="246">
          <cell r="J246" t="str">
            <v>31.10.06</v>
          </cell>
          <cell r="L246" t="str">
            <v>27.10.06</v>
          </cell>
          <cell r="N246" t="str">
            <v>06.12.06</v>
          </cell>
          <cell r="S246">
            <v>0</v>
          </cell>
          <cell r="T246">
            <v>1</v>
          </cell>
          <cell r="U246">
            <v>12534.88</v>
          </cell>
        </row>
        <row r="247">
          <cell r="J247" t="str">
            <v/>
          </cell>
          <cell r="L247" t="str">
            <v/>
          </cell>
          <cell r="N247" t="str">
            <v>06.12.06</v>
          </cell>
          <cell r="S247">
            <v>0</v>
          </cell>
          <cell r="T247">
            <v>1</v>
          </cell>
          <cell r="U247">
            <v>12534.88</v>
          </cell>
        </row>
        <row r="248">
          <cell r="J248" t="str">
            <v>31.10.06</v>
          </cell>
          <cell r="L248" t="str">
            <v>27.10.06</v>
          </cell>
          <cell r="N248" t="str">
            <v>06.12.06</v>
          </cell>
          <cell r="S248">
            <v>0</v>
          </cell>
          <cell r="T248">
            <v>1</v>
          </cell>
          <cell r="U248">
            <v>102.44</v>
          </cell>
        </row>
        <row r="249">
          <cell r="J249" t="str">
            <v/>
          </cell>
          <cell r="L249" t="str">
            <v/>
          </cell>
          <cell r="N249" t="str">
            <v>06.12.06</v>
          </cell>
          <cell r="S249">
            <v>0</v>
          </cell>
          <cell r="T249">
            <v>1</v>
          </cell>
          <cell r="U249">
            <v>102.44</v>
          </cell>
        </row>
        <row r="250">
          <cell r="J250" t="str">
            <v>31.10.06</v>
          </cell>
          <cell r="L250" t="str">
            <v>27.10.06</v>
          </cell>
          <cell r="N250" t="str">
            <v>06.12.06</v>
          </cell>
          <cell r="S250">
            <v>0</v>
          </cell>
          <cell r="T250">
            <v>1</v>
          </cell>
          <cell r="U250">
            <v>12534.91</v>
          </cell>
        </row>
        <row r="251">
          <cell r="J251" t="str">
            <v/>
          </cell>
          <cell r="L251" t="str">
            <v/>
          </cell>
          <cell r="N251" t="str">
            <v>06.12.06</v>
          </cell>
          <cell r="S251">
            <v>0</v>
          </cell>
          <cell r="T251">
            <v>1</v>
          </cell>
          <cell r="U251">
            <v>12534.91</v>
          </cell>
        </row>
        <row r="252">
          <cell r="J252" t="str">
            <v>31.10.06</v>
          </cell>
          <cell r="L252" t="str">
            <v>10.11.06</v>
          </cell>
          <cell r="N252" t="str">
            <v>23.11.06</v>
          </cell>
          <cell r="S252">
            <v>0</v>
          </cell>
          <cell r="T252">
            <v>1</v>
          </cell>
          <cell r="U252">
            <v>7415.07</v>
          </cell>
        </row>
        <row r="253">
          <cell r="J253" t="str">
            <v/>
          </cell>
          <cell r="L253" t="str">
            <v/>
          </cell>
          <cell r="N253" t="str">
            <v>23.11.06</v>
          </cell>
          <cell r="S253">
            <v>0</v>
          </cell>
          <cell r="T253">
            <v>1</v>
          </cell>
          <cell r="U253">
            <v>7415.07</v>
          </cell>
        </row>
        <row r="254">
          <cell r="J254" t="str">
            <v>31.10.06</v>
          </cell>
          <cell r="L254" t="str">
            <v>10.11.06</v>
          </cell>
          <cell r="N254" t="str">
            <v>23.11.06</v>
          </cell>
          <cell r="S254">
            <v>0</v>
          </cell>
          <cell r="T254">
            <v>1</v>
          </cell>
          <cell r="U254">
            <v>47.84</v>
          </cell>
        </row>
        <row r="255">
          <cell r="J255" t="str">
            <v/>
          </cell>
          <cell r="L255" t="str">
            <v/>
          </cell>
          <cell r="N255" t="str">
            <v>23.11.06</v>
          </cell>
          <cell r="S255">
            <v>0</v>
          </cell>
          <cell r="T255">
            <v>1</v>
          </cell>
          <cell r="U255">
            <v>47.84</v>
          </cell>
        </row>
        <row r="256">
          <cell r="J256" t="str">
            <v>26.10.06</v>
          </cell>
          <cell r="L256" t="str">
            <v>26.10.06</v>
          </cell>
          <cell r="N256" t="str">
            <v>25.10.06</v>
          </cell>
          <cell r="S256">
            <v>0</v>
          </cell>
          <cell r="T256">
            <v>4</v>
          </cell>
          <cell r="U256">
            <v>106.29</v>
          </cell>
        </row>
        <row r="257">
          <cell r="J257" t="str">
            <v/>
          </cell>
          <cell r="L257" t="str">
            <v/>
          </cell>
          <cell r="N257" t="str">
            <v>25.10.06</v>
          </cell>
          <cell r="S257">
            <v>0</v>
          </cell>
          <cell r="T257">
            <v>4</v>
          </cell>
          <cell r="U257">
            <v>106.29</v>
          </cell>
        </row>
        <row r="258">
          <cell r="J258" t="str">
            <v>26.10.06</v>
          </cell>
          <cell r="L258" t="str">
            <v>26.10.06</v>
          </cell>
          <cell r="N258" t="str">
            <v>25.10.06</v>
          </cell>
          <cell r="S258">
            <v>0</v>
          </cell>
          <cell r="T258">
            <v>2</v>
          </cell>
          <cell r="U258">
            <v>37.909999999999997</v>
          </cell>
        </row>
        <row r="259">
          <cell r="J259" t="str">
            <v/>
          </cell>
          <cell r="L259" t="str">
            <v/>
          </cell>
          <cell r="N259" t="str">
            <v>25.10.06</v>
          </cell>
          <cell r="S259">
            <v>0</v>
          </cell>
          <cell r="T259">
            <v>2</v>
          </cell>
          <cell r="U259">
            <v>37.909999999999997</v>
          </cell>
        </row>
        <row r="260">
          <cell r="J260" t="str">
            <v>26.10.06</v>
          </cell>
          <cell r="L260" t="str">
            <v>26.10.06</v>
          </cell>
          <cell r="N260" t="str">
            <v>25.10.06</v>
          </cell>
          <cell r="S260">
            <v>0</v>
          </cell>
          <cell r="T260">
            <v>16</v>
          </cell>
          <cell r="U260">
            <v>744.05</v>
          </cell>
        </row>
        <row r="261">
          <cell r="J261" t="str">
            <v/>
          </cell>
          <cell r="L261" t="str">
            <v/>
          </cell>
          <cell r="N261" t="str">
            <v>25.10.06</v>
          </cell>
          <cell r="S261">
            <v>0</v>
          </cell>
          <cell r="T261">
            <v>16</v>
          </cell>
          <cell r="U261">
            <v>744.05</v>
          </cell>
        </row>
        <row r="262">
          <cell r="J262" t="str">
            <v>26.10.06</v>
          </cell>
          <cell r="L262" t="str">
            <v>26.10.06</v>
          </cell>
          <cell r="N262" t="str">
            <v>25.10.06</v>
          </cell>
          <cell r="S262">
            <v>0</v>
          </cell>
          <cell r="T262">
            <v>24</v>
          </cell>
          <cell r="U262">
            <v>467.69</v>
          </cell>
        </row>
        <row r="263">
          <cell r="J263" t="str">
            <v/>
          </cell>
          <cell r="L263" t="str">
            <v/>
          </cell>
          <cell r="N263" t="str">
            <v>25.10.06</v>
          </cell>
          <cell r="S263">
            <v>0</v>
          </cell>
          <cell r="T263">
            <v>24</v>
          </cell>
          <cell r="U263">
            <v>467.69</v>
          </cell>
        </row>
        <row r="264">
          <cell r="J264" t="str">
            <v>26.10.06</v>
          </cell>
          <cell r="L264" t="str">
            <v>26.10.06</v>
          </cell>
          <cell r="N264" t="str">
            <v>25.10.06</v>
          </cell>
          <cell r="S264">
            <v>0</v>
          </cell>
          <cell r="T264">
            <v>24</v>
          </cell>
          <cell r="U264">
            <v>5272.16</v>
          </cell>
        </row>
        <row r="265">
          <cell r="J265" t="str">
            <v/>
          </cell>
          <cell r="L265" t="str">
            <v/>
          </cell>
          <cell r="N265" t="str">
            <v>25.10.06</v>
          </cell>
          <cell r="S265">
            <v>0</v>
          </cell>
          <cell r="T265">
            <v>24</v>
          </cell>
          <cell r="U265">
            <v>5272.16</v>
          </cell>
        </row>
        <row r="266">
          <cell r="J266" t="str">
            <v>26.10.06</v>
          </cell>
          <cell r="L266" t="str">
            <v>26.10.06</v>
          </cell>
          <cell r="N266" t="str">
            <v>25.10.06</v>
          </cell>
          <cell r="S266">
            <v>0</v>
          </cell>
          <cell r="T266">
            <v>4</v>
          </cell>
          <cell r="U266">
            <v>935.38</v>
          </cell>
        </row>
        <row r="267">
          <cell r="J267" t="str">
            <v/>
          </cell>
          <cell r="L267" t="str">
            <v/>
          </cell>
          <cell r="N267" t="str">
            <v>25.10.06</v>
          </cell>
          <cell r="S267">
            <v>0</v>
          </cell>
          <cell r="T267">
            <v>4</v>
          </cell>
          <cell r="U267">
            <v>935.38</v>
          </cell>
        </row>
        <row r="268">
          <cell r="J268" t="str">
            <v>26.10.06</v>
          </cell>
          <cell r="L268" t="str">
            <v>26.10.06</v>
          </cell>
          <cell r="N268" t="str">
            <v>25.10.06</v>
          </cell>
          <cell r="S268">
            <v>0</v>
          </cell>
          <cell r="T268">
            <v>6</v>
          </cell>
          <cell r="U268">
            <v>119.58</v>
          </cell>
        </row>
        <row r="269">
          <cell r="J269" t="str">
            <v/>
          </cell>
          <cell r="L269" t="str">
            <v/>
          </cell>
          <cell r="N269" t="str">
            <v>25.10.06</v>
          </cell>
          <cell r="S269">
            <v>0</v>
          </cell>
          <cell r="T269">
            <v>6</v>
          </cell>
          <cell r="U269">
            <v>119.58</v>
          </cell>
        </row>
        <row r="270">
          <cell r="J270" t="str">
            <v>26.10.06</v>
          </cell>
          <cell r="L270" t="str">
            <v>26.10.06</v>
          </cell>
          <cell r="N270" t="str">
            <v>25.10.06</v>
          </cell>
          <cell r="S270">
            <v>0</v>
          </cell>
          <cell r="T270">
            <v>2</v>
          </cell>
          <cell r="U270">
            <v>5367.82</v>
          </cell>
        </row>
        <row r="271">
          <cell r="J271" t="str">
            <v/>
          </cell>
          <cell r="L271" t="str">
            <v/>
          </cell>
          <cell r="N271" t="str">
            <v>25.10.06</v>
          </cell>
          <cell r="S271">
            <v>0</v>
          </cell>
          <cell r="T271">
            <v>2</v>
          </cell>
          <cell r="U271">
            <v>5367.82</v>
          </cell>
        </row>
        <row r="272">
          <cell r="J272" t="str">
            <v>26.10.06</v>
          </cell>
          <cell r="L272" t="str">
            <v>26.10.06</v>
          </cell>
          <cell r="N272" t="str">
            <v>25.10.06</v>
          </cell>
          <cell r="S272">
            <v>0</v>
          </cell>
          <cell r="T272">
            <v>1</v>
          </cell>
          <cell r="U272">
            <v>268.10000000000002</v>
          </cell>
        </row>
        <row r="273">
          <cell r="J273" t="str">
            <v/>
          </cell>
          <cell r="L273" t="str">
            <v/>
          </cell>
          <cell r="N273" t="str">
            <v>25.10.06</v>
          </cell>
          <cell r="S273">
            <v>0</v>
          </cell>
          <cell r="T273">
            <v>1</v>
          </cell>
          <cell r="U273">
            <v>268.10000000000002</v>
          </cell>
        </row>
        <row r="274">
          <cell r="J274" t="str">
            <v>26.10.06</v>
          </cell>
          <cell r="L274" t="str">
            <v>26.10.06</v>
          </cell>
          <cell r="N274" t="str">
            <v>25.10.06</v>
          </cell>
          <cell r="S274">
            <v>0</v>
          </cell>
          <cell r="T274">
            <v>68</v>
          </cell>
          <cell r="U274">
            <v>1806.99</v>
          </cell>
        </row>
        <row r="275">
          <cell r="J275" t="str">
            <v/>
          </cell>
          <cell r="L275" t="str">
            <v/>
          </cell>
          <cell r="N275" t="str">
            <v>25.10.06</v>
          </cell>
          <cell r="S275">
            <v>0</v>
          </cell>
          <cell r="T275">
            <v>68</v>
          </cell>
          <cell r="U275">
            <v>1806.99</v>
          </cell>
        </row>
        <row r="276">
          <cell r="J276" t="str">
            <v>26.10.06</v>
          </cell>
          <cell r="L276" t="str">
            <v>26.10.06</v>
          </cell>
          <cell r="N276" t="str">
            <v>25.10.06</v>
          </cell>
          <cell r="S276">
            <v>0</v>
          </cell>
          <cell r="T276">
            <v>68</v>
          </cell>
          <cell r="U276">
            <v>28911.84</v>
          </cell>
        </row>
        <row r="277">
          <cell r="J277" t="str">
            <v/>
          </cell>
          <cell r="L277" t="str">
            <v/>
          </cell>
          <cell r="N277" t="str">
            <v>25.10.06</v>
          </cell>
          <cell r="S277">
            <v>0</v>
          </cell>
          <cell r="T277">
            <v>68</v>
          </cell>
          <cell r="U277">
            <v>28911.84</v>
          </cell>
        </row>
        <row r="278">
          <cell r="J278" t="str">
            <v>26.10.06</v>
          </cell>
          <cell r="L278" t="str">
            <v>26.10.06</v>
          </cell>
          <cell r="N278" t="str">
            <v>25.10.06</v>
          </cell>
          <cell r="S278">
            <v>0</v>
          </cell>
          <cell r="T278">
            <v>300</v>
          </cell>
          <cell r="U278">
            <v>13951.03</v>
          </cell>
        </row>
        <row r="279">
          <cell r="J279" t="str">
            <v/>
          </cell>
          <cell r="L279" t="str">
            <v/>
          </cell>
          <cell r="N279" t="str">
            <v>25.10.06</v>
          </cell>
          <cell r="S279">
            <v>0</v>
          </cell>
          <cell r="T279">
            <v>300</v>
          </cell>
          <cell r="U279">
            <v>13951.03</v>
          </cell>
        </row>
        <row r="280">
          <cell r="J280" t="str">
            <v>26.10.06</v>
          </cell>
          <cell r="L280" t="str">
            <v>26.10.06</v>
          </cell>
          <cell r="N280" t="str">
            <v>25.10.06</v>
          </cell>
          <cell r="S280">
            <v>0</v>
          </cell>
          <cell r="T280">
            <v>181</v>
          </cell>
          <cell r="U280">
            <v>30782.61</v>
          </cell>
        </row>
        <row r="281">
          <cell r="J281" t="str">
            <v/>
          </cell>
          <cell r="L281" t="str">
            <v/>
          </cell>
          <cell r="N281" t="str">
            <v>25.10.06</v>
          </cell>
          <cell r="S281">
            <v>0</v>
          </cell>
          <cell r="T281">
            <v>181</v>
          </cell>
          <cell r="U281">
            <v>30782.61</v>
          </cell>
        </row>
        <row r="282">
          <cell r="J282" t="str">
            <v>26.10.06</v>
          </cell>
          <cell r="L282" t="str">
            <v>26.10.06</v>
          </cell>
          <cell r="N282" t="str">
            <v>25.10.06</v>
          </cell>
          <cell r="S282">
            <v>0</v>
          </cell>
          <cell r="T282">
            <v>120</v>
          </cell>
          <cell r="U282">
            <v>28274.080000000002</v>
          </cell>
        </row>
        <row r="283">
          <cell r="J283" t="str">
            <v/>
          </cell>
          <cell r="L283" t="str">
            <v/>
          </cell>
          <cell r="N283" t="str">
            <v>25.10.06</v>
          </cell>
          <cell r="S283">
            <v>0</v>
          </cell>
          <cell r="T283">
            <v>120</v>
          </cell>
          <cell r="U283">
            <v>28274.080000000002</v>
          </cell>
        </row>
        <row r="284">
          <cell r="J284" t="str">
            <v>26.10.06</v>
          </cell>
          <cell r="L284" t="str">
            <v>26.10.06</v>
          </cell>
          <cell r="N284" t="str">
            <v>25.10.06</v>
          </cell>
          <cell r="S284">
            <v>0</v>
          </cell>
          <cell r="T284">
            <v>31</v>
          </cell>
          <cell r="U284">
            <v>8402.5</v>
          </cell>
        </row>
        <row r="285">
          <cell r="J285" t="str">
            <v/>
          </cell>
          <cell r="L285" t="str">
            <v/>
          </cell>
          <cell r="N285" t="str">
            <v>25.10.06</v>
          </cell>
          <cell r="S285">
            <v>0</v>
          </cell>
          <cell r="T285">
            <v>31</v>
          </cell>
          <cell r="U285">
            <v>8402.5</v>
          </cell>
        </row>
        <row r="286">
          <cell r="J286" t="str">
            <v>26.10.06</v>
          </cell>
          <cell r="L286" t="str">
            <v>26.10.06</v>
          </cell>
          <cell r="N286" t="str">
            <v>25.10.06</v>
          </cell>
          <cell r="S286">
            <v>0</v>
          </cell>
          <cell r="T286">
            <v>301</v>
          </cell>
          <cell r="U286">
            <v>3732.67</v>
          </cell>
        </row>
        <row r="287">
          <cell r="J287" t="str">
            <v/>
          </cell>
          <cell r="L287" t="str">
            <v/>
          </cell>
          <cell r="N287" t="str">
            <v>25.10.06</v>
          </cell>
          <cell r="S287">
            <v>0</v>
          </cell>
          <cell r="T287">
            <v>301</v>
          </cell>
          <cell r="U287">
            <v>3732.67</v>
          </cell>
        </row>
        <row r="288">
          <cell r="J288" t="str">
            <v>26.10.06</v>
          </cell>
          <cell r="L288" t="str">
            <v>26.10.06</v>
          </cell>
          <cell r="N288" t="str">
            <v>25.10.06</v>
          </cell>
          <cell r="S288">
            <v>0</v>
          </cell>
          <cell r="T288">
            <v>332</v>
          </cell>
          <cell r="U288">
            <v>6469.73</v>
          </cell>
        </row>
        <row r="289">
          <cell r="J289" t="str">
            <v/>
          </cell>
          <cell r="L289" t="str">
            <v/>
          </cell>
          <cell r="N289" t="str">
            <v>25.10.06</v>
          </cell>
          <cell r="S289">
            <v>0</v>
          </cell>
          <cell r="T289">
            <v>332</v>
          </cell>
          <cell r="U289">
            <v>6469.73</v>
          </cell>
        </row>
        <row r="290">
          <cell r="J290" t="str">
            <v>26.10.06</v>
          </cell>
          <cell r="L290" t="str">
            <v>26.10.06</v>
          </cell>
          <cell r="N290" t="str">
            <v>25.10.06</v>
          </cell>
          <cell r="S290">
            <v>0</v>
          </cell>
          <cell r="T290">
            <v>136</v>
          </cell>
          <cell r="U290">
            <v>2710.49</v>
          </cell>
        </row>
        <row r="291">
          <cell r="J291" t="str">
            <v/>
          </cell>
          <cell r="L291" t="str">
            <v/>
          </cell>
          <cell r="N291" t="str">
            <v>25.10.06</v>
          </cell>
          <cell r="S291">
            <v>0</v>
          </cell>
          <cell r="T291">
            <v>136</v>
          </cell>
          <cell r="U291">
            <v>2710.49</v>
          </cell>
        </row>
        <row r="292">
          <cell r="J292" t="str">
            <v>26.10.06</v>
          </cell>
          <cell r="L292" t="str">
            <v>26.10.06</v>
          </cell>
          <cell r="N292" t="str">
            <v>25.10.06</v>
          </cell>
          <cell r="S292">
            <v>0</v>
          </cell>
          <cell r="T292">
            <v>2</v>
          </cell>
          <cell r="U292">
            <v>37.909999999999997</v>
          </cell>
        </row>
        <row r="293">
          <cell r="J293" t="str">
            <v/>
          </cell>
          <cell r="L293" t="str">
            <v/>
          </cell>
          <cell r="N293" t="str">
            <v>25.10.06</v>
          </cell>
          <cell r="S293">
            <v>0</v>
          </cell>
          <cell r="T293">
            <v>2</v>
          </cell>
          <cell r="U293">
            <v>37.909999999999997</v>
          </cell>
        </row>
        <row r="294">
          <cell r="J294" t="str">
            <v>26.10.06</v>
          </cell>
          <cell r="L294" t="str">
            <v>26.10.06</v>
          </cell>
          <cell r="N294" t="str">
            <v>25.10.06</v>
          </cell>
          <cell r="S294">
            <v>0</v>
          </cell>
          <cell r="T294">
            <v>2</v>
          </cell>
          <cell r="U294">
            <v>614.14</v>
          </cell>
        </row>
        <row r="295">
          <cell r="J295" t="str">
            <v/>
          </cell>
          <cell r="L295" t="str">
            <v/>
          </cell>
          <cell r="N295" t="str">
            <v>25.10.06</v>
          </cell>
          <cell r="S295">
            <v>0</v>
          </cell>
          <cell r="T295">
            <v>2</v>
          </cell>
          <cell r="U295">
            <v>614.14</v>
          </cell>
        </row>
        <row r="296">
          <cell r="J296" t="str">
            <v>26.10.06</v>
          </cell>
          <cell r="L296" t="str">
            <v>26.10.06</v>
          </cell>
          <cell r="N296" t="str">
            <v>25.10.06</v>
          </cell>
          <cell r="S296">
            <v>0</v>
          </cell>
          <cell r="T296">
            <v>1</v>
          </cell>
          <cell r="U296">
            <v>325.38</v>
          </cell>
        </row>
        <row r="297">
          <cell r="J297" t="str">
            <v/>
          </cell>
          <cell r="L297" t="str">
            <v/>
          </cell>
          <cell r="N297" t="str">
            <v>25.10.06</v>
          </cell>
          <cell r="S297">
            <v>0</v>
          </cell>
          <cell r="T297">
            <v>1</v>
          </cell>
          <cell r="U297">
            <v>325.38</v>
          </cell>
        </row>
        <row r="298">
          <cell r="J298" t="str">
            <v>26.10.06</v>
          </cell>
          <cell r="L298" t="str">
            <v>26.10.06</v>
          </cell>
          <cell r="N298" t="str">
            <v>25.10.06</v>
          </cell>
          <cell r="S298">
            <v>0</v>
          </cell>
          <cell r="T298">
            <v>1</v>
          </cell>
          <cell r="U298">
            <v>12.4</v>
          </cell>
        </row>
        <row r="299">
          <cell r="J299" t="str">
            <v/>
          </cell>
          <cell r="L299" t="str">
            <v/>
          </cell>
          <cell r="N299" t="str">
            <v>25.10.06</v>
          </cell>
          <cell r="S299">
            <v>0</v>
          </cell>
          <cell r="T299">
            <v>1</v>
          </cell>
          <cell r="U299">
            <v>12.4</v>
          </cell>
        </row>
        <row r="300">
          <cell r="J300" t="str">
            <v>26.10.06</v>
          </cell>
          <cell r="L300" t="str">
            <v>26.10.06</v>
          </cell>
          <cell r="N300" t="str">
            <v>25.10.06</v>
          </cell>
          <cell r="S300">
            <v>0</v>
          </cell>
          <cell r="T300">
            <v>1</v>
          </cell>
          <cell r="U300">
            <v>2683.91</v>
          </cell>
        </row>
        <row r="301">
          <cell r="J301" t="str">
            <v/>
          </cell>
          <cell r="L301" t="str">
            <v/>
          </cell>
          <cell r="N301" t="str">
            <v>25.10.06</v>
          </cell>
          <cell r="S301">
            <v>0</v>
          </cell>
          <cell r="T301">
            <v>1</v>
          </cell>
          <cell r="U301">
            <v>2683.91</v>
          </cell>
        </row>
        <row r="302">
          <cell r="J302" t="str">
            <v>26.10.06</v>
          </cell>
          <cell r="L302" t="str">
            <v>26.10.06</v>
          </cell>
          <cell r="N302" t="str">
            <v>25.10.06</v>
          </cell>
          <cell r="S302">
            <v>0</v>
          </cell>
          <cell r="T302">
            <v>1</v>
          </cell>
          <cell r="U302">
            <v>268.10000000000002</v>
          </cell>
        </row>
        <row r="303">
          <cell r="J303" t="str">
            <v/>
          </cell>
          <cell r="L303" t="str">
            <v/>
          </cell>
          <cell r="N303" t="str">
            <v>25.10.06</v>
          </cell>
          <cell r="S303">
            <v>0</v>
          </cell>
          <cell r="T303">
            <v>1</v>
          </cell>
          <cell r="U303">
            <v>268.10000000000002</v>
          </cell>
        </row>
        <row r="304">
          <cell r="J304" t="str">
            <v>26.10.06</v>
          </cell>
          <cell r="L304" t="str">
            <v>26.10.06</v>
          </cell>
          <cell r="N304" t="str">
            <v>25.10.06</v>
          </cell>
          <cell r="S304">
            <v>0</v>
          </cell>
          <cell r="T304">
            <v>2</v>
          </cell>
          <cell r="U304">
            <v>37.93</v>
          </cell>
        </row>
        <row r="305">
          <cell r="J305" t="str">
            <v/>
          </cell>
          <cell r="L305" t="str">
            <v/>
          </cell>
          <cell r="N305" t="str">
            <v>25.10.06</v>
          </cell>
          <cell r="S305">
            <v>0</v>
          </cell>
          <cell r="T305">
            <v>2</v>
          </cell>
          <cell r="U305">
            <v>37.93</v>
          </cell>
        </row>
        <row r="306">
          <cell r="J306" t="str">
            <v>26.10.06</v>
          </cell>
          <cell r="L306" t="str">
            <v/>
          </cell>
          <cell r="N306" t="str">
            <v/>
          </cell>
          <cell r="S306">
            <v>0</v>
          </cell>
          <cell r="T306">
            <v>0</v>
          </cell>
          <cell r="U306">
            <v>0</v>
          </cell>
        </row>
        <row r="307">
          <cell r="J307" t="str">
            <v>26.10.06</v>
          </cell>
          <cell r="L307" t="str">
            <v>26.10.06</v>
          </cell>
          <cell r="N307" t="str">
            <v>25.10.06</v>
          </cell>
          <cell r="S307">
            <v>0</v>
          </cell>
          <cell r="T307">
            <v>2</v>
          </cell>
          <cell r="U307">
            <v>1594.56</v>
          </cell>
        </row>
        <row r="308">
          <cell r="J308" t="str">
            <v/>
          </cell>
          <cell r="L308" t="str">
            <v/>
          </cell>
          <cell r="N308" t="str">
            <v>25.10.06</v>
          </cell>
          <cell r="S308">
            <v>0</v>
          </cell>
          <cell r="T308">
            <v>2</v>
          </cell>
          <cell r="U308">
            <v>1594.56</v>
          </cell>
        </row>
        <row r="309">
          <cell r="J309" t="str">
            <v>26.10.06</v>
          </cell>
          <cell r="L309" t="str">
            <v>26.10.06</v>
          </cell>
          <cell r="N309" t="str">
            <v>25.10.06</v>
          </cell>
          <cell r="S309">
            <v>0</v>
          </cell>
          <cell r="T309">
            <v>68</v>
          </cell>
          <cell r="U309">
            <v>10333.299999999999</v>
          </cell>
        </row>
        <row r="310">
          <cell r="J310" t="str">
            <v/>
          </cell>
          <cell r="L310" t="str">
            <v/>
          </cell>
          <cell r="N310" t="str">
            <v>25.10.06</v>
          </cell>
          <cell r="S310">
            <v>0</v>
          </cell>
          <cell r="T310">
            <v>68</v>
          </cell>
          <cell r="U310">
            <v>10333.299999999999</v>
          </cell>
        </row>
        <row r="311">
          <cell r="J311" t="str">
            <v>26.10.06</v>
          </cell>
          <cell r="L311" t="str">
            <v>26.10.06</v>
          </cell>
          <cell r="N311" t="str">
            <v>25.10.06</v>
          </cell>
          <cell r="S311">
            <v>0</v>
          </cell>
          <cell r="T311">
            <v>48</v>
          </cell>
          <cell r="U311">
            <v>19887.03</v>
          </cell>
        </row>
        <row r="312">
          <cell r="J312" t="str">
            <v/>
          </cell>
          <cell r="L312" t="str">
            <v/>
          </cell>
          <cell r="N312" t="str">
            <v>25.10.06</v>
          </cell>
          <cell r="S312">
            <v>0</v>
          </cell>
          <cell r="T312">
            <v>48</v>
          </cell>
          <cell r="U312">
            <v>19887.03</v>
          </cell>
        </row>
        <row r="313">
          <cell r="J313" t="str">
            <v>26.10.06</v>
          </cell>
          <cell r="L313" t="str">
            <v>26.10.06</v>
          </cell>
          <cell r="N313" t="str">
            <v>25.10.06</v>
          </cell>
          <cell r="S313">
            <v>0</v>
          </cell>
          <cell r="T313">
            <v>1</v>
          </cell>
          <cell r="U313">
            <v>797.28</v>
          </cell>
        </row>
        <row r="314">
          <cell r="J314" t="str">
            <v/>
          </cell>
          <cell r="L314" t="str">
            <v/>
          </cell>
          <cell r="N314" t="str">
            <v>25.10.06</v>
          </cell>
          <cell r="S314">
            <v>0</v>
          </cell>
          <cell r="T314">
            <v>1</v>
          </cell>
          <cell r="U314">
            <v>797.28</v>
          </cell>
        </row>
        <row r="315">
          <cell r="J315" t="str">
            <v>26.10.06</v>
          </cell>
          <cell r="L315" t="str">
            <v>26.10.06</v>
          </cell>
          <cell r="N315" t="str">
            <v>25.10.06</v>
          </cell>
          <cell r="S315">
            <v>0</v>
          </cell>
          <cell r="T315">
            <v>2</v>
          </cell>
          <cell r="U315">
            <v>248.04</v>
          </cell>
        </row>
        <row r="316">
          <cell r="J316" t="str">
            <v/>
          </cell>
          <cell r="L316" t="str">
            <v/>
          </cell>
          <cell r="N316" t="str">
            <v>25.10.06</v>
          </cell>
          <cell r="S316">
            <v>0</v>
          </cell>
          <cell r="T316">
            <v>2</v>
          </cell>
          <cell r="U316">
            <v>248.04</v>
          </cell>
        </row>
        <row r="317">
          <cell r="J317" t="str">
            <v>26.10.06</v>
          </cell>
          <cell r="L317" t="str">
            <v>26.10.06</v>
          </cell>
          <cell r="N317" t="str">
            <v>25.10.06</v>
          </cell>
          <cell r="S317">
            <v>0</v>
          </cell>
          <cell r="T317">
            <v>1</v>
          </cell>
          <cell r="U317">
            <v>647.36</v>
          </cell>
        </row>
        <row r="318">
          <cell r="J318" t="str">
            <v/>
          </cell>
          <cell r="L318" t="str">
            <v/>
          </cell>
          <cell r="N318" t="str">
            <v>25.10.06</v>
          </cell>
          <cell r="S318">
            <v>0</v>
          </cell>
          <cell r="T318">
            <v>1</v>
          </cell>
          <cell r="U318">
            <v>647.36</v>
          </cell>
        </row>
        <row r="319">
          <cell r="J319" t="str">
            <v>26.10.06</v>
          </cell>
          <cell r="L319" t="str">
            <v>26.10.06</v>
          </cell>
          <cell r="N319" t="str">
            <v>25.10.06</v>
          </cell>
          <cell r="S319">
            <v>0</v>
          </cell>
          <cell r="T319">
            <v>1</v>
          </cell>
          <cell r="U319">
            <v>436.12</v>
          </cell>
        </row>
        <row r="320">
          <cell r="J320" t="str">
            <v/>
          </cell>
          <cell r="L320" t="str">
            <v/>
          </cell>
          <cell r="N320" t="str">
            <v>25.10.06</v>
          </cell>
          <cell r="S320">
            <v>0</v>
          </cell>
          <cell r="T320">
            <v>1</v>
          </cell>
          <cell r="U320">
            <v>436.12</v>
          </cell>
        </row>
        <row r="321">
          <cell r="J321" t="str">
            <v>26.10.06</v>
          </cell>
          <cell r="L321" t="str">
            <v>26.10.06</v>
          </cell>
          <cell r="N321" t="str">
            <v>25.10.06</v>
          </cell>
          <cell r="S321">
            <v>0</v>
          </cell>
          <cell r="T321">
            <v>1</v>
          </cell>
          <cell r="U321">
            <v>57.92</v>
          </cell>
        </row>
        <row r="322">
          <cell r="J322" t="str">
            <v/>
          </cell>
          <cell r="L322" t="str">
            <v/>
          </cell>
          <cell r="N322" t="str">
            <v>25.10.06</v>
          </cell>
          <cell r="S322">
            <v>0</v>
          </cell>
          <cell r="T322">
            <v>1</v>
          </cell>
          <cell r="U322">
            <v>57.92</v>
          </cell>
        </row>
        <row r="323">
          <cell r="J323" t="str">
            <v>26.10.06</v>
          </cell>
          <cell r="L323" t="str">
            <v>26.10.06</v>
          </cell>
          <cell r="N323" t="str">
            <v>25.10.06</v>
          </cell>
          <cell r="S323">
            <v>0</v>
          </cell>
          <cell r="T323">
            <v>6</v>
          </cell>
          <cell r="U323">
            <v>531.52</v>
          </cell>
        </row>
        <row r="324">
          <cell r="J324" t="str">
            <v/>
          </cell>
          <cell r="L324" t="str">
            <v/>
          </cell>
          <cell r="N324" t="str">
            <v>25.10.06</v>
          </cell>
          <cell r="S324">
            <v>0</v>
          </cell>
          <cell r="T324">
            <v>6</v>
          </cell>
          <cell r="U324">
            <v>531.52</v>
          </cell>
        </row>
        <row r="325">
          <cell r="J325" t="str">
            <v>26.10.06</v>
          </cell>
          <cell r="L325" t="str">
            <v>26.10.06</v>
          </cell>
          <cell r="N325" t="str">
            <v>25.10.06</v>
          </cell>
          <cell r="S325">
            <v>0</v>
          </cell>
          <cell r="T325">
            <v>10</v>
          </cell>
          <cell r="U325">
            <v>7972.81</v>
          </cell>
        </row>
        <row r="326">
          <cell r="J326" t="str">
            <v/>
          </cell>
          <cell r="L326" t="str">
            <v/>
          </cell>
          <cell r="N326" t="str">
            <v>25.10.06</v>
          </cell>
          <cell r="S326">
            <v>0</v>
          </cell>
          <cell r="T326">
            <v>10</v>
          </cell>
          <cell r="U326">
            <v>7972.81</v>
          </cell>
        </row>
        <row r="327">
          <cell r="J327" t="str">
            <v>26.10.06</v>
          </cell>
          <cell r="L327" t="str">
            <v>26.10.06</v>
          </cell>
          <cell r="N327" t="str">
            <v>26.10.06</v>
          </cell>
          <cell r="S327">
            <v>0</v>
          </cell>
          <cell r="T327">
            <v>1</v>
          </cell>
          <cell r="U327">
            <v>45.46</v>
          </cell>
        </row>
        <row r="328">
          <cell r="J328" t="str">
            <v/>
          </cell>
          <cell r="L328" t="str">
            <v/>
          </cell>
          <cell r="N328" t="str">
            <v>26.10.06</v>
          </cell>
          <cell r="S328">
            <v>0</v>
          </cell>
          <cell r="T328">
            <v>1</v>
          </cell>
          <cell r="U328">
            <v>45.46</v>
          </cell>
        </row>
        <row r="329">
          <cell r="J329" t="str">
            <v>26.10.06</v>
          </cell>
          <cell r="L329" t="str">
            <v>26.10.06</v>
          </cell>
          <cell r="N329" t="str">
            <v>26.10.06</v>
          </cell>
          <cell r="S329">
            <v>0</v>
          </cell>
          <cell r="T329">
            <v>3</v>
          </cell>
          <cell r="U329">
            <v>136.38</v>
          </cell>
        </row>
        <row r="330">
          <cell r="J330" t="str">
            <v/>
          </cell>
          <cell r="L330" t="str">
            <v/>
          </cell>
          <cell r="N330" t="str">
            <v>26.10.06</v>
          </cell>
          <cell r="S330">
            <v>0</v>
          </cell>
          <cell r="T330">
            <v>3</v>
          </cell>
          <cell r="U330">
            <v>136.38</v>
          </cell>
        </row>
        <row r="331">
          <cell r="J331" t="str">
            <v>26.10.06</v>
          </cell>
          <cell r="L331" t="str">
            <v>26.10.06</v>
          </cell>
          <cell r="N331" t="str">
            <v>26.10.06</v>
          </cell>
          <cell r="S331">
            <v>0</v>
          </cell>
          <cell r="T331">
            <v>1</v>
          </cell>
          <cell r="U331">
            <v>22.05</v>
          </cell>
        </row>
        <row r="332">
          <cell r="J332" t="str">
            <v/>
          </cell>
          <cell r="L332" t="str">
            <v/>
          </cell>
          <cell r="N332" t="str">
            <v>26.10.06</v>
          </cell>
          <cell r="S332">
            <v>0</v>
          </cell>
          <cell r="T332">
            <v>1</v>
          </cell>
          <cell r="U332">
            <v>22.05</v>
          </cell>
        </row>
        <row r="333">
          <cell r="J333" t="str">
            <v>26.10.06</v>
          </cell>
          <cell r="L333" t="str">
            <v>26.10.06</v>
          </cell>
          <cell r="N333" t="str">
            <v>26.10.06</v>
          </cell>
          <cell r="S333">
            <v>0</v>
          </cell>
          <cell r="T333">
            <v>10</v>
          </cell>
          <cell r="U333">
            <v>234.73</v>
          </cell>
        </row>
        <row r="334">
          <cell r="J334" t="str">
            <v/>
          </cell>
          <cell r="L334" t="str">
            <v/>
          </cell>
          <cell r="N334" t="str">
            <v>26.10.06</v>
          </cell>
          <cell r="S334">
            <v>0</v>
          </cell>
          <cell r="T334">
            <v>10</v>
          </cell>
          <cell r="U334">
            <v>234.73</v>
          </cell>
        </row>
        <row r="335">
          <cell r="J335" t="str">
            <v>26.10.06</v>
          </cell>
          <cell r="L335" t="str">
            <v/>
          </cell>
          <cell r="N335" t="str">
            <v>25.10.06</v>
          </cell>
          <cell r="S335">
            <v>0</v>
          </cell>
          <cell r="T335">
            <v>1</v>
          </cell>
          <cell r="U335">
            <v>337.04</v>
          </cell>
        </row>
        <row r="336">
          <cell r="J336" t="str">
            <v/>
          </cell>
          <cell r="L336" t="str">
            <v/>
          </cell>
          <cell r="N336" t="str">
            <v>25.10.06</v>
          </cell>
          <cell r="S336">
            <v>0</v>
          </cell>
          <cell r="T336">
            <v>1</v>
          </cell>
          <cell r="U336">
            <v>337.04</v>
          </cell>
        </row>
        <row r="337">
          <cell r="J337" t="str">
            <v>26.10.06</v>
          </cell>
          <cell r="L337" t="str">
            <v>26.10.06</v>
          </cell>
          <cell r="N337" t="str">
            <v>25.10.06</v>
          </cell>
          <cell r="S337">
            <v>0</v>
          </cell>
          <cell r="T337">
            <v>1</v>
          </cell>
          <cell r="U337">
            <v>99.43</v>
          </cell>
        </row>
        <row r="338">
          <cell r="J338" t="str">
            <v/>
          </cell>
          <cell r="L338" t="str">
            <v/>
          </cell>
          <cell r="N338" t="str">
            <v>25.10.06</v>
          </cell>
          <cell r="S338">
            <v>0</v>
          </cell>
          <cell r="T338">
            <v>1</v>
          </cell>
          <cell r="U338">
            <v>99.43</v>
          </cell>
        </row>
        <row r="339">
          <cell r="J339" t="str">
            <v>26.10.06</v>
          </cell>
          <cell r="L339" t="str">
            <v/>
          </cell>
          <cell r="N339" t="str">
            <v>25.10.06</v>
          </cell>
          <cell r="S339">
            <v>0</v>
          </cell>
          <cell r="T339">
            <v>1</v>
          </cell>
          <cell r="U339">
            <v>114.02</v>
          </cell>
        </row>
        <row r="340">
          <cell r="J340" t="str">
            <v/>
          </cell>
          <cell r="L340" t="str">
            <v/>
          </cell>
          <cell r="N340" t="str">
            <v>25.10.06</v>
          </cell>
          <cell r="S340">
            <v>0</v>
          </cell>
          <cell r="T340">
            <v>1</v>
          </cell>
          <cell r="U340">
            <v>114.02</v>
          </cell>
        </row>
        <row r="341">
          <cell r="J341" t="str">
            <v>26.10.06</v>
          </cell>
          <cell r="L341" t="str">
            <v/>
          </cell>
          <cell r="N341" t="str">
            <v>25.10.06</v>
          </cell>
          <cell r="S341">
            <v>0</v>
          </cell>
          <cell r="T341">
            <v>1</v>
          </cell>
          <cell r="U341">
            <v>31.9</v>
          </cell>
        </row>
        <row r="342">
          <cell r="J342" t="str">
            <v/>
          </cell>
          <cell r="L342" t="str">
            <v/>
          </cell>
          <cell r="N342" t="str">
            <v>25.10.06</v>
          </cell>
          <cell r="S342">
            <v>0</v>
          </cell>
          <cell r="T342">
            <v>1</v>
          </cell>
          <cell r="U342">
            <v>31.9</v>
          </cell>
        </row>
        <row r="343">
          <cell r="J343" t="str">
            <v>26.10.06</v>
          </cell>
          <cell r="L343" t="str">
            <v/>
          </cell>
          <cell r="N343" t="str">
            <v>25.10.06</v>
          </cell>
          <cell r="S343">
            <v>0</v>
          </cell>
          <cell r="T343">
            <v>1</v>
          </cell>
          <cell r="U343">
            <v>1476.94</v>
          </cell>
        </row>
        <row r="344">
          <cell r="J344" t="str">
            <v/>
          </cell>
          <cell r="L344" t="str">
            <v/>
          </cell>
          <cell r="N344" t="str">
            <v>25.10.06</v>
          </cell>
          <cell r="S344">
            <v>0</v>
          </cell>
          <cell r="T344">
            <v>1</v>
          </cell>
          <cell r="U344">
            <v>1476.94</v>
          </cell>
        </row>
        <row r="345">
          <cell r="J345" t="str">
            <v>26.10.06</v>
          </cell>
          <cell r="L345" t="str">
            <v/>
          </cell>
          <cell r="N345" t="str">
            <v>25.10.06</v>
          </cell>
          <cell r="S345">
            <v>0</v>
          </cell>
          <cell r="T345">
            <v>2</v>
          </cell>
          <cell r="U345">
            <v>1323.34</v>
          </cell>
        </row>
        <row r="346">
          <cell r="J346" t="str">
            <v/>
          </cell>
          <cell r="L346" t="str">
            <v/>
          </cell>
          <cell r="N346" t="str">
            <v>25.10.06</v>
          </cell>
          <cell r="S346">
            <v>0</v>
          </cell>
          <cell r="T346">
            <v>2</v>
          </cell>
          <cell r="U346">
            <v>1323.34</v>
          </cell>
        </row>
        <row r="347">
          <cell r="J347" t="str">
            <v>26.10.06</v>
          </cell>
          <cell r="L347" t="str">
            <v/>
          </cell>
          <cell r="N347" t="str">
            <v>25.10.06</v>
          </cell>
          <cell r="S347">
            <v>0</v>
          </cell>
          <cell r="T347">
            <v>2</v>
          </cell>
          <cell r="U347">
            <v>590.78</v>
          </cell>
        </row>
        <row r="348">
          <cell r="J348" t="str">
            <v/>
          </cell>
          <cell r="L348" t="str">
            <v/>
          </cell>
          <cell r="N348" t="str">
            <v>25.10.06</v>
          </cell>
          <cell r="S348">
            <v>0</v>
          </cell>
          <cell r="T348">
            <v>2</v>
          </cell>
          <cell r="U348">
            <v>590.78</v>
          </cell>
        </row>
        <row r="349">
          <cell r="J349" t="str">
            <v>26.10.06</v>
          </cell>
          <cell r="L349" t="str">
            <v/>
          </cell>
          <cell r="N349" t="str">
            <v>25.10.06</v>
          </cell>
          <cell r="S349">
            <v>0</v>
          </cell>
          <cell r="T349">
            <v>2</v>
          </cell>
          <cell r="U349">
            <v>1990.92</v>
          </cell>
        </row>
        <row r="350">
          <cell r="J350" t="str">
            <v/>
          </cell>
          <cell r="L350" t="str">
            <v/>
          </cell>
          <cell r="N350" t="str">
            <v>25.10.06</v>
          </cell>
          <cell r="S350">
            <v>0</v>
          </cell>
          <cell r="T350">
            <v>2</v>
          </cell>
          <cell r="U350">
            <v>1990.92</v>
          </cell>
        </row>
        <row r="351">
          <cell r="J351" t="str">
            <v>26.10.06</v>
          </cell>
          <cell r="L351" t="str">
            <v/>
          </cell>
          <cell r="N351" t="str">
            <v>25.10.06</v>
          </cell>
          <cell r="S351">
            <v>0</v>
          </cell>
          <cell r="T351">
            <v>2</v>
          </cell>
          <cell r="U351">
            <v>1169.74</v>
          </cell>
        </row>
        <row r="352">
          <cell r="J352" t="str">
            <v/>
          </cell>
          <cell r="L352" t="str">
            <v/>
          </cell>
          <cell r="N352" t="str">
            <v>25.10.06</v>
          </cell>
          <cell r="S352">
            <v>0</v>
          </cell>
          <cell r="T352">
            <v>2</v>
          </cell>
          <cell r="U352">
            <v>1169.74</v>
          </cell>
        </row>
        <row r="353">
          <cell r="J353" t="str">
            <v>26.10.06</v>
          </cell>
          <cell r="L353" t="str">
            <v/>
          </cell>
          <cell r="N353" t="str">
            <v>25.10.06</v>
          </cell>
          <cell r="S353">
            <v>0</v>
          </cell>
          <cell r="T353">
            <v>2</v>
          </cell>
          <cell r="U353">
            <v>797.55</v>
          </cell>
        </row>
        <row r="354">
          <cell r="J354" t="str">
            <v/>
          </cell>
          <cell r="L354" t="str">
            <v/>
          </cell>
          <cell r="N354" t="str">
            <v>25.10.06</v>
          </cell>
          <cell r="S354">
            <v>0</v>
          </cell>
          <cell r="T354">
            <v>2</v>
          </cell>
          <cell r="U354">
            <v>797.55</v>
          </cell>
        </row>
        <row r="355">
          <cell r="J355" t="str">
            <v>26.10.06</v>
          </cell>
          <cell r="L355" t="str">
            <v/>
          </cell>
          <cell r="N355" t="str">
            <v>25.10.06</v>
          </cell>
          <cell r="S355">
            <v>0</v>
          </cell>
          <cell r="T355">
            <v>2</v>
          </cell>
          <cell r="U355">
            <v>519.88</v>
          </cell>
        </row>
        <row r="356">
          <cell r="J356" t="str">
            <v/>
          </cell>
          <cell r="L356" t="str">
            <v/>
          </cell>
          <cell r="N356" t="str">
            <v>25.10.06</v>
          </cell>
          <cell r="S356">
            <v>0</v>
          </cell>
          <cell r="T356">
            <v>2</v>
          </cell>
          <cell r="U356">
            <v>519.88</v>
          </cell>
        </row>
        <row r="357">
          <cell r="J357" t="str">
            <v>26.10.06</v>
          </cell>
          <cell r="L357" t="str">
            <v/>
          </cell>
          <cell r="N357" t="str">
            <v>25.10.06</v>
          </cell>
          <cell r="S357">
            <v>0</v>
          </cell>
          <cell r="T357">
            <v>2</v>
          </cell>
          <cell r="U357">
            <v>295.98</v>
          </cell>
        </row>
        <row r="358">
          <cell r="J358" t="str">
            <v/>
          </cell>
          <cell r="L358" t="str">
            <v/>
          </cell>
          <cell r="N358" t="str">
            <v>25.10.06</v>
          </cell>
          <cell r="S358">
            <v>0</v>
          </cell>
          <cell r="T358">
            <v>2</v>
          </cell>
          <cell r="U358">
            <v>295.98</v>
          </cell>
        </row>
        <row r="359">
          <cell r="J359" t="str">
            <v>26.10.06</v>
          </cell>
          <cell r="L359" t="str">
            <v/>
          </cell>
          <cell r="N359" t="str">
            <v/>
          </cell>
          <cell r="S359">
            <v>0</v>
          </cell>
          <cell r="T359">
            <v>0</v>
          </cell>
          <cell r="U359">
            <v>0</v>
          </cell>
        </row>
        <row r="360">
          <cell r="J360" t="str">
            <v>26.10.06</v>
          </cell>
          <cell r="L360" t="str">
            <v/>
          </cell>
          <cell r="N360" t="str">
            <v>25.10.06</v>
          </cell>
          <cell r="S360">
            <v>0</v>
          </cell>
          <cell r="T360">
            <v>1</v>
          </cell>
          <cell r="U360">
            <v>180.79</v>
          </cell>
        </row>
        <row r="361">
          <cell r="J361" t="str">
            <v/>
          </cell>
          <cell r="L361" t="str">
            <v/>
          </cell>
          <cell r="N361" t="str">
            <v>25.10.06</v>
          </cell>
          <cell r="S361">
            <v>0</v>
          </cell>
          <cell r="T361">
            <v>1</v>
          </cell>
          <cell r="U361">
            <v>180.79</v>
          </cell>
        </row>
        <row r="362">
          <cell r="J362" t="str">
            <v>27.10.06</v>
          </cell>
          <cell r="L362" t="str">
            <v>27.10.06</v>
          </cell>
          <cell r="N362" t="str">
            <v>25.10.06</v>
          </cell>
          <cell r="S362">
            <v>0</v>
          </cell>
          <cell r="T362">
            <v>2</v>
          </cell>
          <cell r="U362">
            <v>201.24</v>
          </cell>
        </row>
        <row r="363">
          <cell r="J363" t="str">
            <v/>
          </cell>
          <cell r="L363" t="str">
            <v/>
          </cell>
          <cell r="N363" t="str">
            <v>25.10.06</v>
          </cell>
          <cell r="S363">
            <v>0</v>
          </cell>
          <cell r="T363">
            <v>2</v>
          </cell>
          <cell r="U363">
            <v>201.24</v>
          </cell>
        </row>
        <row r="364">
          <cell r="J364" t="str">
            <v>26.10.06</v>
          </cell>
          <cell r="L364" t="str">
            <v>26.10.06</v>
          </cell>
          <cell r="N364" t="str">
            <v>25.10.06</v>
          </cell>
          <cell r="S364">
            <v>0</v>
          </cell>
          <cell r="T364">
            <v>301</v>
          </cell>
          <cell r="U364">
            <v>97895.59</v>
          </cell>
        </row>
        <row r="365">
          <cell r="J365" t="str">
            <v/>
          </cell>
          <cell r="L365" t="str">
            <v/>
          </cell>
          <cell r="N365" t="str">
            <v>25.10.06</v>
          </cell>
          <cell r="S365">
            <v>0</v>
          </cell>
          <cell r="T365">
            <v>301</v>
          </cell>
          <cell r="U365">
            <v>97895.59</v>
          </cell>
        </row>
        <row r="366">
          <cell r="J366" t="str">
            <v>26.10.06</v>
          </cell>
          <cell r="L366" t="str">
            <v>26.10.06</v>
          </cell>
          <cell r="N366" t="str">
            <v>26.10.06</v>
          </cell>
          <cell r="S366">
            <v>0</v>
          </cell>
          <cell r="T366">
            <v>20</v>
          </cell>
          <cell r="U366">
            <v>35.39</v>
          </cell>
        </row>
        <row r="367">
          <cell r="J367" t="str">
            <v/>
          </cell>
          <cell r="L367" t="str">
            <v/>
          </cell>
          <cell r="N367" t="str">
            <v>26.10.06</v>
          </cell>
          <cell r="S367">
            <v>0</v>
          </cell>
          <cell r="T367">
            <v>20</v>
          </cell>
          <cell r="U367">
            <v>35.39</v>
          </cell>
        </row>
        <row r="368">
          <cell r="J368" t="str">
            <v>26.10.06</v>
          </cell>
          <cell r="L368" t="str">
            <v>26.10.06</v>
          </cell>
          <cell r="N368" t="str">
            <v>26.10.06</v>
          </cell>
          <cell r="S368">
            <v>0</v>
          </cell>
          <cell r="T368">
            <v>20</v>
          </cell>
          <cell r="U368">
            <v>25.24</v>
          </cell>
        </row>
        <row r="369">
          <cell r="J369" t="str">
            <v/>
          </cell>
          <cell r="L369" t="str">
            <v/>
          </cell>
          <cell r="N369" t="str">
            <v>26.10.06</v>
          </cell>
          <cell r="S369">
            <v>0</v>
          </cell>
          <cell r="T369">
            <v>20</v>
          </cell>
          <cell r="U369">
            <v>25.24</v>
          </cell>
        </row>
        <row r="370">
          <cell r="J370" t="str">
            <v>26.10.06</v>
          </cell>
          <cell r="L370" t="str">
            <v>26.10.06</v>
          </cell>
          <cell r="N370" t="str">
            <v>26.10.06</v>
          </cell>
          <cell r="S370">
            <v>0</v>
          </cell>
          <cell r="T370">
            <v>2</v>
          </cell>
          <cell r="U370">
            <v>403.26</v>
          </cell>
        </row>
        <row r="371">
          <cell r="J371" t="str">
            <v/>
          </cell>
          <cell r="L371" t="str">
            <v/>
          </cell>
          <cell r="N371" t="str">
            <v>26.10.06</v>
          </cell>
          <cell r="S371">
            <v>0</v>
          </cell>
          <cell r="T371">
            <v>2</v>
          </cell>
          <cell r="U371">
            <v>403.26</v>
          </cell>
        </row>
        <row r="372">
          <cell r="J372" t="str">
            <v>27.11.06</v>
          </cell>
          <cell r="L372" t="str">
            <v>27.11.06</v>
          </cell>
          <cell r="N372" t="str">
            <v>24.11.06</v>
          </cell>
          <cell r="S372">
            <v>0</v>
          </cell>
          <cell r="T372">
            <v>1</v>
          </cell>
          <cell r="U372">
            <v>3846.75</v>
          </cell>
        </row>
        <row r="373">
          <cell r="J373" t="str">
            <v/>
          </cell>
          <cell r="L373" t="str">
            <v/>
          </cell>
          <cell r="N373" t="str">
            <v>24.11.06</v>
          </cell>
          <cell r="S373">
            <v>0</v>
          </cell>
          <cell r="T373">
            <v>1</v>
          </cell>
          <cell r="U373">
            <v>3846.75</v>
          </cell>
        </row>
        <row r="374">
          <cell r="J374" t="str">
            <v>29.05.07</v>
          </cell>
          <cell r="L374" t="str">
            <v/>
          </cell>
          <cell r="N374" t="str">
            <v/>
          </cell>
          <cell r="S374">
            <v>0</v>
          </cell>
          <cell r="T374">
            <v>0</v>
          </cell>
          <cell r="U374">
            <v>0</v>
          </cell>
        </row>
        <row r="375">
          <cell r="J375" t="str">
            <v/>
          </cell>
          <cell r="L375" t="str">
            <v/>
          </cell>
          <cell r="N375" t="str">
            <v/>
          </cell>
          <cell r="S375">
            <v>0</v>
          </cell>
          <cell r="T375">
            <v>0</v>
          </cell>
          <cell r="U375">
            <v>76271.149999999994</v>
          </cell>
        </row>
        <row r="376">
          <cell r="J376" t="str">
            <v>31.10.06</v>
          </cell>
          <cell r="L376" t="str">
            <v>26.10.06</v>
          </cell>
          <cell r="N376" t="str">
            <v>06.11.06</v>
          </cell>
          <cell r="S376">
            <v>0</v>
          </cell>
          <cell r="T376">
            <v>144</v>
          </cell>
          <cell r="U376">
            <v>38443.300000000003</v>
          </cell>
        </row>
        <row r="377">
          <cell r="J377" t="str">
            <v/>
          </cell>
          <cell r="L377" t="str">
            <v/>
          </cell>
          <cell r="N377" t="str">
            <v>06.11.06</v>
          </cell>
          <cell r="S377">
            <v>0</v>
          </cell>
          <cell r="T377">
            <v>144</v>
          </cell>
          <cell r="U377">
            <v>38443.300000000003</v>
          </cell>
        </row>
        <row r="378">
          <cell r="J378" t="str">
            <v>31.10.06</v>
          </cell>
          <cell r="L378" t="str">
            <v>26.10.06</v>
          </cell>
          <cell r="N378" t="str">
            <v>06.11.06</v>
          </cell>
          <cell r="S378">
            <v>0</v>
          </cell>
          <cell r="T378">
            <v>60</v>
          </cell>
          <cell r="U378">
            <v>28055.46</v>
          </cell>
        </row>
        <row r="379">
          <cell r="J379" t="str">
            <v/>
          </cell>
          <cell r="L379" t="str">
            <v/>
          </cell>
          <cell r="N379" t="str">
            <v>06.11.06</v>
          </cell>
          <cell r="S379">
            <v>0</v>
          </cell>
          <cell r="T379">
            <v>60</v>
          </cell>
          <cell r="U379">
            <v>28055.46</v>
          </cell>
        </row>
        <row r="380">
          <cell r="J380" t="str">
            <v>25.10.06</v>
          </cell>
          <cell r="L380" t="str">
            <v/>
          </cell>
          <cell r="N380" t="str">
            <v/>
          </cell>
          <cell r="S380">
            <v>2600</v>
          </cell>
          <cell r="T380">
            <v>2800</v>
          </cell>
          <cell r="U380">
            <v>9680.44</v>
          </cell>
        </row>
        <row r="381">
          <cell r="J381" t="str">
            <v/>
          </cell>
          <cell r="L381" t="str">
            <v/>
          </cell>
          <cell r="N381" t="str">
            <v/>
          </cell>
          <cell r="S381">
            <v>2600</v>
          </cell>
          <cell r="T381">
            <v>0</v>
          </cell>
          <cell r="U381">
            <v>0</v>
          </cell>
        </row>
        <row r="382">
          <cell r="J382" t="str">
            <v/>
          </cell>
          <cell r="L382" t="str">
            <v/>
          </cell>
          <cell r="N382" t="str">
            <v>31.10.06</v>
          </cell>
          <cell r="S382">
            <v>2600</v>
          </cell>
          <cell r="T382">
            <v>2600</v>
          </cell>
          <cell r="U382">
            <v>8988.98</v>
          </cell>
        </row>
        <row r="383">
          <cell r="J383" t="str">
            <v/>
          </cell>
          <cell r="L383" t="str">
            <v/>
          </cell>
          <cell r="N383" t="str">
            <v>17.11.06</v>
          </cell>
          <cell r="S383">
            <v>2600</v>
          </cell>
          <cell r="T383">
            <v>200</v>
          </cell>
          <cell r="U383">
            <v>691.46</v>
          </cell>
        </row>
        <row r="384">
          <cell r="J384" t="str">
            <v>25.10.06</v>
          </cell>
          <cell r="L384" t="str">
            <v/>
          </cell>
          <cell r="N384" t="str">
            <v>31.10.06</v>
          </cell>
          <cell r="S384">
            <v>175</v>
          </cell>
          <cell r="T384">
            <v>175</v>
          </cell>
          <cell r="U384">
            <v>91.95</v>
          </cell>
        </row>
        <row r="385">
          <cell r="J385" t="str">
            <v/>
          </cell>
          <cell r="L385" t="str">
            <v/>
          </cell>
          <cell r="N385" t="str">
            <v/>
          </cell>
          <cell r="S385">
            <v>175</v>
          </cell>
          <cell r="T385">
            <v>0</v>
          </cell>
          <cell r="U385">
            <v>0</v>
          </cell>
        </row>
        <row r="386">
          <cell r="J386" t="str">
            <v/>
          </cell>
          <cell r="L386" t="str">
            <v/>
          </cell>
          <cell r="N386" t="str">
            <v>31.10.06</v>
          </cell>
          <cell r="S386">
            <v>175</v>
          </cell>
          <cell r="T386">
            <v>175</v>
          </cell>
          <cell r="U386">
            <v>91.95</v>
          </cell>
        </row>
        <row r="387">
          <cell r="J387" t="str">
            <v/>
          </cell>
          <cell r="L387" t="str">
            <v/>
          </cell>
          <cell r="N387" t="str">
            <v/>
          </cell>
          <cell r="S387">
            <v>0</v>
          </cell>
          <cell r="T387">
            <v>0</v>
          </cell>
          <cell r="U387">
            <v>200342.89</v>
          </cell>
        </row>
        <row r="388">
          <cell r="J388" t="str">
            <v>30.08.06</v>
          </cell>
          <cell r="L388" t="str">
            <v>02.10.06</v>
          </cell>
          <cell r="N388" t="str">
            <v>21.09.06</v>
          </cell>
          <cell r="S388">
            <v>0</v>
          </cell>
          <cell r="T388">
            <v>1</v>
          </cell>
          <cell r="U388">
            <v>31403.03</v>
          </cell>
        </row>
        <row r="389">
          <cell r="J389" t="str">
            <v/>
          </cell>
          <cell r="L389" t="str">
            <v/>
          </cell>
          <cell r="N389" t="str">
            <v>21.09.06</v>
          </cell>
          <cell r="S389">
            <v>0</v>
          </cell>
          <cell r="T389">
            <v>1</v>
          </cell>
          <cell r="U389">
            <v>31403.03</v>
          </cell>
        </row>
        <row r="390">
          <cell r="J390" t="str">
            <v>30.08.06</v>
          </cell>
          <cell r="L390" t="str">
            <v>02.10.06</v>
          </cell>
          <cell r="N390" t="str">
            <v>21.09.06</v>
          </cell>
          <cell r="S390">
            <v>0</v>
          </cell>
          <cell r="T390">
            <v>1</v>
          </cell>
          <cell r="U390">
            <v>431.42</v>
          </cell>
        </row>
        <row r="391">
          <cell r="J391" t="str">
            <v/>
          </cell>
          <cell r="L391" t="str">
            <v/>
          </cell>
          <cell r="N391" t="str">
            <v>21.09.06</v>
          </cell>
          <cell r="S391">
            <v>0</v>
          </cell>
          <cell r="T391">
            <v>1</v>
          </cell>
          <cell r="U391">
            <v>431.42</v>
          </cell>
        </row>
        <row r="392">
          <cell r="J392" t="str">
            <v>30.08.06</v>
          </cell>
          <cell r="L392" t="str">
            <v>02.10.06</v>
          </cell>
          <cell r="N392" t="str">
            <v>21.09.06</v>
          </cell>
          <cell r="S392">
            <v>0</v>
          </cell>
          <cell r="T392">
            <v>50</v>
          </cell>
          <cell r="U392">
            <v>75020</v>
          </cell>
        </row>
        <row r="393">
          <cell r="J393" t="str">
            <v/>
          </cell>
          <cell r="L393" t="str">
            <v/>
          </cell>
          <cell r="N393" t="str">
            <v>21.09.06</v>
          </cell>
          <cell r="S393">
            <v>0</v>
          </cell>
          <cell r="T393">
            <v>50</v>
          </cell>
          <cell r="U393">
            <v>75020</v>
          </cell>
        </row>
        <row r="394">
          <cell r="J394" t="str">
            <v>30.08.06</v>
          </cell>
          <cell r="L394" t="str">
            <v>02.10.06</v>
          </cell>
          <cell r="N394" t="str">
            <v>21.09.06</v>
          </cell>
          <cell r="S394">
            <v>0</v>
          </cell>
          <cell r="T394">
            <v>5</v>
          </cell>
          <cell r="U394">
            <v>7502</v>
          </cell>
        </row>
        <row r="395">
          <cell r="J395" t="str">
            <v/>
          </cell>
          <cell r="L395" t="str">
            <v/>
          </cell>
          <cell r="N395" t="str">
            <v>21.09.06</v>
          </cell>
          <cell r="S395">
            <v>0</v>
          </cell>
          <cell r="T395">
            <v>5</v>
          </cell>
          <cell r="U395">
            <v>7502</v>
          </cell>
        </row>
        <row r="396">
          <cell r="J396" t="str">
            <v>30.08.06</v>
          </cell>
          <cell r="L396" t="str">
            <v>02.10.06</v>
          </cell>
          <cell r="N396" t="str">
            <v>21.09.06</v>
          </cell>
          <cell r="S396">
            <v>0</v>
          </cell>
          <cell r="T396">
            <v>8</v>
          </cell>
          <cell r="U396">
            <v>12003.2</v>
          </cell>
        </row>
        <row r="397">
          <cell r="J397" t="str">
            <v/>
          </cell>
          <cell r="L397" t="str">
            <v/>
          </cell>
          <cell r="N397" t="str">
            <v>21.09.06</v>
          </cell>
          <cell r="S397">
            <v>0</v>
          </cell>
          <cell r="T397">
            <v>8</v>
          </cell>
          <cell r="U397">
            <v>12003.2</v>
          </cell>
        </row>
        <row r="398">
          <cell r="J398" t="str">
            <v>30.08.06</v>
          </cell>
          <cell r="L398" t="str">
            <v>02.10.06</v>
          </cell>
          <cell r="N398" t="str">
            <v>21.09.06</v>
          </cell>
          <cell r="S398">
            <v>0</v>
          </cell>
          <cell r="T398">
            <v>1</v>
          </cell>
          <cell r="U398">
            <v>4005.2</v>
          </cell>
        </row>
        <row r="399">
          <cell r="J399" t="str">
            <v/>
          </cell>
          <cell r="L399" t="str">
            <v/>
          </cell>
          <cell r="N399" t="str">
            <v>21.09.06</v>
          </cell>
          <cell r="S399">
            <v>0</v>
          </cell>
          <cell r="T399">
            <v>1</v>
          </cell>
          <cell r="U399">
            <v>4005.2</v>
          </cell>
        </row>
        <row r="400">
          <cell r="J400" t="str">
            <v>30.08.06</v>
          </cell>
          <cell r="L400" t="str">
            <v>02.10.06</v>
          </cell>
          <cell r="N400" t="str">
            <v>21.09.06</v>
          </cell>
          <cell r="S400">
            <v>0</v>
          </cell>
          <cell r="T400">
            <v>1</v>
          </cell>
          <cell r="U400">
            <v>1500.4</v>
          </cell>
        </row>
        <row r="401">
          <cell r="J401" t="str">
            <v/>
          </cell>
          <cell r="L401" t="str">
            <v/>
          </cell>
          <cell r="N401" t="str">
            <v>21.09.06</v>
          </cell>
          <cell r="S401">
            <v>0</v>
          </cell>
          <cell r="T401">
            <v>1</v>
          </cell>
          <cell r="U401">
            <v>1500.4</v>
          </cell>
        </row>
        <row r="402">
          <cell r="J402" t="str">
            <v>30.08.06</v>
          </cell>
          <cell r="L402" t="str">
            <v>02.10.06</v>
          </cell>
          <cell r="N402" t="str">
            <v>21.09.06</v>
          </cell>
          <cell r="S402">
            <v>0</v>
          </cell>
          <cell r="T402">
            <v>8</v>
          </cell>
          <cell r="U402">
            <v>4002.72</v>
          </cell>
        </row>
        <row r="403">
          <cell r="J403" t="str">
            <v/>
          </cell>
          <cell r="L403" t="str">
            <v/>
          </cell>
          <cell r="N403" t="str">
            <v>21.09.06</v>
          </cell>
          <cell r="S403">
            <v>0</v>
          </cell>
          <cell r="T403">
            <v>8</v>
          </cell>
          <cell r="U403">
            <v>4002.72</v>
          </cell>
        </row>
        <row r="404">
          <cell r="J404" t="str">
            <v>30.08.06</v>
          </cell>
          <cell r="L404" t="str">
            <v>02.10.06</v>
          </cell>
          <cell r="N404" t="str">
            <v>21.09.06</v>
          </cell>
          <cell r="S404">
            <v>0</v>
          </cell>
          <cell r="T404">
            <v>1</v>
          </cell>
          <cell r="U404">
            <v>1967.88</v>
          </cell>
        </row>
        <row r="405">
          <cell r="J405" t="str">
            <v/>
          </cell>
          <cell r="L405" t="str">
            <v/>
          </cell>
          <cell r="N405" t="str">
            <v>21.09.06</v>
          </cell>
          <cell r="S405">
            <v>0</v>
          </cell>
          <cell r="T405">
            <v>1</v>
          </cell>
          <cell r="U405">
            <v>1967.88</v>
          </cell>
        </row>
        <row r="406">
          <cell r="J406" t="str">
            <v>30.08.06</v>
          </cell>
          <cell r="L406" t="str">
            <v>02.10.06</v>
          </cell>
          <cell r="N406" t="str">
            <v>21.09.06</v>
          </cell>
          <cell r="S406">
            <v>0</v>
          </cell>
          <cell r="T406">
            <v>2</v>
          </cell>
          <cell r="U406">
            <v>862.84</v>
          </cell>
        </row>
        <row r="407">
          <cell r="J407" t="str">
            <v/>
          </cell>
          <cell r="L407" t="str">
            <v/>
          </cell>
          <cell r="N407" t="str">
            <v>21.09.06</v>
          </cell>
          <cell r="S407">
            <v>0</v>
          </cell>
          <cell r="T407">
            <v>2</v>
          </cell>
          <cell r="U407">
            <v>862.84</v>
          </cell>
        </row>
        <row r="408">
          <cell r="J408" t="str">
            <v>30.08.06</v>
          </cell>
          <cell r="L408" t="str">
            <v>02.10.06</v>
          </cell>
          <cell r="N408" t="str">
            <v>21.09.06</v>
          </cell>
          <cell r="S408">
            <v>0</v>
          </cell>
          <cell r="T408">
            <v>6</v>
          </cell>
          <cell r="U408">
            <v>12026.76</v>
          </cell>
        </row>
        <row r="409">
          <cell r="J409" t="str">
            <v/>
          </cell>
          <cell r="L409" t="str">
            <v/>
          </cell>
          <cell r="N409" t="str">
            <v>21.09.06</v>
          </cell>
          <cell r="S409">
            <v>0</v>
          </cell>
          <cell r="T409">
            <v>6</v>
          </cell>
          <cell r="U409">
            <v>12026.76</v>
          </cell>
        </row>
        <row r="410">
          <cell r="J410" t="str">
            <v>30.08.06</v>
          </cell>
          <cell r="L410" t="str">
            <v>02.10.06</v>
          </cell>
          <cell r="N410" t="str">
            <v>21.09.06</v>
          </cell>
          <cell r="S410">
            <v>0</v>
          </cell>
          <cell r="T410">
            <v>16</v>
          </cell>
          <cell r="U410">
            <v>6902.72</v>
          </cell>
        </row>
        <row r="411">
          <cell r="J411" t="str">
            <v/>
          </cell>
          <cell r="L411" t="str">
            <v/>
          </cell>
          <cell r="N411" t="str">
            <v>21.09.06</v>
          </cell>
          <cell r="S411">
            <v>0</v>
          </cell>
          <cell r="T411">
            <v>16</v>
          </cell>
          <cell r="U411">
            <v>6902.72</v>
          </cell>
        </row>
        <row r="412">
          <cell r="J412" t="str">
            <v>30.08.06</v>
          </cell>
          <cell r="L412" t="str">
            <v>02.10.06</v>
          </cell>
          <cell r="N412" t="str">
            <v>21.09.06</v>
          </cell>
          <cell r="S412">
            <v>0</v>
          </cell>
          <cell r="T412">
            <v>1</v>
          </cell>
          <cell r="U412">
            <v>800.3</v>
          </cell>
        </row>
        <row r="413">
          <cell r="J413" t="str">
            <v/>
          </cell>
          <cell r="L413" t="str">
            <v/>
          </cell>
          <cell r="N413" t="str">
            <v>21.09.06</v>
          </cell>
          <cell r="S413">
            <v>0</v>
          </cell>
          <cell r="T413">
            <v>1</v>
          </cell>
          <cell r="U413">
            <v>800.3</v>
          </cell>
        </row>
        <row r="414">
          <cell r="J414" t="str">
            <v>30.08.06</v>
          </cell>
          <cell r="L414" t="str">
            <v>02.10.06</v>
          </cell>
          <cell r="N414" t="str">
            <v>21.09.06</v>
          </cell>
          <cell r="S414">
            <v>0</v>
          </cell>
          <cell r="T414">
            <v>1</v>
          </cell>
          <cell r="U414">
            <v>102.92</v>
          </cell>
        </row>
        <row r="415">
          <cell r="J415" t="str">
            <v/>
          </cell>
          <cell r="L415" t="str">
            <v/>
          </cell>
          <cell r="N415" t="str">
            <v>21.09.06</v>
          </cell>
          <cell r="S415">
            <v>0</v>
          </cell>
          <cell r="T415">
            <v>1</v>
          </cell>
          <cell r="U415">
            <v>102.92</v>
          </cell>
        </row>
        <row r="416">
          <cell r="J416" t="str">
            <v>04.10.06</v>
          </cell>
          <cell r="L416" t="str">
            <v>02.10.06</v>
          </cell>
          <cell r="N416" t="str">
            <v>21.09.06</v>
          </cell>
          <cell r="S416">
            <v>0</v>
          </cell>
          <cell r="T416">
            <v>1</v>
          </cell>
          <cell r="U416">
            <v>644.79999999999995</v>
          </cell>
        </row>
        <row r="417">
          <cell r="J417" t="str">
            <v/>
          </cell>
          <cell r="L417" t="str">
            <v/>
          </cell>
          <cell r="N417" t="str">
            <v>21.09.06</v>
          </cell>
          <cell r="S417">
            <v>0</v>
          </cell>
          <cell r="T417">
            <v>1</v>
          </cell>
          <cell r="U417">
            <v>644.79999999999995</v>
          </cell>
        </row>
        <row r="418">
          <cell r="J418" t="str">
            <v>23.11.06</v>
          </cell>
          <cell r="L418" t="str">
            <v/>
          </cell>
          <cell r="N418" t="str">
            <v/>
          </cell>
          <cell r="S418">
            <v>0</v>
          </cell>
          <cell r="T418">
            <v>0</v>
          </cell>
          <cell r="U418">
            <v>0</v>
          </cell>
        </row>
        <row r="419">
          <cell r="J419" t="str">
            <v>13.09.06</v>
          </cell>
          <cell r="L419" t="str">
            <v/>
          </cell>
          <cell r="N419" t="str">
            <v/>
          </cell>
          <cell r="S419">
            <v>0</v>
          </cell>
          <cell r="T419">
            <v>0</v>
          </cell>
          <cell r="U419">
            <v>0</v>
          </cell>
        </row>
        <row r="420">
          <cell r="J420" t="str">
            <v>18.09.06</v>
          </cell>
          <cell r="L420" t="str">
            <v/>
          </cell>
          <cell r="N420" t="str">
            <v/>
          </cell>
          <cell r="S420">
            <v>0</v>
          </cell>
          <cell r="T420">
            <v>0</v>
          </cell>
          <cell r="U420">
            <v>0</v>
          </cell>
        </row>
        <row r="421">
          <cell r="J421" t="str">
            <v>18.09.06</v>
          </cell>
          <cell r="L421" t="str">
            <v/>
          </cell>
          <cell r="N421" t="str">
            <v/>
          </cell>
          <cell r="S421">
            <v>0</v>
          </cell>
          <cell r="T421">
            <v>0</v>
          </cell>
          <cell r="U421">
            <v>0</v>
          </cell>
        </row>
        <row r="422">
          <cell r="J422" t="str">
            <v>18.09.06</v>
          </cell>
          <cell r="L422" t="str">
            <v/>
          </cell>
          <cell r="N422" t="str">
            <v/>
          </cell>
          <cell r="S422">
            <v>0</v>
          </cell>
          <cell r="T422">
            <v>0</v>
          </cell>
          <cell r="U422">
            <v>0</v>
          </cell>
        </row>
        <row r="423">
          <cell r="J423" t="str">
            <v>18.09.06</v>
          </cell>
          <cell r="L423" t="str">
            <v/>
          </cell>
          <cell r="N423" t="str">
            <v/>
          </cell>
          <cell r="S423">
            <v>0</v>
          </cell>
          <cell r="T423">
            <v>0</v>
          </cell>
          <cell r="U423">
            <v>0</v>
          </cell>
        </row>
        <row r="424">
          <cell r="J424" t="str">
            <v>18.09.06</v>
          </cell>
          <cell r="L424" t="str">
            <v/>
          </cell>
          <cell r="N424" t="str">
            <v/>
          </cell>
          <cell r="S424">
            <v>0</v>
          </cell>
          <cell r="T424">
            <v>0</v>
          </cell>
          <cell r="U424">
            <v>0</v>
          </cell>
        </row>
        <row r="425">
          <cell r="J425" t="str">
            <v>18.09.06</v>
          </cell>
          <cell r="L425" t="str">
            <v/>
          </cell>
          <cell r="N425" t="str">
            <v/>
          </cell>
          <cell r="S425">
            <v>0</v>
          </cell>
          <cell r="T425">
            <v>0</v>
          </cell>
          <cell r="U425">
            <v>0</v>
          </cell>
        </row>
        <row r="426">
          <cell r="J426" t="str">
            <v>23.11.06</v>
          </cell>
          <cell r="L426" t="str">
            <v/>
          </cell>
          <cell r="N426" t="str">
            <v/>
          </cell>
          <cell r="S426">
            <v>0</v>
          </cell>
          <cell r="T426">
            <v>0</v>
          </cell>
          <cell r="U426">
            <v>0</v>
          </cell>
        </row>
        <row r="427">
          <cell r="J427" t="str">
            <v>13.09.06</v>
          </cell>
          <cell r="L427" t="str">
            <v/>
          </cell>
          <cell r="N427" t="str">
            <v/>
          </cell>
          <cell r="S427">
            <v>0</v>
          </cell>
          <cell r="T427">
            <v>0</v>
          </cell>
          <cell r="U427">
            <v>0</v>
          </cell>
        </row>
        <row r="428">
          <cell r="J428" t="str">
            <v>23.11.06</v>
          </cell>
          <cell r="L428" t="str">
            <v/>
          </cell>
          <cell r="N428" t="str">
            <v/>
          </cell>
          <cell r="S428">
            <v>0</v>
          </cell>
          <cell r="T428">
            <v>0</v>
          </cell>
          <cell r="U428">
            <v>0</v>
          </cell>
        </row>
        <row r="429">
          <cell r="J429" t="str">
            <v>13.09.06</v>
          </cell>
          <cell r="L429" t="str">
            <v/>
          </cell>
          <cell r="N429" t="str">
            <v/>
          </cell>
          <cell r="S429">
            <v>0</v>
          </cell>
          <cell r="T429">
            <v>0</v>
          </cell>
          <cell r="U429">
            <v>0</v>
          </cell>
        </row>
        <row r="430">
          <cell r="J430" t="str">
            <v>13.09.06</v>
          </cell>
          <cell r="L430" t="str">
            <v/>
          </cell>
          <cell r="N430" t="str">
            <v/>
          </cell>
          <cell r="S430">
            <v>0</v>
          </cell>
          <cell r="T430">
            <v>0</v>
          </cell>
          <cell r="U430">
            <v>0</v>
          </cell>
        </row>
        <row r="431">
          <cell r="J431" t="str">
            <v>23.11.06</v>
          </cell>
          <cell r="L431" t="str">
            <v/>
          </cell>
          <cell r="N431" t="str">
            <v/>
          </cell>
          <cell r="S431">
            <v>0</v>
          </cell>
          <cell r="T431">
            <v>0</v>
          </cell>
          <cell r="U431">
            <v>0</v>
          </cell>
        </row>
        <row r="432">
          <cell r="J432" t="str">
            <v>09.11.06</v>
          </cell>
          <cell r="L432" t="str">
            <v/>
          </cell>
          <cell r="N432" t="str">
            <v/>
          </cell>
          <cell r="S432">
            <v>0</v>
          </cell>
          <cell r="T432">
            <v>0</v>
          </cell>
          <cell r="U432">
            <v>0</v>
          </cell>
        </row>
        <row r="433">
          <cell r="J433" t="str">
            <v>25.10.06</v>
          </cell>
          <cell r="L433" t="str">
            <v>13.10.06</v>
          </cell>
          <cell r="N433" t="str">
            <v/>
          </cell>
          <cell r="S433">
            <v>0</v>
          </cell>
          <cell r="T433">
            <v>2</v>
          </cell>
          <cell r="U433">
            <v>326.77</v>
          </cell>
        </row>
        <row r="434">
          <cell r="J434" t="str">
            <v/>
          </cell>
          <cell r="L434" t="str">
            <v/>
          </cell>
          <cell r="N434" t="str">
            <v>16.10.06</v>
          </cell>
          <cell r="S434">
            <v>0</v>
          </cell>
          <cell r="T434">
            <v>1</v>
          </cell>
          <cell r="U434">
            <v>183.91</v>
          </cell>
        </row>
        <row r="435">
          <cell r="J435" t="str">
            <v/>
          </cell>
          <cell r="L435" t="str">
            <v/>
          </cell>
          <cell r="N435" t="str">
            <v>26.01.07</v>
          </cell>
          <cell r="S435">
            <v>0</v>
          </cell>
          <cell r="T435">
            <v>1</v>
          </cell>
          <cell r="U435">
            <v>142.86000000000001</v>
          </cell>
        </row>
        <row r="436">
          <cell r="J436" t="str">
            <v>25.10.06</v>
          </cell>
          <cell r="L436" t="str">
            <v>11.10.06</v>
          </cell>
          <cell r="N436" t="str">
            <v>10.10.06</v>
          </cell>
          <cell r="S436">
            <v>0</v>
          </cell>
          <cell r="T436">
            <v>12</v>
          </cell>
          <cell r="U436">
            <v>239.21</v>
          </cell>
        </row>
        <row r="437">
          <cell r="J437" t="str">
            <v/>
          </cell>
          <cell r="L437" t="str">
            <v/>
          </cell>
          <cell r="N437" t="str">
            <v>10.10.06</v>
          </cell>
          <cell r="S437">
            <v>0</v>
          </cell>
          <cell r="T437">
            <v>12</v>
          </cell>
          <cell r="U437">
            <v>239.21</v>
          </cell>
        </row>
        <row r="438">
          <cell r="J438" t="str">
            <v>25.10.06</v>
          </cell>
          <cell r="L438" t="str">
            <v>11.10.06</v>
          </cell>
          <cell r="N438" t="str">
            <v>10.10.06</v>
          </cell>
          <cell r="S438">
            <v>0</v>
          </cell>
          <cell r="T438">
            <v>12</v>
          </cell>
          <cell r="U438">
            <v>17563.07</v>
          </cell>
        </row>
        <row r="439">
          <cell r="J439" t="str">
            <v/>
          </cell>
          <cell r="L439" t="str">
            <v/>
          </cell>
          <cell r="N439" t="str">
            <v>10.10.06</v>
          </cell>
          <cell r="S439">
            <v>0</v>
          </cell>
          <cell r="T439">
            <v>12</v>
          </cell>
          <cell r="U439">
            <v>17563.07</v>
          </cell>
        </row>
        <row r="440">
          <cell r="J440" t="str">
            <v>25.10.06</v>
          </cell>
          <cell r="L440" t="str">
            <v>11.10.06</v>
          </cell>
          <cell r="N440" t="str">
            <v>10.10.06</v>
          </cell>
          <cell r="S440">
            <v>0</v>
          </cell>
          <cell r="T440">
            <v>1</v>
          </cell>
          <cell r="U440">
            <v>336.97</v>
          </cell>
        </row>
        <row r="441">
          <cell r="J441" t="str">
            <v/>
          </cell>
          <cell r="L441" t="str">
            <v/>
          </cell>
          <cell r="N441" t="str">
            <v>10.10.06</v>
          </cell>
          <cell r="S441">
            <v>0</v>
          </cell>
          <cell r="T441">
            <v>1</v>
          </cell>
          <cell r="U441">
            <v>336.97</v>
          </cell>
        </row>
        <row r="442">
          <cell r="J442" t="str">
            <v>09.10.06</v>
          </cell>
          <cell r="L442" t="str">
            <v>09.10.06</v>
          </cell>
          <cell r="N442" t="str">
            <v>10.10.06</v>
          </cell>
          <cell r="S442">
            <v>0</v>
          </cell>
          <cell r="T442">
            <v>8</v>
          </cell>
          <cell r="U442">
            <v>575.55999999999995</v>
          </cell>
        </row>
        <row r="443">
          <cell r="J443" t="str">
            <v/>
          </cell>
          <cell r="L443" t="str">
            <v/>
          </cell>
          <cell r="N443" t="str">
            <v>10.10.06</v>
          </cell>
          <cell r="S443">
            <v>0</v>
          </cell>
          <cell r="T443">
            <v>8</v>
          </cell>
          <cell r="U443">
            <v>575.55999999999995</v>
          </cell>
        </row>
        <row r="444">
          <cell r="J444" t="str">
            <v>09.10.06</v>
          </cell>
          <cell r="L444" t="str">
            <v>09.10.06</v>
          </cell>
          <cell r="N444" t="str">
            <v>10.10.06</v>
          </cell>
          <cell r="S444">
            <v>0</v>
          </cell>
          <cell r="T444">
            <v>6</v>
          </cell>
          <cell r="U444">
            <v>572.79999999999995</v>
          </cell>
        </row>
        <row r="445">
          <cell r="J445" t="str">
            <v/>
          </cell>
          <cell r="L445" t="str">
            <v/>
          </cell>
          <cell r="N445" t="str">
            <v>10.10.06</v>
          </cell>
          <cell r="S445">
            <v>0</v>
          </cell>
          <cell r="T445">
            <v>6</v>
          </cell>
          <cell r="U445">
            <v>572.79999999999995</v>
          </cell>
        </row>
        <row r="446">
          <cell r="J446" t="str">
            <v>09.10.06</v>
          </cell>
          <cell r="L446" t="str">
            <v>09.10.06</v>
          </cell>
          <cell r="N446" t="str">
            <v>10.10.06</v>
          </cell>
          <cell r="S446">
            <v>0</v>
          </cell>
          <cell r="T446">
            <v>1</v>
          </cell>
          <cell r="U446">
            <v>121.79</v>
          </cell>
        </row>
        <row r="447">
          <cell r="J447" t="str">
            <v/>
          </cell>
          <cell r="L447" t="str">
            <v/>
          </cell>
          <cell r="N447" t="str">
            <v>10.10.06</v>
          </cell>
          <cell r="S447">
            <v>0</v>
          </cell>
          <cell r="T447">
            <v>1</v>
          </cell>
          <cell r="U447">
            <v>121.79</v>
          </cell>
        </row>
        <row r="448">
          <cell r="J448" t="str">
            <v>09.10.06</v>
          </cell>
          <cell r="L448" t="str">
            <v>09.10.06</v>
          </cell>
          <cell r="N448" t="str">
            <v>10.10.06</v>
          </cell>
          <cell r="S448">
            <v>0</v>
          </cell>
          <cell r="T448">
            <v>7</v>
          </cell>
          <cell r="U448">
            <v>61.05</v>
          </cell>
        </row>
        <row r="449">
          <cell r="J449" t="str">
            <v/>
          </cell>
          <cell r="L449" t="str">
            <v/>
          </cell>
          <cell r="N449" t="str">
            <v>10.10.06</v>
          </cell>
          <cell r="S449">
            <v>0</v>
          </cell>
          <cell r="T449">
            <v>7</v>
          </cell>
          <cell r="U449">
            <v>61.05</v>
          </cell>
        </row>
        <row r="450">
          <cell r="J450" t="str">
            <v>09.10.06</v>
          </cell>
          <cell r="L450" t="str">
            <v>09.10.06</v>
          </cell>
          <cell r="N450" t="str">
            <v>10.10.06</v>
          </cell>
          <cell r="S450">
            <v>0</v>
          </cell>
          <cell r="T450">
            <v>8</v>
          </cell>
          <cell r="U450">
            <v>95.54</v>
          </cell>
        </row>
        <row r="451">
          <cell r="J451" t="str">
            <v/>
          </cell>
          <cell r="L451" t="str">
            <v/>
          </cell>
          <cell r="N451" t="str">
            <v>10.10.06</v>
          </cell>
          <cell r="S451">
            <v>0</v>
          </cell>
          <cell r="T451">
            <v>8</v>
          </cell>
          <cell r="U451">
            <v>95.54</v>
          </cell>
        </row>
        <row r="452">
          <cell r="J452" t="str">
            <v>09.10.06</v>
          </cell>
          <cell r="L452" t="str">
            <v>09.10.06</v>
          </cell>
          <cell r="N452" t="str">
            <v>10.10.06</v>
          </cell>
          <cell r="S452">
            <v>0</v>
          </cell>
          <cell r="T452">
            <v>13</v>
          </cell>
          <cell r="U452">
            <v>197.25</v>
          </cell>
        </row>
        <row r="453">
          <cell r="J453" t="str">
            <v/>
          </cell>
          <cell r="L453" t="str">
            <v/>
          </cell>
          <cell r="N453" t="str">
            <v>10.10.06</v>
          </cell>
          <cell r="S453">
            <v>0</v>
          </cell>
          <cell r="T453">
            <v>13</v>
          </cell>
          <cell r="U453">
            <v>197.25</v>
          </cell>
        </row>
        <row r="454">
          <cell r="J454" t="str">
            <v>25.10.06</v>
          </cell>
          <cell r="L454" t="str">
            <v>09.10.06</v>
          </cell>
          <cell r="N454" t="str">
            <v>10.10.06</v>
          </cell>
          <cell r="S454">
            <v>0</v>
          </cell>
          <cell r="T454">
            <v>2</v>
          </cell>
          <cell r="U454">
            <v>92.63</v>
          </cell>
        </row>
        <row r="455">
          <cell r="J455" t="str">
            <v/>
          </cell>
          <cell r="L455" t="str">
            <v/>
          </cell>
          <cell r="N455" t="str">
            <v>10.10.06</v>
          </cell>
          <cell r="S455">
            <v>0</v>
          </cell>
          <cell r="T455">
            <v>2</v>
          </cell>
          <cell r="U455">
            <v>92.63</v>
          </cell>
        </row>
        <row r="456">
          <cell r="J456" t="str">
            <v>09.10.06</v>
          </cell>
          <cell r="L456" t="str">
            <v>09.10.06</v>
          </cell>
          <cell r="N456" t="str">
            <v>10.10.06</v>
          </cell>
          <cell r="S456">
            <v>0</v>
          </cell>
          <cell r="T456">
            <v>1</v>
          </cell>
          <cell r="U456">
            <v>342.94</v>
          </cell>
        </row>
        <row r="457">
          <cell r="J457" t="str">
            <v/>
          </cell>
          <cell r="L457" t="str">
            <v/>
          </cell>
          <cell r="N457" t="str">
            <v>10.10.06</v>
          </cell>
          <cell r="S457">
            <v>0</v>
          </cell>
          <cell r="T457">
            <v>1</v>
          </cell>
          <cell r="U457">
            <v>342.94</v>
          </cell>
        </row>
        <row r="458">
          <cell r="J458" t="str">
            <v>09.10.06</v>
          </cell>
          <cell r="L458" t="str">
            <v>09.10.06</v>
          </cell>
          <cell r="N458" t="str">
            <v>10.10.06</v>
          </cell>
          <cell r="S458">
            <v>0</v>
          </cell>
          <cell r="T458">
            <v>100</v>
          </cell>
          <cell r="U458">
            <v>353.95</v>
          </cell>
        </row>
        <row r="459">
          <cell r="J459" t="str">
            <v/>
          </cell>
          <cell r="L459" t="str">
            <v/>
          </cell>
          <cell r="N459" t="str">
            <v>10.10.06</v>
          </cell>
          <cell r="S459">
            <v>0</v>
          </cell>
          <cell r="T459">
            <v>100</v>
          </cell>
          <cell r="U459">
            <v>353.95</v>
          </cell>
        </row>
        <row r="460">
          <cell r="J460" t="str">
            <v>09.10.06</v>
          </cell>
          <cell r="L460" t="str">
            <v>09.10.06</v>
          </cell>
          <cell r="N460" t="str">
            <v>10.10.06</v>
          </cell>
          <cell r="S460">
            <v>0</v>
          </cell>
          <cell r="T460">
            <v>500</v>
          </cell>
          <cell r="U460">
            <v>535.65</v>
          </cell>
        </row>
        <row r="461">
          <cell r="J461" t="str">
            <v/>
          </cell>
          <cell r="L461" t="str">
            <v/>
          </cell>
          <cell r="N461" t="str">
            <v>10.10.06</v>
          </cell>
          <cell r="S461">
            <v>0</v>
          </cell>
          <cell r="T461">
            <v>500</v>
          </cell>
          <cell r="U461">
            <v>535.65</v>
          </cell>
        </row>
        <row r="462">
          <cell r="J462" t="str">
            <v>14.08.07</v>
          </cell>
          <cell r="L462" t="str">
            <v>14.08.07</v>
          </cell>
          <cell r="N462" t="str">
            <v>13.08.07</v>
          </cell>
          <cell r="S462">
            <v>0</v>
          </cell>
          <cell r="T462">
            <v>1</v>
          </cell>
          <cell r="U462">
            <v>246.32</v>
          </cell>
        </row>
        <row r="463">
          <cell r="J463" t="str">
            <v/>
          </cell>
          <cell r="L463" t="str">
            <v/>
          </cell>
          <cell r="N463" t="str">
            <v>13.08.07</v>
          </cell>
          <cell r="S463">
            <v>0</v>
          </cell>
          <cell r="T463">
            <v>1</v>
          </cell>
          <cell r="U463">
            <v>246.32</v>
          </cell>
        </row>
        <row r="464">
          <cell r="J464" t="str">
            <v>20.11.07</v>
          </cell>
          <cell r="L464" t="str">
            <v>20.11.07</v>
          </cell>
          <cell r="N464" t="str">
            <v>11.12.07</v>
          </cell>
          <cell r="S464">
            <v>0</v>
          </cell>
          <cell r="T464">
            <v>50</v>
          </cell>
          <cell r="U464">
            <v>15004</v>
          </cell>
        </row>
        <row r="465">
          <cell r="J465" t="str">
            <v/>
          </cell>
          <cell r="L465" t="str">
            <v/>
          </cell>
          <cell r="N465" t="str">
            <v>11.12.07</v>
          </cell>
          <cell r="S465">
            <v>0</v>
          </cell>
          <cell r="T465">
            <v>50</v>
          </cell>
          <cell r="U465">
            <v>15004</v>
          </cell>
        </row>
        <row r="466">
          <cell r="J466" t="str">
            <v>19.02.08</v>
          </cell>
          <cell r="L466" t="str">
            <v/>
          </cell>
          <cell r="N466" t="str">
            <v>28.02.08</v>
          </cell>
          <cell r="S466">
            <v>0</v>
          </cell>
          <cell r="T466">
            <v>3</v>
          </cell>
          <cell r="U466">
            <v>4501.2</v>
          </cell>
        </row>
        <row r="467">
          <cell r="J467" t="str">
            <v/>
          </cell>
          <cell r="L467" t="str">
            <v/>
          </cell>
          <cell r="N467" t="str">
            <v>28.02.08</v>
          </cell>
          <cell r="S467">
            <v>0</v>
          </cell>
          <cell r="T467">
            <v>3</v>
          </cell>
          <cell r="U467">
            <v>4501.2</v>
          </cell>
        </row>
        <row r="468">
          <cell r="J468" t="str">
            <v/>
          </cell>
          <cell r="L468" t="str">
            <v/>
          </cell>
          <cell r="N468" t="str">
            <v/>
          </cell>
          <cell r="S468">
            <v>0</v>
          </cell>
          <cell r="T468">
            <v>0</v>
          </cell>
          <cell r="U468">
            <v>0</v>
          </cell>
        </row>
        <row r="469">
          <cell r="J469" t="str">
            <v/>
          </cell>
          <cell r="L469" t="str">
            <v/>
          </cell>
          <cell r="N469" t="str">
            <v/>
          </cell>
          <cell r="S469">
            <v>0</v>
          </cell>
          <cell r="T469">
            <v>0</v>
          </cell>
          <cell r="U469">
            <v>0</v>
          </cell>
        </row>
        <row r="470">
          <cell r="J470" t="str">
            <v/>
          </cell>
          <cell r="L470" t="str">
            <v/>
          </cell>
          <cell r="N470" t="str">
            <v/>
          </cell>
          <cell r="S470">
            <v>0</v>
          </cell>
          <cell r="T470">
            <v>0</v>
          </cell>
          <cell r="U470">
            <v>0</v>
          </cell>
        </row>
        <row r="471">
          <cell r="J471" t="str">
            <v/>
          </cell>
          <cell r="L471" t="str">
            <v/>
          </cell>
          <cell r="N471" t="str">
            <v/>
          </cell>
          <cell r="S471">
            <v>0</v>
          </cell>
          <cell r="T471">
            <v>0</v>
          </cell>
          <cell r="U471">
            <v>0</v>
          </cell>
        </row>
        <row r="472">
          <cell r="J472" t="str">
            <v/>
          </cell>
          <cell r="L472" t="str">
            <v/>
          </cell>
          <cell r="N472" t="str">
            <v/>
          </cell>
          <cell r="S472">
            <v>0</v>
          </cell>
          <cell r="T472">
            <v>0</v>
          </cell>
          <cell r="U472">
            <v>0</v>
          </cell>
        </row>
        <row r="473">
          <cell r="J473" t="str">
            <v/>
          </cell>
          <cell r="L473" t="str">
            <v/>
          </cell>
          <cell r="N473" t="str">
            <v/>
          </cell>
          <cell r="S473">
            <v>0</v>
          </cell>
          <cell r="T473">
            <v>0</v>
          </cell>
          <cell r="U473">
            <v>0</v>
          </cell>
        </row>
        <row r="474">
          <cell r="J474" t="str">
            <v/>
          </cell>
          <cell r="L474" t="str">
            <v/>
          </cell>
          <cell r="N474" t="str">
            <v/>
          </cell>
          <cell r="S474">
            <v>0</v>
          </cell>
          <cell r="T474">
            <v>0</v>
          </cell>
          <cell r="U474">
            <v>0</v>
          </cell>
        </row>
        <row r="475">
          <cell r="J475" t="str">
            <v/>
          </cell>
          <cell r="L475" t="str">
            <v/>
          </cell>
          <cell r="N475" t="str">
            <v/>
          </cell>
          <cell r="S475">
            <v>0</v>
          </cell>
          <cell r="T475">
            <v>0</v>
          </cell>
          <cell r="U475">
            <v>0</v>
          </cell>
        </row>
        <row r="476">
          <cell r="J476" t="str">
            <v/>
          </cell>
          <cell r="L476" t="str">
            <v/>
          </cell>
          <cell r="N476" t="str">
            <v/>
          </cell>
          <cell r="S476">
            <v>0</v>
          </cell>
          <cell r="T476">
            <v>0</v>
          </cell>
          <cell r="U476">
            <v>0</v>
          </cell>
        </row>
        <row r="477">
          <cell r="J477" t="str">
            <v/>
          </cell>
          <cell r="L477" t="str">
            <v/>
          </cell>
          <cell r="N477" t="str">
            <v/>
          </cell>
          <cell r="S477">
            <v>0</v>
          </cell>
          <cell r="T477">
            <v>0</v>
          </cell>
          <cell r="U477">
            <v>0</v>
          </cell>
        </row>
        <row r="478">
          <cell r="J478" t="str">
            <v/>
          </cell>
          <cell r="L478" t="str">
            <v/>
          </cell>
          <cell r="N478" t="str">
            <v/>
          </cell>
          <cell r="S478">
            <v>0</v>
          </cell>
          <cell r="T478">
            <v>0</v>
          </cell>
          <cell r="U478">
            <v>0</v>
          </cell>
        </row>
        <row r="479">
          <cell r="J479" t="str">
            <v/>
          </cell>
          <cell r="L479" t="str">
            <v/>
          </cell>
          <cell r="N479" t="str">
            <v/>
          </cell>
          <cell r="S479">
            <v>0</v>
          </cell>
          <cell r="T479">
            <v>0</v>
          </cell>
          <cell r="U479">
            <v>0</v>
          </cell>
        </row>
        <row r="480">
          <cell r="J480" t="str">
            <v/>
          </cell>
          <cell r="L480" t="str">
            <v/>
          </cell>
          <cell r="N480" t="str">
            <v/>
          </cell>
          <cell r="S480">
            <v>0</v>
          </cell>
          <cell r="T480">
            <v>0</v>
          </cell>
          <cell r="U480">
            <v>0</v>
          </cell>
        </row>
        <row r="481">
          <cell r="J481" t="str">
            <v/>
          </cell>
          <cell r="L481" t="str">
            <v/>
          </cell>
          <cell r="N481" t="str">
            <v/>
          </cell>
          <cell r="S481">
            <v>0</v>
          </cell>
          <cell r="T481">
            <v>0</v>
          </cell>
          <cell r="U481">
            <v>0</v>
          </cell>
        </row>
        <row r="482">
          <cell r="J482" t="str">
            <v/>
          </cell>
          <cell r="L482" t="str">
            <v/>
          </cell>
          <cell r="N482" t="str">
            <v/>
          </cell>
          <cell r="S482">
            <v>0</v>
          </cell>
          <cell r="T482">
            <v>0</v>
          </cell>
          <cell r="U482">
            <v>0</v>
          </cell>
        </row>
        <row r="483">
          <cell r="J483" t="str">
            <v/>
          </cell>
          <cell r="L483" t="str">
            <v/>
          </cell>
          <cell r="N483" t="str">
            <v/>
          </cell>
          <cell r="S483">
            <v>0</v>
          </cell>
          <cell r="T483">
            <v>0</v>
          </cell>
          <cell r="U483">
            <v>0</v>
          </cell>
        </row>
        <row r="484">
          <cell r="J484" t="str">
            <v/>
          </cell>
          <cell r="L484" t="str">
            <v/>
          </cell>
          <cell r="N484" t="str">
            <v/>
          </cell>
          <cell r="S484">
            <v>0</v>
          </cell>
          <cell r="T484">
            <v>0</v>
          </cell>
          <cell r="U484">
            <v>0</v>
          </cell>
        </row>
        <row r="485">
          <cell r="J485" t="str">
            <v/>
          </cell>
          <cell r="L485" t="str">
            <v/>
          </cell>
          <cell r="N485" t="str">
            <v/>
          </cell>
          <cell r="S485">
            <v>0</v>
          </cell>
          <cell r="T485">
            <v>0</v>
          </cell>
          <cell r="U485">
            <v>9669.0300000000007</v>
          </cell>
        </row>
        <row r="486">
          <cell r="J486" t="str">
            <v>30.06.07</v>
          </cell>
          <cell r="L486" t="str">
            <v>30.06.07</v>
          </cell>
          <cell r="N486" t="str">
            <v/>
          </cell>
          <cell r="S486">
            <v>0</v>
          </cell>
          <cell r="T486">
            <v>4</v>
          </cell>
          <cell r="U486">
            <v>9027.34</v>
          </cell>
        </row>
        <row r="487">
          <cell r="J487" t="str">
            <v/>
          </cell>
          <cell r="L487" t="str">
            <v/>
          </cell>
          <cell r="N487" t="str">
            <v>12.12.07</v>
          </cell>
          <cell r="S487">
            <v>0</v>
          </cell>
          <cell r="T487">
            <v>1</v>
          </cell>
          <cell r="U487">
            <v>523.72</v>
          </cell>
        </row>
        <row r="488">
          <cell r="J488" t="str">
            <v/>
          </cell>
          <cell r="L488" t="str">
            <v/>
          </cell>
          <cell r="N488" t="str">
            <v>12.12.07</v>
          </cell>
          <cell r="S488">
            <v>0</v>
          </cell>
          <cell r="T488">
            <v>1</v>
          </cell>
          <cell r="U488">
            <v>719.12</v>
          </cell>
        </row>
        <row r="489">
          <cell r="J489" t="str">
            <v/>
          </cell>
          <cell r="L489" t="str">
            <v/>
          </cell>
          <cell r="N489" t="str">
            <v>07.02.08</v>
          </cell>
          <cell r="S489">
            <v>0</v>
          </cell>
          <cell r="T489">
            <v>1</v>
          </cell>
          <cell r="U489">
            <v>1825.07</v>
          </cell>
        </row>
        <row r="490">
          <cell r="J490" t="str">
            <v/>
          </cell>
          <cell r="L490" t="str">
            <v/>
          </cell>
          <cell r="N490" t="str">
            <v>13.10.06</v>
          </cell>
          <cell r="S490">
            <v>0</v>
          </cell>
          <cell r="T490">
            <v>6.3E-2</v>
          </cell>
          <cell r="U490">
            <v>314.35000000000002</v>
          </cell>
        </row>
        <row r="491">
          <cell r="J491" t="str">
            <v/>
          </cell>
          <cell r="L491" t="str">
            <v/>
          </cell>
          <cell r="N491" t="str">
            <v>13.10.06</v>
          </cell>
          <cell r="S491">
            <v>0</v>
          </cell>
          <cell r="T491">
            <v>6.3E-2</v>
          </cell>
          <cell r="U491">
            <v>319.08</v>
          </cell>
        </row>
        <row r="492">
          <cell r="J492" t="str">
            <v/>
          </cell>
          <cell r="L492" t="str">
            <v/>
          </cell>
          <cell r="N492" t="str">
            <v>20.12.06</v>
          </cell>
          <cell r="S492">
            <v>0</v>
          </cell>
          <cell r="T492">
            <v>0.38700000000000001</v>
          </cell>
          <cell r="U492">
            <v>1932.75</v>
          </cell>
        </row>
        <row r="493">
          <cell r="J493" t="str">
            <v/>
          </cell>
          <cell r="L493" t="str">
            <v/>
          </cell>
          <cell r="N493" t="str">
            <v>02.02.07</v>
          </cell>
          <cell r="S493">
            <v>0</v>
          </cell>
          <cell r="T493">
            <v>6.9000000000000006E-2</v>
          </cell>
          <cell r="U493">
            <v>347.46</v>
          </cell>
        </row>
        <row r="494">
          <cell r="J494" t="str">
            <v/>
          </cell>
          <cell r="L494" t="str">
            <v/>
          </cell>
          <cell r="N494" t="str">
            <v>22.03.07</v>
          </cell>
          <cell r="S494">
            <v>0</v>
          </cell>
          <cell r="T494">
            <v>5.3999999999999999E-2</v>
          </cell>
          <cell r="U494">
            <v>271.98</v>
          </cell>
        </row>
        <row r="495">
          <cell r="J495" t="str">
            <v/>
          </cell>
          <cell r="L495" t="str">
            <v/>
          </cell>
          <cell r="N495" t="str">
            <v>22.03.07</v>
          </cell>
          <cell r="S495">
            <v>0</v>
          </cell>
          <cell r="T495">
            <v>0.23300000000000001</v>
          </cell>
          <cell r="U495">
            <v>1166.6300000000001</v>
          </cell>
        </row>
        <row r="496">
          <cell r="J496" t="str">
            <v/>
          </cell>
          <cell r="L496" t="str">
            <v/>
          </cell>
          <cell r="N496" t="str">
            <v>22.03.07</v>
          </cell>
          <cell r="S496">
            <v>0</v>
          </cell>
          <cell r="T496">
            <v>0.11600000000000001</v>
          </cell>
          <cell r="U496">
            <v>580.46</v>
          </cell>
        </row>
        <row r="497">
          <cell r="J497" t="str">
            <v/>
          </cell>
          <cell r="L497" t="str">
            <v/>
          </cell>
          <cell r="N497" t="str">
            <v>11.05.07</v>
          </cell>
          <cell r="S497">
            <v>0</v>
          </cell>
          <cell r="T497">
            <v>1.4999999999999999E-2</v>
          </cell>
          <cell r="U497">
            <v>1026.72</v>
          </cell>
        </row>
        <row r="498">
          <cell r="J498" t="str">
            <v/>
          </cell>
          <cell r="L498" t="str">
            <v/>
          </cell>
          <cell r="N498" t="str">
            <v/>
          </cell>
          <cell r="S498">
            <v>0</v>
          </cell>
          <cell r="T498">
            <v>0</v>
          </cell>
          <cell r="U498">
            <v>641.69000000000005</v>
          </cell>
        </row>
        <row r="499">
          <cell r="J499" t="str">
            <v>30.06.07</v>
          </cell>
          <cell r="L499" t="str">
            <v/>
          </cell>
          <cell r="N499" t="str">
            <v>17.04.07</v>
          </cell>
          <cell r="S499">
            <v>0</v>
          </cell>
          <cell r="T499">
            <v>1</v>
          </cell>
          <cell r="U499">
            <v>641.69000000000005</v>
          </cell>
        </row>
        <row r="500">
          <cell r="J500" t="str">
            <v/>
          </cell>
          <cell r="L500" t="str">
            <v/>
          </cell>
          <cell r="N500" t="str">
            <v>17.04.07</v>
          </cell>
          <cell r="S500">
            <v>0</v>
          </cell>
          <cell r="T500">
            <v>1</v>
          </cell>
          <cell r="U500">
            <v>341.83</v>
          </cell>
        </row>
        <row r="501">
          <cell r="J501" t="str">
            <v/>
          </cell>
          <cell r="L501" t="str">
            <v/>
          </cell>
          <cell r="N501" t="str">
            <v/>
          </cell>
          <cell r="S501">
            <v>0</v>
          </cell>
          <cell r="T501">
            <v>0</v>
          </cell>
          <cell r="U501">
            <v>0</v>
          </cell>
        </row>
        <row r="502">
          <cell r="J502" t="str">
            <v/>
          </cell>
          <cell r="L502" t="str">
            <v/>
          </cell>
          <cell r="N502" t="str">
            <v/>
          </cell>
          <cell r="S502">
            <v>0</v>
          </cell>
          <cell r="T502">
            <v>0</v>
          </cell>
          <cell r="U502">
            <v>0</v>
          </cell>
        </row>
        <row r="503">
          <cell r="J503" t="str">
            <v/>
          </cell>
          <cell r="L503" t="str">
            <v/>
          </cell>
          <cell r="N503" t="str">
            <v/>
          </cell>
          <cell r="S503">
            <v>0</v>
          </cell>
          <cell r="T503">
            <v>0</v>
          </cell>
          <cell r="U503">
            <v>0</v>
          </cell>
        </row>
        <row r="504">
          <cell r="J504" t="str">
            <v/>
          </cell>
          <cell r="L504" t="str">
            <v/>
          </cell>
          <cell r="N504" t="str">
            <v/>
          </cell>
          <cell r="S504">
            <v>0</v>
          </cell>
          <cell r="T504">
            <v>0</v>
          </cell>
          <cell r="U504">
            <v>0</v>
          </cell>
        </row>
        <row r="505">
          <cell r="J505" t="str">
            <v/>
          </cell>
          <cell r="L505" t="str">
            <v/>
          </cell>
          <cell r="N505" t="str">
            <v/>
          </cell>
          <cell r="S505">
            <v>0</v>
          </cell>
          <cell r="T505">
            <v>0</v>
          </cell>
          <cell r="U505">
            <v>0</v>
          </cell>
        </row>
        <row r="506">
          <cell r="J506" t="str">
            <v/>
          </cell>
          <cell r="L506" t="str">
            <v/>
          </cell>
          <cell r="N506" t="str">
            <v/>
          </cell>
          <cell r="S506">
            <v>0</v>
          </cell>
          <cell r="T506">
            <v>0</v>
          </cell>
          <cell r="U506">
            <v>0</v>
          </cell>
        </row>
        <row r="507">
          <cell r="J507" t="str">
            <v/>
          </cell>
          <cell r="L507" t="str">
            <v/>
          </cell>
          <cell r="N507" t="str">
            <v/>
          </cell>
          <cell r="S507">
            <v>0</v>
          </cell>
          <cell r="T507">
            <v>0</v>
          </cell>
          <cell r="U507">
            <v>0</v>
          </cell>
        </row>
        <row r="508">
          <cell r="J508" t="str">
            <v/>
          </cell>
          <cell r="L508" t="str">
            <v/>
          </cell>
          <cell r="N508" t="str">
            <v/>
          </cell>
          <cell r="S508">
            <v>0</v>
          </cell>
          <cell r="T508">
            <v>0</v>
          </cell>
          <cell r="U508">
            <v>0</v>
          </cell>
        </row>
        <row r="509">
          <cell r="J509" t="str">
            <v/>
          </cell>
          <cell r="L509" t="str">
            <v/>
          </cell>
          <cell r="N509" t="str">
            <v/>
          </cell>
          <cell r="S509">
            <v>0</v>
          </cell>
          <cell r="T509">
            <v>0</v>
          </cell>
          <cell r="U509">
            <v>0</v>
          </cell>
        </row>
        <row r="510">
          <cell r="J510" t="str">
            <v/>
          </cell>
          <cell r="L510" t="str">
            <v/>
          </cell>
          <cell r="N510" t="str">
            <v/>
          </cell>
          <cell r="S510">
            <v>0</v>
          </cell>
          <cell r="T510">
            <v>0</v>
          </cell>
          <cell r="U510">
            <v>0</v>
          </cell>
        </row>
        <row r="511">
          <cell r="J511" t="str">
            <v/>
          </cell>
          <cell r="L511" t="str">
            <v/>
          </cell>
          <cell r="N511" t="str">
            <v/>
          </cell>
          <cell r="S511">
            <v>0</v>
          </cell>
          <cell r="T511">
            <v>0</v>
          </cell>
          <cell r="U511">
            <v>0</v>
          </cell>
        </row>
        <row r="512">
          <cell r="J512" t="str">
            <v/>
          </cell>
          <cell r="L512" t="str">
            <v/>
          </cell>
          <cell r="N512" t="str">
            <v/>
          </cell>
          <cell r="S512">
            <v>0</v>
          </cell>
          <cell r="T512">
            <v>0</v>
          </cell>
          <cell r="U512">
            <v>0</v>
          </cell>
        </row>
        <row r="513">
          <cell r="J513" t="str">
            <v/>
          </cell>
          <cell r="L513" t="str">
            <v/>
          </cell>
          <cell r="N513" t="str">
            <v/>
          </cell>
          <cell r="S513">
            <v>0</v>
          </cell>
          <cell r="T513">
            <v>0</v>
          </cell>
          <cell r="U513">
            <v>0</v>
          </cell>
        </row>
        <row r="514">
          <cell r="J514" t="str">
            <v/>
          </cell>
          <cell r="L514" t="str">
            <v/>
          </cell>
          <cell r="N514" t="str">
            <v/>
          </cell>
          <cell r="S514">
            <v>0</v>
          </cell>
          <cell r="T514">
            <v>0</v>
          </cell>
          <cell r="U514">
            <v>0</v>
          </cell>
        </row>
        <row r="515">
          <cell r="J515" t="str">
            <v/>
          </cell>
          <cell r="L515" t="str">
            <v/>
          </cell>
          <cell r="N515" t="str">
            <v/>
          </cell>
          <cell r="S515">
            <v>0</v>
          </cell>
          <cell r="T515">
            <v>0</v>
          </cell>
          <cell r="U515">
            <v>0</v>
          </cell>
        </row>
        <row r="516">
          <cell r="J516" t="str">
            <v/>
          </cell>
          <cell r="L516" t="str">
            <v/>
          </cell>
          <cell r="N516" t="str">
            <v/>
          </cell>
          <cell r="S516">
            <v>0</v>
          </cell>
          <cell r="T516">
            <v>0</v>
          </cell>
          <cell r="U516">
            <v>0</v>
          </cell>
        </row>
        <row r="517">
          <cell r="J517" t="str">
            <v/>
          </cell>
          <cell r="L517" t="str">
            <v/>
          </cell>
          <cell r="N517" t="str">
            <v/>
          </cell>
          <cell r="S517">
            <v>0</v>
          </cell>
          <cell r="T517">
            <v>0</v>
          </cell>
          <cell r="U517">
            <v>0</v>
          </cell>
        </row>
        <row r="518">
          <cell r="J518" t="str">
            <v/>
          </cell>
          <cell r="L518" t="str">
            <v/>
          </cell>
          <cell r="N518" t="str">
            <v/>
          </cell>
          <cell r="S518">
            <v>0</v>
          </cell>
          <cell r="T518">
            <v>0</v>
          </cell>
          <cell r="U518">
            <v>0</v>
          </cell>
        </row>
        <row r="519">
          <cell r="J519" t="str">
            <v/>
          </cell>
          <cell r="L519" t="str">
            <v/>
          </cell>
          <cell r="N519" t="str">
            <v/>
          </cell>
          <cell r="S519">
            <v>0</v>
          </cell>
          <cell r="T519">
            <v>0</v>
          </cell>
          <cell r="U519">
            <v>0</v>
          </cell>
        </row>
        <row r="520">
          <cell r="J520" t="str">
            <v/>
          </cell>
          <cell r="L520" t="str">
            <v/>
          </cell>
          <cell r="N520" t="str">
            <v/>
          </cell>
          <cell r="S520">
            <v>0</v>
          </cell>
          <cell r="T520">
            <v>0</v>
          </cell>
          <cell r="U520">
            <v>0</v>
          </cell>
        </row>
        <row r="521">
          <cell r="J521" t="str">
            <v/>
          </cell>
          <cell r="L521" t="str">
            <v/>
          </cell>
          <cell r="N521" t="str">
            <v/>
          </cell>
          <cell r="S521">
            <v>0</v>
          </cell>
          <cell r="T521">
            <v>0</v>
          </cell>
          <cell r="U521">
            <v>0</v>
          </cell>
        </row>
        <row r="522">
          <cell r="J522" t="str">
            <v/>
          </cell>
          <cell r="L522" t="str">
            <v/>
          </cell>
          <cell r="N522" t="str">
            <v/>
          </cell>
          <cell r="S522">
            <v>0</v>
          </cell>
          <cell r="T522">
            <v>0</v>
          </cell>
          <cell r="U522">
            <v>0</v>
          </cell>
        </row>
        <row r="523">
          <cell r="J523" t="str">
            <v/>
          </cell>
          <cell r="L523" t="str">
            <v/>
          </cell>
          <cell r="N523" t="str">
            <v/>
          </cell>
          <cell r="S523">
            <v>0</v>
          </cell>
          <cell r="T523">
            <v>0</v>
          </cell>
          <cell r="U523">
            <v>0</v>
          </cell>
        </row>
        <row r="524">
          <cell r="J524" t="str">
            <v/>
          </cell>
          <cell r="L524" t="str">
            <v/>
          </cell>
          <cell r="N524" t="str">
            <v/>
          </cell>
          <cell r="S524">
            <v>0</v>
          </cell>
          <cell r="T524">
            <v>0</v>
          </cell>
          <cell r="U524">
            <v>0</v>
          </cell>
        </row>
        <row r="525">
          <cell r="J525" t="str">
            <v/>
          </cell>
          <cell r="L525" t="str">
            <v/>
          </cell>
          <cell r="N525" t="str">
            <v/>
          </cell>
          <cell r="S525">
            <v>0</v>
          </cell>
          <cell r="T525">
            <v>0</v>
          </cell>
          <cell r="U525">
            <v>0</v>
          </cell>
        </row>
        <row r="526">
          <cell r="J526" t="str">
            <v/>
          </cell>
          <cell r="L526" t="str">
            <v/>
          </cell>
          <cell r="N526" t="str">
            <v/>
          </cell>
          <cell r="S526">
            <v>0</v>
          </cell>
          <cell r="T526">
            <v>0</v>
          </cell>
          <cell r="U526">
            <v>0</v>
          </cell>
        </row>
        <row r="527">
          <cell r="J527" t="str">
            <v/>
          </cell>
          <cell r="L527" t="str">
            <v/>
          </cell>
          <cell r="N527" t="str">
            <v/>
          </cell>
          <cell r="S527">
            <v>0</v>
          </cell>
          <cell r="T527">
            <v>0</v>
          </cell>
          <cell r="U527">
            <v>0</v>
          </cell>
        </row>
        <row r="528">
          <cell r="J528" t="str">
            <v/>
          </cell>
          <cell r="L528" t="str">
            <v/>
          </cell>
          <cell r="N528" t="str">
            <v/>
          </cell>
          <cell r="S528">
            <v>0</v>
          </cell>
          <cell r="T528">
            <v>0</v>
          </cell>
          <cell r="U528">
            <v>0</v>
          </cell>
        </row>
        <row r="529">
          <cell r="J529" t="str">
            <v/>
          </cell>
          <cell r="L529" t="str">
            <v/>
          </cell>
          <cell r="N529" t="str">
            <v/>
          </cell>
          <cell r="S529">
            <v>0</v>
          </cell>
          <cell r="T529">
            <v>0</v>
          </cell>
          <cell r="U529">
            <v>0</v>
          </cell>
        </row>
        <row r="530">
          <cell r="J530" t="str">
            <v/>
          </cell>
          <cell r="L530" t="str">
            <v/>
          </cell>
          <cell r="N530" t="str">
            <v/>
          </cell>
          <cell r="S530">
            <v>0</v>
          </cell>
          <cell r="T530">
            <v>0</v>
          </cell>
          <cell r="U530">
            <v>0</v>
          </cell>
        </row>
        <row r="531">
          <cell r="J531" t="str">
            <v/>
          </cell>
          <cell r="L531" t="str">
            <v/>
          </cell>
          <cell r="N531" t="str">
            <v/>
          </cell>
          <cell r="S531">
            <v>0</v>
          </cell>
          <cell r="T531">
            <v>0</v>
          </cell>
          <cell r="U531">
            <v>0</v>
          </cell>
        </row>
        <row r="532">
          <cell r="J532" t="str">
            <v/>
          </cell>
          <cell r="L532" t="str">
            <v/>
          </cell>
          <cell r="N532" t="str">
            <v/>
          </cell>
          <cell r="S532">
            <v>0</v>
          </cell>
          <cell r="T532">
            <v>0</v>
          </cell>
          <cell r="U532">
            <v>0</v>
          </cell>
        </row>
        <row r="533">
          <cell r="J533" t="str">
            <v/>
          </cell>
          <cell r="L533" t="str">
            <v/>
          </cell>
          <cell r="N533" t="str">
            <v/>
          </cell>
          <cell r="S533">
            <v>0</v>
          </cell>
          <cell r="T533">
            <v>0</v>
          </cell>
          <cell r="U533">
            <v>0</v>
          </cell>
        </row>
        <row r="534">
          <cell r="J534" t="str">
            <v/>
          </cell>
          <cell r="L534" t="str">
            <v/>
          </cell>
          <cell r="N534" t="str">
            <v/>
          </cell>
          <cell r="S534">
            <v>0</v>
          </cell>
          <cell r="T534">
            <v>0</v>
          </cell>
          <cell r="U534">
            <v>0</v>
          </cell>
        </row>
        <row r="535">
          <cell r="J535" t="str">
            <v/>
          </cell>
          <cell r="L535" t="str">
            <v/>
          </cell>
          <cell r="N535" t="str">
            <v/>
          </cell>
          <cell r="S535">
            <v>0</v>
          </cell>
          <cell r="T535">
            <v>0</v>
          </cell>
          <cell r="U535">
            <v>0</v>
          </cell>
        </row>
        <row r="536">
          <cell r="J536" t="str">
            <v/>
          </cell>
          <cell r="L536" t="str">
            <v/>
          </cell>
          <cell r="N536" t="str">
            <v/>
          </cell>
          <cell r="S536">
            <v>0</v>
          </cell>
          <cell r="T536">
            <v>0</v>
          </cell>
          <cell r="U536">
            <v>0</v>
          </cell>
        </row>
        <row r="537">
          <cell r="J537" t="str">
            <v/>
          </cell>
          <cell r="L537" t="str">
            <v/>
          </cell>
          <cell r="N537" t="str">
            <v/>
          </cell>
          <cell r="S537">
            <v>0</v>
          </cell>
          <cell r="T537">
            <v>0</v>
          </cell>
          <cell r="U537">
            <v>0</v>
          </cell>
        </row>
        <row r="538">
          <cell r="J538" t="str">
            <v/>
          </cell>
          <cell r="L538" t="str">
            <v/>
          </cell>
          <cell r="N538" t="str">
            <v/>
          </cell>
          <cell r="S538">
            <v>0</v>
          </cell>
          <cell r="T538">
            <v>0</v>
          </cell>
          <cell r="U538">
            <v>0</v>
          </cell>
        </row>
        <row r="539">
          <cell r="J539" t="str">
            <v/>
          </cell>
          <cell r="L539" t="str">
            <v/>
          </cell>
          <cell r="N539" t="str">
            <v/>
          </cell>
          <cell r="S539">
            <v>0</v>
          </cell>
          <cell r="T539">
            <v>0</v>
          </cell>
          <cell r="U539">
            <v>0</v>
          </cell>
        </row>
        <row r="540">
          <cell r="J540" t="str">
            <v/>
          </cell>
          <cell r="L540" t="str">
            <v/>
          </cell>
          <cell r="N540" t="str">
            <v/>
          </cell>
          <cell r="S540">
            <v>0</v>
          </cell>
          <cell r="T540">
            <v>0</v>
          </cell>
          <cell r="U540">
            <v>0</v>
          </cell>
        </row>
        <row r="541">
          <cell r="J541" t="str">
            <v/>
          </cell>
          <cell r="L541" t="str">
            <v/>
          </cell>
          <cell r="N541" t="str">
            <v/>
          </cell>
          <cell r="S541">
            <v>0</v>
          </cell>
          <cell r="T541">
            <v>0</v>
          </cell>
          <cell r="U541">
            <v>0</v>
          </cell>
        </row>
        <row r="542">
          <cell r="J542" t="str">
            <v/>
          </cell>
          <cell r="L542" t="str">
            <v/>
          </cell>
          <cell r="N542" t="str">
            <v/>
          </cell>
          <cell r="S542">
            <v>0</v>
          </cell>
          <cell r="T542">
            <v>0</v>
          </cell>
          <cell r="U542">
            <v>0</v>
          </cell>
        </row>
        <row r="543">
          <cell r="J543" t="str">
            <v/>
          </cell>
          <cell r="L543" t="str">
            <v/>
          </cell>
          <cell r="N543" t="str">
            <v/>
          </cell>
          <cell r="S543">
            <v>0</v>
          </cell>
          <cell r="T543">
            <v>0</v>
          </cell>
          <cell r="U543">
            <v>0</v>
          </cell>
        </row>
        <row r="544">
          <cell r="J544" t="str">
            <v/>
          </cell>
          <cell r="L544" t="str">
            <v/>
          </cell>
          <cell r="N544" t="str">
            <v/>
          </cell>
          <cell r="S544">
            <v>0</v>
          </cell>
          <cell r="T544">
            <v>0</v>
          </cell>
          <cell r="U544">
            <v>0</v>
          </cell>
        </row>
        <row r="545">
          <cell r="J545" t="str">
            <v/>
          </cell>
          <cell r="L545" t="str">
            <v/>
          </cell>
          <cell r="N545" t="str">
            <v/>
          </cell>
          <cell r="S545">
            <v>0</v>
          </cell>
          <cell r="T545">
            <v>0</v>
          </cell>
          <cell r="U545">
            <v>0</v>
          </cell>
        </row>
        <row r="546">
          <cell r="J546" t="str">
            <v/>
          </cell>
          <cell r="L546" t="str">
            <v/>
          </cell>
          <cell r="N546" t="str">
            <v/>
          </cell>
          <cell r="S546">
            <v>0</v>
          </cell>
          <cell r="T546">
            <v>0</v>
          </cell>
          <cell r="U546">
            <v>0</v>
          </cell>
        </row>
        <row r="547">
          <cell r="J547" t="str">
            <v/>
          </cell>
          <cell r="L547" t="str">
            <v/>
          </cell>
          <cell r="N547" t="str">
            <v/>
          </cell>
          <cell r="S547">
            <v>0</v>
          </cell>
          <cell r="T547">
            <v>0</v>
          </cell>
          <cell r="U547">
            <v>0</v>
          </cell>
        </row>
        <row r="548">
          <cell r="J548" t="str">
            <v/>
          </cell>
          <cell r="L548" t="str">
            <v/>
          </cell>
          <cell r="N548" t="str">
            <v/>
          </cell>
          <cell r="S548">
            <v>0</v>
          </cell>
          <cell r="T548">
            <v>0</v>
          </cell>
          <cell r="U548">
            <v>0</v>
          </cell>
        </row>
        <row r="549">
          <cell r="J549" t="str">
            <v/>
          </cell>
          <cell r="L549" t="str">
            <v/>
          </cell>
          <cell r="N549" t="str">
            <v/>
          </cell>
          <cell r="S549">
            <v>0</v>
          </cell>
          <cell r="T549">
            <v>0</v>
          </cell>
          <cell r="U549">
            <v>0</v>
          </cell>
        </row>
        <row r="550">
          <cell r="J550" t="str">
            <v/>
          </cell>
          <cell r="L550" t="str">
            <v/>
          </cell>
          <cell r="N550" t="str">
            <v/>
          </cell>
          <cell r="S550">
            <v>0</v>
          </cell>
          <cell r="T550">
            <v>0</v>
          </cell>
          <cell r="U550">
            <v>0</v>
          </cell>
        </row>
        <row r="551">
          <cell r="J551" t="str">
            <v/>
          </cell>
          <cell r="L551" t="str">
            <v/>
          </cell>
          <cell r="N551" t="str">
            <v/>
          </cell>
          <cell r="S551">
            <v>0</v>
          </cell>
          <cell r="T551">
            <v>0</v>
          </cell>
          <cell r="U551">
            <v>0</v>
          </cell>
        </row>
        <row r="552">
          <cell r="J552" t="str">
            <v/>
          </cell>
          <cell r="L552" t="str">
            <v/>
          </cell>
          <cell r="N552" t="str">
            <v/>
          </cell>
          <cell r="S552">
            <v>0</v>
          </cell>
          <cell r="T552">
            <v>0</v>
          </cell>
          <cell r="U552">
            <v>0</v>
          </cell>
        </row>
        <row r="553">
          <cell r="J553" t="str">
            <v/>
          </cell>
          <cell r="L553" t="str">
            <v/>
          </cell>
          <cell r="N553" t="str">
            <v/>
          </cell>
          <cell r="S553">
            <v>0</v>
          </cell>
          <cell r="T553">
            <v>0</v>
          </cell>
          <cell r="U553">
            <v>0</v>
          </cell>
        </row>
        <row r="554">
          <cell r="J554" t="str">
            <v/>
          </cell>
          <cell r="L554" t="str">
            <v/>
          </cell>
          <cell r="N554" t="str">
            <v/>
          </cell>
          <cell r="S554">
            <v>0</v>
          </cell>
          <cell r="T554">
            <v>0</v>
          </cell>
          <cell r="U554">
            <v>0</v>
          </cell>
        </row>
        <row r="555">
          <cell r="J555" t="str">
            <v/>
          </cell>
          <cell r="L555" t="str">
            <v/>
          </cell>
          <cell r="N555" t="str">
            <v/>
          </cell>
          <cell r="S555">
            <v>0</v>
          </cell>
          <cell r="T555">
            <v>0</v>
          </cell>
          <cell r="U555">
            <v>0</v>
          </cell>
        </row>
        <row r="556">
          <cell r="J556" t="str">
            <v/>
          </cell>
          <cell r="L556" t="str">
            <v/>
          </cell>
          <cell r="N556" t="str">
            <v/>
          </cell>
          <cell r="S556">
            <v>0</v>
          </cell>
          <cell r="T556">
            <v>0</v>
          </cell>
          <cell r="U556">
            <v>0</v>
          </cell>
        </row>
        <row r="557">
          <cell r="J557" t="str">
            <v/>
          </cell>
          <cell r="L557" t="str">
            <v/>
          </cell>
          <cell r="N557" t="str">
            <v/>
          </cell>
          <cell r="S557">
            <v>0</v>
          </cell>
          <cell r="T557">
            <v>0</v>
          </cell>
          <cell r="U557">
            <v>0</v>
          </cell>
        </row>
        <row r="558">
          <cell r="J558" t="str">
            <v/>
          </cell>
          <cell r="L558" t="str">
            <v/>
          </cell>
          <cell r="N558" t="str">
            <v/>
          </cell>
          <cell r="S558">
            <v>0</v>
          </cell>
          <cell r="T558">
            <v>0</v>
          </cell>
          <cell r="U558">
            <v>0</v>
          </cell>
        </row>
        <row r="559">
          <cell r="J559" t="str">
            <v/>
          </cell>
          <cell r="L559" t="str">
            <v/>
          </cell>
          <cell r="N559" t="str">
            <v/>
          </cell>
          <cell r="S559">
            <v>0</v>
          </cell>
          <cell r="T559">
            <v>0</v>
          </cell>
          <cell r="U559">
            <v>0</v>
          </cell>
        </row>
        <row r="560">
          <cell r="J560" t="str">
            <v/>
          </cell>
          <cell r="L560" t="str">
            <v/>
          </cell>
          <cell r="N560" t="str">
            <v/>
          </cell>
          <cell r="S560">
            <v>0</v>
          </cell>
          <cell r="T560">
            <v>0</v>
          </cell>
          <cell r="U560">
            <v>0</v>
          </cell>
        </row>
        <row r="561">
          <cell r="J561" t="str">
            <v/>
          </cell>
          <cell r="L561" t="str">
            <v/>
          </cell>
          <cell r="N561" t="str">
            <v/>
          </cell>
          <cell r="S561">
            <v>0</v>
          </cell>
          <cell r="T561">
            <v>0</v>
          </cell>
          <cell r="U561">
            <v>0</v>
          </cell>
        </row>
        <row r="562">
          <cell r="J562" t="str">
            <v/>
          </cell>
          <cell r="L562" t="str">
            <v/>
          </cell>
          <cell r="N562" t="str">
            <v/>
          </cell>
          <cell r="S562">
            <v>0</v>
          </cell>
          <cell r="T562">
            <v>0</v>
          </cell>
          <cell r="U562">
            <v>0</v>
          </cell>
        </row>
        <row r="563">
          <cell r="J563" t="str">
            <v/>
          </cell>
          <cell r="L563" t="str">
            <v/>
          </cell>
          <cell r="N563" t="str">
            <v/>
          </cell>
          <cell r="S563">
            <v>0</v>
          </cell>
          <cell r="T563">
            <v>0</v>
          </cell>
          <cell r="U563">
            <v>0</v>
          </cell>
        </row>
        <row r="564">
          <cell r="J564" t="str">
            <v/>
          </cell>
          <cell r="L564" t="str">
            <v/>
          </cell>
          <cell r="N564" t="str">
            <v/>
          </cell>
          <cell r="S564">
            <v>0</v>
          </cell>
          <cell r="T564">
            <v>0</v>
          </cell>
          <cell r="U564">
            <v>0</v>
          </cell>
        </row>
        <row r="565">
          <cell r="J565" t="str">
            <v/>
          </cell>
          <cell r="L565" t="str">
            <v/>
          </cell>
          <cell r="N565" t="str">
            <v/>
          </cell>
          <cell r="S565">
            <v>0</v>
          </cell>
          <cell r="T565">
            <v>0</v>
          </cell>
          <cell r="U565">
            <v>0</v>
          </cell>
        </row>
        <row r="566">
          <cell r="J566" t="str">
            <v/>
          </cell>
          <cell r="L566" t="str">
            <v/>
          </cell>
          <cell r="N566" t="str">
            <v/>
          </cell>
          <cell r="S566">
            <v>0</v>
          </cell>
          <cell r="T566">
            <v>0</v>
          </cell>
          <cell r="U566">
            <v>0</v>
          </cell>
        </row>
        <row r="567">
          <cell r="J567" t="str">
            <v/>
          </cell>
          <cell r="L567" t="str">
            <v/>
          </cell>
          <cell r="N567" t="str">
            <v/>
          </cell>
          <cell r="S567">
            <v>0</v>
          </cell>
          <cell r="T567">
            <v>0</v>
          </cell>
          <cell r="U567">
            <v>0</v>
          </cell>
        </row>
        <row r="568">
          <cell r="J568" t="str">
            <v/>
          </cell>
          <cell r="L568" t="str">
            <v/>
          </cell>
          <cell r="N568" t="str">
            <v/>
          </cell>
          <cell r="S568">
            <v>0</v>
          </cell>
          <cell r="T568">
            <v>0</v>
          </cell>
          <cell r="U568">
            <v>0</v>
          </cell>
        </row>
        <row r="569">
          <cell r="J569" t="str">
            <v/>
          </cell>
          <cell r="L569" t="str">
            <v/>
          </cell>
          <cell r="N569" t="str">
            <v/>
          </cell>
          <cell r="S569">
            <v>0</v>
          </cell>
          <cell r="T569">
            <v>0</v>
          </cell>
          <cell r="U569">
            <v>0</v>
          </cell>
        </row>
        <row r="570">
          <cell r="J570" t="str">
            <v/>
          </cell>
          <cell r="L570" t="str">
            <v/>
          </cell>
          <cell r="N570" t="str">
            <v/>
          </cell>
          <cell r="S570">
            <v>0</v>
          </cell>
          <cell r="T570">
            <v>0</v>
          </cell>
          <cell r="U570">
            <v>0</v>
          </cell>
        </row>
        <row r="571">
          <cell r="J571" t="str">
            <v/>
          </cell>
          <cell r="L571" t="str">
            <v/>
          </cell>
          <cell r="N571" t="str">
            <v/>
          </cell>
          <cell r="S571">
            <v>0</v>
          </cell>
          <cell r="T571">
            <v>0</v>
          </cell>
          <cell r="U571">
            <v>0</v>
          </cell>
        </row>
        <row r="572">
          <cell r="J572" t="str">
            <v/>
          </cell>
          <cell r="L572" t="str">
            <v/>
          </cell>
          <cell r="N572" t="str">
            <v/>
          </cell>
          <cell r="S572">
            <v>0</v>
          </cell>
          <cell r="T572">
            <v>0</v>
          </cell>
          <cell r="U572">
            <v>0</v>
          </cell>
        </row>
        <row r="573">
          <cell r="J573" t="str">
            <v/>
          </cell>
          <cell r="L573" t="str">
            <v/>
          </cell>
          <cell r="N573" t="str">
            <v/>
          </cell>
          <cell r="S573">
            <v>0</v>
          </cell>
          <cell r="T573">
            <v>0</v>
          </cell>
          <cell r="U573">
            <v>0</v>
          </cell>
        </row>
        <row r="574">
          <cell r="J574" t="str">
            <v/>
          </cell>
          <cell r="L574" t="str">
            <v/>
          </cell>
          <cell r="N574" t="str">
            <v/>
          </cell>
          <cell r="S574">
            <v>0</v>
          </cell>
          <cell r="T574">
            <v>0</v>
          </cell>
          <cell r="U574">
            <v>0</v>
          </cell>
        </row>
        <row r="575">
          <cell r="J575" t="str">
            <v/>
          </cell>
          <cell r="L575" t="str">
            <v/>
          </cell>
          <cell r="N575" t="str">
            <v/>
          </cell>
          <cell r="S575">
            <v>0</v>
          </cell>
          <cell r="T575">
            <v>0</v>
          </cell>
          <cell r="U575">
            <v>0</v>
          </cell>
        </row>
        <row r="576">
          <cell r="J576" t="str">
            <v/>
          </cell>
          <cell r="L576" t="str">
            <v/>
          </cell>
          <cell r="N576" t="str">
            <v/>
          </cell>
          <cell r="S576">
            <v>0</v>
          </cell>
          <cell r="T576">
            <v>0</v>
          </cell>
          <cell r="U576">
            <v>0</v>
          </cell>
        </row>
        <row r="577">
          <cell r="J577" t="str">
            <v/>
          </cell>
          <cell r="L577" t="str">
            <v/>
          </cell>
          <cell r="N577" t="str">
            <v/>
          </cell>
          <cell r="S577">
            <v>0</v>
          </cell>
          <cell r="T577">
            <v>0</v>
          </cell>
          <cell r="U577">
            <v>0</v>
          </cell>
        </row>
        <row r="578">
          <cell r="J578" t="str">
            <v/>
          </cell>
          <cell r="L578" t="str">
            <v/>
          </cell>
          <cell r="N578" t="str">
            <v/>
          </cell>
          <cell r="S578">
            <v>0</v>
          </cell>
          <cell r="T578">
            <v>0</v>
          </cell>
          <cell r="U578">
            <v>0</v>
          </cell>
        </row>
        <row r="579">
          <cell r="J579" t="str">
            <v/>
          </cell>
          <cell r="L579" t="str">
            <v/>
          </cell>
          <cell r="N579" t="str">
            <v/>
          </cell>
          <cell r="S579">
            <v>0</v>
          </cell>
          <cell r="T579">
            <v>0</v>
          </cell>
          <cell r="U579">
            <v>0</v>
          </cell>
        </row>
        <row r="580">
          <cell r="J580" t="str">
            <v/>
          </cell>
          <cell r="L580" t="str">
            <v/>
          </cell>
          <cell r="N580" t="str">
            <v/>
          </cell>
          <cell r="S580">
            <v>0</v>
          </cell>
          <cell r="T580">
            <v>0</v>
          </cell>
          <cell r="U580">
            <v>0</v>
          </cell>
        </row>
        <row r="581">
          <cell r="J581" t="str">
            <v/>
          </cell>
          <cell r="L581" t="str">
            <v/>
          </cell>
          <cell r="N581" t="str">
            <v/>
          </cell>
          <cell r="S581">
            <v>0</v>
          </cell>
          <cell r="T581">
            <v>0</v>
          </cell>
          <cell r="U581">
            <v>0</v>
          </cell>
        </row>
        <row r="582">
          <cell r="J582" t="str">
            <v/>
          </cell>
          <cell r="L582" t="str">
            <v/>
          </cell>
          <cell r="N582" t="str">
            <v/>
          </cell>
          <cell r="S582">
            <v>0</v>
          </cell>
          <cell r="T582">
            <v>0</v>
          </cell>
          <cell r="U582">
            <v>0</v>
          </cell>
        </row>
        <row r="583">
          <cell r="J583" t="str">
            <v/>
          </cell>
          <cell r="L583" t="str">
            <v/>
          </cell>
          <cell r="N583" t="str">
            <v/>
          </cell>
          <cell r="S583">
            <v>0</v>
          </cell>
          <cell r="T583">
            <v>0</v>
          </cell>
          <cell r="U583">
            <v>0</v>
          </cell>
        </row>
        <row r="584">
          <cell r="J584" t="str">
            <v/>
          </cell>
          <cell r="L584" t="str">
            <v/>
          </cell>
          <cell r="N584" t="str">
            <v/>
          </cell>
          <cell r="S584">
            <v>0</v>
          </cell>
          <cell r="T584">
            <v>0</v>
          </cell>
          <cell r="U584">
            <v>0</v>
          </cell>
        </row>
        <row r="585">
          <cell r="J585" t="str">
            <v/>
          </cell>
          <cell r="L585" t="str">
            <v/>
          </cell>
          <cell r="N585" t="str">
            <v/>
          </cell>
          <cell r="S585">
            <v>0</v>
          </cell>
          <cell r="T585">
            <v>0</v>
          </cell>
          <cell r="U585">
            <v>0</v>
          </cell>
        </row>
        <row r="586">
          <cell r="J586" t="str">
            <v/>
          </cell>
          <cell r="L586" t="str">
            <v/>
          </cell>
          <cell r="N586" t="str">
            <v/>
          </cell>
          <cell r="S586">
            <v>0</v>
          </cell>
          <cell r="T586">
            <v>0</v>
          </cell>
          <cell r="U586">
            <v>0</v>
          </cell>
        </row>
        <row r="587">
          <cell r="J587" t="str">
            <v/>
          </cell>
          <cell r="L587" t="str">
            <v/>
          </cell>
          <cell r="N587" t="str">
            <v/>
          </cell>
          <cell r="S587">
            <v>0</v>
          </cell>
          <cell r="T587">
            <v>0</v>
          </cell>
          <cell r="U587">
            <v>0</v>
          </cell>
        </row>
        <row r="588">
          <cell r="J588" t="str">
            <v/>
          </cell>
          <cell r="L588" t="str">
            <v/>
          </cell>
          <cell r="N588" t="str">
            <v/>
          </cell>
          <cell r="S588">
            <v>0</v>
          </cell>
          <cell r="T588">
            <v>0</v>
          </cell>
          <cell r="U588">
            <v>0</v>
          </cell>
        </row>
        <row r="589">
          <cell r="J589" t="str">
            <v/>
          </cell>
          <cell r="L589" t="str">
            <v/>
          </cell>
          <cell r="N589" t="str">
            <v/>
          </cell>
          <cell r="S589">
            <v>0</v>
          </cell>
          <cell r="T589">
            <v>0</v>
          </cell>
          <cell r="U589">
            <v>0</v>
          </cell>
        </row>
        <row r="590">
          <cell r="J590" t="str">
            <v/>
          </cell>
          <cell r="L590" t="str">
            <v/>
          </cell>
          <cell r="N590" t="str">
            <v/>
          </cell>
          <cell r="S590">
            <v>0</v>
          </cell>
          <cell r="T590">
            <v>0</v>
          </cell>
          <cell r="U590">
            <v>0</v>
          </cell>
        </row>
        <row r="591">
          <cell r="J591" t="str">
            <v/>
          </cell>
          <cell r="L591" t="str">
            <v/>
          </cell>
          <cell r="N591" t="str">
            <v/>
          </cell>
          <cell r="S591">
            <v>0</v>
          </cell>
          <cell r="T591">
            <v>0</v>
          </cell>
          <cell r="U591">
            <v>21469.4</v>
          </cell>
        </row>
        <row r="592">
          <cell r="J592" t="str">
            <v/>
          </cell>
          <cell r="L592" t="str">
            <v/>
          </cell>
          <cell r="N592" t="str">
            <v/>
          </cell>
          <cell r="S592">
            <v>0</v>
          </cell>
          <cell r="T592">
            <v>0</v>
          </cell>
          <cell r="U592">
            <v>21469.4</v>
          </cell>
        </row>
        <row r="593">
          <cell r="J593" t="str">
            <v/>
          </cell>
          <cell r="L593" t="str">
            <v/>
          </cell>
          <cell r="N593" t="str">
            <v/>
          </cell>
          <cell r="S593">
            <v>0</v>
          </cell>
          <cell r="T593">
            <v>0</v>
          </cell>
          <cell r="U593">
            <v>0</v>
          </cell>
        </row>
        <row r="594">
          <cell r="J594" t="str">
            <v/>
          </cell>
          <cell r="L594" t="str">
            <v/>
          </cell>
          <cell r="N594" t="str">
            <v/>
          </cell>
          <cell r="S594">
            <v>0</v>
          </cell>
          <cell r="T594">
            <v>0</v>
          </cell>
          <cell r="U594">
            <v>0</v>
          </cell>
        </row>
        <row r="595">
          <cell r="J595" t="str">
            <v/>
          </cell>
          <cell r="L595" t="str">
            <v/>
          </cell>
          <cell r="N595" t="str">
            <v/>
          </cell>
          <cell r="S595">
            <v>0</v>
          </cell>
          <cell r="T595">
            <v>0</v>
          </cell>
          <cell r="U595">
            <v>0</v>
          </cell>
        </row>
        <row r="596">
          <cell r="J596" t="str">
            <v/>
          </cell>
          <cell r="L596" t="str">
            <v/>
          </cell>
          <cell r="N596" t="str">
            <v/>
          </cell>
          <cell r="S596">
            <v>0</v>
          </cell>
          <cell r="T596">
            <v>0</v>
          </cell>
          <cell r="U596">
            <v>0</v>
          </cell>
        </row>
        <row r="597">
          <cell r="J597" t="str">
            <v/>
          </cell>
          <cell r="L597" t="str">
            <v/>
          </cell>
          <cell r="N597" t="str">
            <v/>
          </cell>
          <cell r="S597">
            <v>0</v>
          </cell>
          <cell r="T597">
            <v>0</v>
          </cell>
          <cell r="U597">
            <v>0</v>
          </cell>
        </row>
        <row r="598">
          <cell r="J598" t="str">
            <v/>
          </cell>
          <cell r="L598" t="str">
            <v/>
          </cell>
          <cell r="N598" t="str">
            <v/>
          </cell>
          <cell r="S598">
            <v>0</v>
          </cell>
          <cell r="T598">
            <v>0</v>
          </cell>
          <cell r="U598">
            <v>0</v>
          </cell>
        </row>
        <row r="599">
          <cell r="J599" t="str">
            <v/>
          </cell>
          <cell r="L599" t="str">
            <v/>
          </cell>
          <cell r="N599" t="str">
            <v/>
          </cell>
          <cell r="S599">
            <v>0</v>
          </cell>
          <cell r="T599">
            <v>0</v>
          </cell>
          <cell r="U599">
            <v>4282.1899999999996</v>
          </cell>
        </row>
        <row r="600">
          <cell r="J600" t="str">
            <v>27.02.08</v>
          </cell>
          <cell r="L600" t="str">
            <v>27.02.08</v>
          </cell>
          <cell r="N600" t="str">
            <v>26.02.08</v>
          </cell>
          <cell r="S600">
            <v>0</v>
          </cell>
          <cell r="T600">
            <v>1</v>
          </cell>
          <cell r="U600">
            <v>1468.64</v>
          </cell>
        </row>
        <row r="601">
          <cell r="J601" t="str">
            <v/>
          </cell>
          <cell r="L601" t="str">
            <v/>
          </cell>
          <cell r="N601" t="str">
            <v>26.02.08</v>
          </cell>
          <cell r="S601">
            <v>0</v>
          </cell>
          <cell r="T601">
            <v>1</v>
          </cell>
          <cell r="U601">
            <v>1468.64</v>
          </cell>
        </row>
        <row r="602">
          <cell r="J602" t="str">
            <v>11.04.08</v>
          </cell>
          <cell r="L602" t="str">
            <v>09.05.08</v>
          </cell>
          <cell r="N602" t="str">
            <v>14.05.08</v>
          </cell>
          <cell r="S602">
            <v>0</v>
          </cell>
          <cell r="T602">
            <v>6</v>
          </cell>
          <cell r="U602">
            <v>2813.55</v>
          </cell>
        </row>
        <row r="603">
          <cell r="J603" t="str">
            <v/>
          </cell>
          <cell r="L603" t="str">
            <v/>
          </cell>
          <cell r="N603" t="str">
            <v>14.05.08</v>
          </cell>
          <cell r="S603">
            <v>0</v>
          </cell>
          <cell r="T603">
            <v>6</v>
          </cell>
          <cell r="U603">
            <v>2813.55</v>
          </cell>
        </row>
        <row r="604">
          <cell r="J604" t="str">
            <v>11.04.08</v>
          </cell>
          <cell r="L604" t="str">
            <v>02.06.08</v>
          </cell>
          <cell r="N604" t="str">
            <v/>
          </cell>
          <cell r="S604">
            <v>0</v>
          </cell>
          <cell r="T604">
            <v>0</v>
          </cell>
          <cell r="U604">
            <v>0</v>
          </cell>
        </row>
        <row r="605">
          <cell r="J605" t="str">
            <v/>
          </cell>
          <cell r="L605" t="str">
            <v/>
          </cell>
          <cell r="N605" t="str">
            <v/>
          </cell>
          <cell r="S605">
            <v>0</v>
          </cell>
          <cell r="T605">
            <v>0</v>
          </cell>
          <cell r="U605">
            <v>0</v>
          </cell>
        </row>
        <row r="606">
          <cell r="J606" t="str">
            <v>15.05.08</v>
          </cell>
          <cell r="L606" t="str">
            <v>13.06.08</v>
          </cell>
          <cell r="N606" t="str">
            <v/>
          </cell>
          <cell r="S606">
            <v>0</v>
          </cell>
          <cell r="T606">
            <v>0</v>
          </cell>
          <cell r="U606">
            <v>0</v>
          </cell>
        </row>
        <row r="607">
          <cell r="J607" t="str">
            <v>15.05.08</v>
          </cell>
          <cell r="L607" t="str">
            <v>13.06.08</v>
          </cell>
          <cell r="N607" t="str">
            <v/>
          </cell>
          <cell r="S607">
            <v>0</v>
          </cell>
          <cell r="T607">
            <v>0</v>
          </cell>
          <cell r="U607">
            <v>0</v>
          </cell>
        </row>
        <row r="608">
          <cell r="J608" t="str">
            <v>15.05.08</v>
          </cell>
          <cell r="L608" t="str">
            <v>13.06.08</v>
          </cell>
          <cell r="N608" t="str">
            <v/>
          </cell>
          <cell r="S608">
            <v>0</v>
          </cell>
          <cell r="T608">
            <v>0</v>
          </cell>
          <cell r="U608">
            <v>0</v>
          </cell>
        </row>
        <row r="609">
          <cell r="J609" t="str">
            <v>15.05.08</v>
          </cell>
          <cell r="L609" t="str">
            <v>30.05.08</v>
          </cell>
          <cell r="N609" t="str">
            <v/>
          </cell>
          <cell r="S609">
            <v>0</v>
          </cell>
          <cell r="T609">
            <v>0</v>
          </cell>
          <cell r="U609">
            <v>0</v>
          </cell>
        </row>
        <row r="610">
          <cell r="J610" t="str">
            <v>15.05.08</v>
          </cell>
          <cell r="L610" t="str">
            <v>30.05.08</v>
          </cell>
          <cell r="N610" t="str">
            <v/>
          </cell>
          <cell r="S610">
            <v>0</v>
          </cell>
          <cell r="T610">
            <v>0</v>
          </cell>
          <cell r="U610">
            <v>0</v>
          </cell>
        </row>
        <row r="611">
          <cell r="J611" t="str">
            <v>11.04.08</v>
          </cell>
          <cell r="L611" t="str">
            <v/>
          </cell>
          <cell r="N611" t="str">
            <v/>
          </cell>
          <cell r="S611">
            <v>0</v>
          </cell>
          <cell r="T611">
            <v>0</v>
          </cell>
          <cell r="U611">
            <v>0</v>
          </cell>
        </row>
        <row r="612">
          <cell r="J612" t="str">
            <v>11.04.08</v>
          </cell>
          <cell r="L612" t="str">
            <v/>
          </cell>
          <cell r="N612" t="str">
            <v/>
          </cell>
          <cell r="S612">
            <v>0</v>
          </cell>
          <cell r="T612">
            <v>0</v>
          </cell>
          <cell r="U612">
            <v>0</v>
          </cell>
        </row>
        <row r="613">
          <cell r="J613" t="str">
            <v>11.04.08</v>
          </cell>
          <cell r="L613" t="str">
            <v/>
          </cell>
          <cell r="N613" t="str">
            <v/>
          </cell>
          <cell r="S613">
            <v>0</v>
          </cell>
          <cell r="T613">
            <v>0</v>
          </cell>
          <cell r="U613">
            <v>0</v>
          </cell>
        </row>
        <row r="614">
          <cell r="J614" t="str">
            <v>11.04.08</v>
          </cell>
          <cell r="L614" t="str">
            <v/>
          </cell>
          <cell r="N614" t="str">
            <v/>
          </cell>
          <cell r="S614">
            <v>0</v>
          </cell>
          <cell r="T614">
            <v>0</v>
          </cell>
          <cell r="U614">
            <v>0</v>
          </cell>
        </row>
        <row r="615">
          <cell r="J615" t="str">
            <v>11.04.08</v>
          </cell>
          <cell r="L615" t="str">
            <v/>
          </cell>
          <cell r="N615" t="str">
            <v/>
          </cell>
          <cell r="S615">
            <v>0</v>
          </cell>
          <cell r="T615">
            <v>0</v>
          </cell>
          <cell r="U615">
            <v>0</v>
          </cell>
        </row>
        <row r="616">
          <cell r="J616" t="str">
            <v>11.04.08</v>
          </cell>
          <cell r="L616" t="str">
            <v/>
          </cell>
          <cell r="N616" t="str">
            <v/>
          </cell>
          <cell r="S616">
            <v>0</v>
          </cell>
          <cell r="T616">
            <v>0</v>
          </cell>
          <cell r="U616">
            <v>0</v>
          </cell>
        </row>
        <row r="617">
          <cell r="J617" t="str">
            <v>11.04.08</v>
          </cell>
          <cell r="L617" t="str">
            <v/>
          </cell>
          <cell r="N617" t="str">
            <v/>
          </cell>
          <cell r="S617">
            <v>0</v>
          </cell>
          <cell r="T617">
            <v>0</v>
          </cell>
          <cell r="U617">
            <v>0</v>
          </cell>
        </row>
        <row r="618">
          <cell r="J618" t="str">
            <v>11.04.08</v>
          </cell>
          <cell r="L618" t="str">
            <v/>
          </cell>
          <cell r="N618" t="str">
            <v/>
          </cell>
          <cell r="S618">
            <v>0</v>
          </cell>
          <cell r="T618">
            <v>0</v>
          </cell>
          <cell r="U618">
            <v>0</v>
          </cell>
        </row>
        <row r="619">
          <cell r="J619" t="str">
            <v>11.04.08</v>
          </cell>
          <cell r="L619" t="str">
            <v/>
          </cell>
          <cell r="N619" t="str">
            <v/>
          </cell>
          <cell r="S619">
            <v>0</v>
          </cell>
          <cell r="T619">
            <v>0</v>
          </cell>
          <cell r="U619">
            <v>0</v>
          </cell>
        </row>
        <row r="620">
          <cell r="J620" t="str">
            <v>11.04.08</v>
          </cell>
          <cell r="L620" t="str">
            <v/>
          </cell>
          <cell r="N620" t="str">
            <v/>
          </cell>
          <cell r="S620">
            <v>0</v>
          </cell>
          <cell r="T620">
            <v>0</v>
          </cell>
          <cell r="U620">
            <v>0</v>
          </cell>
        </row>
        <row r="621">
          <cell r="J621" t="str">
            <v>11.04.08</v>
          </cell>
          <cell r="L621" t="str">
            <v/>
          </cell>
          <cell r="N621" t="str">
            <v/>
          </cell>
          <cell r="S621">
            <v>0</v>
          </cell>
          <cell r="T621">
            <v>0</v>
          </cell>
          <cell r="U621">
            <v>0</v>
          </cell>
        </row>
        <row r="622">
          <cell r="J622" t="str">
            <v>11.04.08</v>
          </cell>
          <cell r="L622" t="str">
            <v>13.06.08</v>
          </cell>
          <cell r="N622" t="str">
            <v/>
          </cell>
          <cell r="S622">
            <v>0</v>
          </cell>
          <cell r="T622">
            <v>0</v>
          </cell>
          <cell r="U622">
            <v>0</v>
          </cell>
        </row>
        <row r="623">
          <cell r="J623" t="str">
            <v>11.04.08</v>
          </cell>
          <cell r="L623" t="str">
            <v>13.06.08</v>
          </cell>
          <cell r="N623" t="str">
            <v/>
          </cell>
          <cell r="S623">
            <v>0</v>
          </cell>
          <cell r="T623">
            <v>0</v>
          </cell>
          <cell r="U623">
            <v>0</v>
          </cell>
        </row>
        <row r="624">
          <cell r="J624" t="str">
            <v>21.08.08</v>
          </cell>
          <cell r="L624" t="str">
            <v>13.06.08</v>
          </cell>
          <cell r="N624" t="str">
            <v/>
          </cell>
          <cell r="S624">
            <v>0</v>
          </cell>
          <cell r="T624">
            <v>0</v>
          </cell>
          <cell r="U624">
            <v>0</v>
          </cell>
        </row>
        <row r="625">
          <cell r="J625" t="str">
            <v>10.07.08</v>
          </cell>
          <cell r="L625" t="str">
            <v>13.06.08</v>
          </cell>
          <cell r="N625" t="str">
            <v/>
          </cell>
          <cell r="S625">
            <v>0</v>
          </cell>
          <cell r="T625">
            <v>0</v>
          </cell>
          <cell r="U625">
            <v>0</v>
          </cell>
        </row>
        <row r="626">
          <cell r="J626" t="str">
            <v>11.04.08</v>
          </cell>
          <cell r="L626" t="str">
            <v/>
          </cell>
          <cell r="N626" t="str">
            <v/>
          </cell>
          <cell r="S626">
            <v>0</v>
          </cell>
          <cell r="T626">
            <v>0</v>
          </cell>
          <cell r="U626">
            <v>0</v>
          </cell>
        </row>
        <row r="627">
          <cell r="J627" t="str">
            <v>11.04.08</v>
          </cell>
          <cell r="L627" t="str">
            <v/>
          </cell>
          <cell r="N627" t="str">
            <v/>
          </cell>
          <cell r="S627">
            <v>0</v>
          </cell>
          <cell r="T627">
            <v>0</v>
          </cell>
          <cell r="U627">
            <v>0</v>
          </cell>
        </row>
        <row r="628">
          <cell r="J628" t="str">
            <v>11.04.08</v>
          </cell>
          <cell r="L628" t="str">
            <v/>
          </cell>
          <cell r="N628" t="str">
            <v/>
          </cell>
          <cell r="S628">
            <v>0</v>
          </cell>
          <cell r="T628">
            <v>0</v>
          </cell>
          <cell r="U628">
            <v>0</v>
          </cell>
        </row>
        <row r="629">
          <cell r="J629" t="str">
            <v>11.04.08</v>
          </cell>
          <cell r="L629" t="str">
            <v/>
          </cell>
          <cell r="N629" t="str">
            <v/>
          </cell>
          <cell r="S629">
            <v>0</v>
          </cell>
          <cell r="T629">
            <v>0</v>
          </cell>
          <cell r="U629">
            <v>0</v>
          </cell>
        </row>
        <row r="630">
          <cell r="J630" t="str">
            <v>11.04.08</v>
          </cell>
          <cell r="L630" t="str">
            <v>13.06.08</v>
          </cell>
          <cell r="N630" t="str">
            <v/>
          </cell>
          <cell r="S630">
            <v>0</v>
          </cell>
          <cell r="T630">
            <v>0</v>
          </cell>
          <cell r="U630">
            <v>0</v>
          </cell>
        </row>
        <row r="631">
          <cell r="J631" t="str">
            <v>11.04.08</v>
          </cell>
          <cell r="L631" t="str">
            <v>13.06.08</v>
          </cell>
          <cell r="N631" t="str">
            <v/>
          </cell>
          <cell r="S631">
            <v>0</v>
          </cell>
          <cell r="T631">
            <v>0</v>
          </cell>
          <cell r="U631">
            <v>0</v>
          </cell>
        </row>
        <row r="632">
          <cell r="J632" t="str">
            <v>11.04.08</v>
          </cell>
          <cell r="L632" t="str">
            <v>13.06.08</v>
          </cell>
          <cell r="N632" t="str">
            <v/>
          </cell>
          <cell r="S632">
            <v>0</v>
          </cell>
          <cell r="T632">
            <v>0</v>
          </cell>
          <cell r="U632">
            <v>0</v>
          </cell>
        </row>
        <row r="633">
          <cell r="J633" t="str">
            <v>11.04.08</v>
          </cell>
          <cell r="L633" t="str">
            <v>13.06.08</v>
          </cell>
          <cell r="N633" t="str">
            <v/>
          </cell>
          <cell r="S633">
            <v>0</v>
          </cell>
          <cell r="T633">
            <v>0</v>
          </cell>
          <cell r="U633">
            <v>0</v>
          </cell>
        </row>
        <row r="634">
          <cell r="J634" t="str">
            <v>11.04.08</v>
          </cell>
          <cell r="L634" t="str">
            <v>13.06.08</v>
          </cell>
          <cell r="N634" t="str">
            <v/>
          </cell>
          <cell r="S634">
            <v>0</v>
          </cell>
          <cell r="T634">
            <v>0</v>
          </cell>
          <cell r="U634">
            <v>0</v>
          </cell>
        </row>
        <row r="635">
          <cell r="J635" t="str">
            <v>11.04.08</v>
          </cell>
          <cell r="L635" t="str">
            <v>13.06.08</v>
          </cell>
          <cell r="N635" t="str">
            <v/>
          </cell>
          <cell r="S635">
            <v>0</v>
          </cell>
          <cell r="T635">
            <v>0</v>
          </cell>
          <cell r="U635">
            <v>0</v>
          </cell>
        </row>
        <row r="636">
          <cell r="J636" t="str">
            <v>11.04.08</v>
          </cell>
          <cell r="L636" t="str">
            <v>13.06.08</v>
          </cell>
          <cell r="N636" t="str">
            <v/>
          </cell>
          <cell r="S636">
            <v>0</v>
          </cell>
          <cell r="T636">
            <v>0</v>
          </cell>
          <cell r="U636">
            <v>0</v>
          </cell>
        </row>
        <row r="637">
          <cell r="J637" t="str">
            <v/>
          </cell>
          <cell r="L637" t="str">
            <v/>
          </cell>
          <cell r="N637" t="str">
            <v/>
          </cell>
          <cell r="S637">
            <v>0</v>
          </cell>
          <cell r="T637">
            <v>0</v>
          </cell>
          <cell r="U637">
            <v>0</v>
          </cell>
        </row>
        <row r="638">
          <cell r="J638" t="str">
            <v/>
          </cell>
          <cell r="L638" t="str">
            <v/>
          </cell>
          <cell r="N638" t="str">
            <v/>
          </cell>
          <cell r="S638">
            <v>0</v>
          </cell>
          <cell r="T638">
            <v>0</v>
          </cell>
          <cell r="U638">
            <v>17187.21</v>
          </cell>
        </row>
        <row r="639">
          <cell r="J639" t="str">
            <v>11.04.08</v>
          </cell>
          <cell r="L639" t="str">
            <v>21.03.08</v>
          </cell>
          <cell r="N639" t="str">
            <v>20.03.08</v>
          </cell>
          <cell r="S639">
            <v>0</v>
          </cell>
          <cell r="T639">
            <v>2</v>
          </cell>
          <cell r="U639">
            <v>284.08</v>
          </cell>
        </row>
        <row r="640">
          <cell r="J640" t="str">
            <v/>
          </cell>
          <cell r="L640" t="str">
            <v/>
          </cell>
          <cell r="N640" t="str">
            <v>20.03.08</v>
          </cell>
          <cell r="S640">
            <v>0</v>
          </cell>
          <cell r="T640">
            <v>2</v>
          </cell>
          <cell r="U640">
            <v>284.08</v>
          </cell>
        </row>
        <row r="641">
          <cell r="J641" t="str">
            <v>11.04.08</v>
          </cell>
          <cell r="L641" t="str">
            <v>11.04.08</v>
          </cell>
          <cell r="N641" t="str">
            <v>09.04.08</v>
          </cell>
          <cell r="S641">
            <v>0</v>
          </cell>
          <cell r="T641">
            <v>28</v>
          </cell>
          <cell r="U641">
            <v>558.27</v>
          </cell>
        </row>
        <row r="642">
          <cell r="J642" t="str">
            <v/>
          </cell>
          <cell r="L642" t="str">
            <v/>
          </cell>
          <cell r="N642" t="str">
            <v>09.04.08</v>
          </cell>
          <cell r="S642">
            <v>0</v>
          </cell>
          <cell r="T642">
            <v>28</v>
          </cell>
          <cell r="U642">
            <v>558.27</v>
          </cell>
        </row>
        <row r="643">
          <cell r="J643" t="str">
            <v>11.04.08</v>
          </cell>
          <cell r="L643" t="str">
            <v>11.04.08</v>
          </cell>
          <cell r="N643" t="str">
            <v>09.04.08</v>
          </cell>
          <cell r="S643">
            <v>0</v>
          </cell>
          <cell r="T643">
            <v>9</v>
          </cell>
          <cell r="U643">
            <v>13174.97</v>
          </cell>
        </row>
        <row r="644">
          <cell r="J644" t="str">
            <v/>
          </cell>
          <cell r="L644" t="str">
            <v/>
          </cell>
          <cell r="N644" t="str">
            <v>09.04.08</v>
          </cell>
          <cell r="S644">
            <v>0</v>
          </cell>
          <cell r="T644">
            <v>9</v>
          </cell>
          <cell r="U644">
            <v>13174.97</v>
          </cell>
        </row>
        <row r="645">
          <cell r="J645" t="str">
            <v>11.04.08</v>
          </cell>
          <cell r="L645" t="str">
            <v>11.04.08</v>
          </cell>
          <cell r="N645" t="str">
            <v>09.04.08</v>
          </cell>
          <cell r="S645">
            <v>0</v>
          </cell>
          <cell r="T645">
            <v>2</v>
          </cell>
          <cell r="U645">
            <v>87.72</v>
          </cell>
        </row>
        <row r="646">
          <cell r="J646" t="str">
            <v/>
          </cell>
          <cell r="L646" t="str">
            <v/>
          </cell>
          <cell r="N646" t="str">
            <v>09.04.08</v>
          </cell>
          <cell r="S646">
            <v>0</v>
          </cell>
          <cell r="T646">
            <v>2</v>
          </cell>
          <cell r="U646">
            <v>87.72</v>
          </cell>
        </row>
        <row r="647">
          <cell r="J647" t="str">
            <v>11.04.08</v>
          </cell>
          <cell r="L647" t="str">
            <v>11.04.08</v>
          </cell>
          <cell r="N647" t="str">
            <v>09.04.08</v>
          </cell>
          <cell r="S647">
            <v>0</v>
          </cell>
          <cell r="T647">
            <v>1</v>
          </cell>
          <cell r="U647">
            <v>339.92</v>
          </cell>
        </row>
        <row r="648">
          <cell r="J648" t="str">
            <v/>
          </cell>
          <cell r="L648" t="str">
            <v/>
          </cell>
          <cell r="N648" t="str">
            <v>09.04.08</v>
          </cell>
          <cell r="S648">
            <v>0</v>
          </cell>
          <cell r="T648">
            <v>1</v>
          </cell>
          <cell r="U648">
            <v>339.92</v>
          </cell>
        </row>
        <row r="649">
          <cell r="J649" t="str">
            <v>11.04.08</v>
          </cell>
          <cell r="L649" t="str">
            <v>11.04.08</v>
          </cell>
          <cell r="N649" t="str">
            <v>09.04.08</v>
          </cell>
          <cell r="S649">
            <v>0</v>
          </cell>
          <cell r="T649">
            <v>1</v>
          </cell>
          <cell r="U649">
            <v>339.92</v>
          </cell>
        </row>
        <row r="650">
          <cell r="J650" t="str">
            <v/>
          </cell>
          <cell r="L650" t="str">
            <v/>
          </cell>
          <cell r="N650" t="str">
            <v>09.04.08</v>
          </cell>
          <cell r="S650">
            <v>0</v>
          </cell>
          <cell r="T650">
            <v>1</v>
          </cell>
          <cell r="U650">
            <v>339.92</v>
          </cell>
        </row>
        <row r="651">
          <cell r="J651" t="str">
            <v>11.04.08</v>
          </cell>
          <cell r="L651" t="str">
            <v>11.04.08</v>
          </cell>
          <cell r="N651" t="str">
            <v>11.04.08</v>
          </cell>
          <cell r="S651">
            <v>0</v>
          </cell>
          <cell r="T651">
            <v>5</v>
          </cell>
          <cell r="U651">
            <v>362.77</v>
          </cell>
        </row>
        <row r="652">
          <cell r="J652" t="str">
            <v/>
          </cell>
          <cell r="L652" t="str">
            <v/>
          </cell>
          <cell r="N652" t="str">
            <v>11.04.08</v>
          </cell>
          <cell r="S652">
            <v>0</v>
          </cell>
          <cell r="T652">
            <v>5</v>
          </cell>
          <cell r="U652">
            <v>362.77</v>
          </cell>
        </row>
        <row r="653">
          <cell r="J653" t="str">
            <v>11.04.08</v>
          </cell>
          <cell r="L653" t="str">
            <v>11.04.08</v>
          </cell>
          <cell r="N653" t="str">
            <v>11.04.08</v>
          </cell>
          <cell r="S653">
            <v>0</v>
          </cell>
          <cell r="T653">
            <v>2</v>
          </cell>
          <cell r="U653">
            <v>192.55</v>
          </cell>
        </row>
        <row r="654">
          <cell r="J654" t="str">
            <v/>
          </cell>
          <cell r="L654" t="str">
            <v/>
          </cell>
          <cell r="N654" t="str">
            <v>11.04.08</v>
          </cell>
          <cell r="S654">
            <v>0</v>
          </cell>
          <cell r="T654">
            <v>2</v>
          </cell>
          <cell r="U654">
            <v>192.55</v>
          </cell>
        </row>
        <row r="655">
          <cell r="J655" t="str">
            <v>11.04.08</v>
          </cell>
          <cell r="L655" t="str">
            <v>11.04.08</v>
          </cell>
          <cell r="N655" t="str">
            <v>11.04.08</v>
          </cell>
          <cell r="S655">
            <v>0</v>
          </cell>
          <cell r="T655">
            <v>6</v>
          </cell>
          <cell r="U655">
            <v>52.77</v>
          </cell>
        </row>
        <row r="656">
          <cell r="J656" t="str">
            <v/>
          </cell>
          <cell r="L656" t="str">
            <v/>
          </cell>
          <cell r="N656" t="str">
            <v>11.04.08</v>
          </cell>
          <cell r="S656">
            <v>0</v>
          </cell>
          <cell r="T656">
            <v>6</v>
          </cell>
          <cell r="U656">
            <v>52.77</v>
          </cell>
        </row>
        <row r="657">
          <cell r="J657" t="str">
            <v>11.04.08</v>
          </cell>
          <cell r="L657" t="str">
            <v>11.04.08</v>
          </cell>
          <cell r="N657" t="str">
            <v>11.04.08</v>
          </cell>
          <cell r="S657">
            <v>0</v>
          </cell>
          <cell r="T657">
            <v>2</v>
          </cell>
          <cell r="U657">
            <v>24.09</v>
          </cell>
        </row>
        <row r="658">
          <cell r="J658" t="str">
            <v/>
          </cell>
          <cell r="L658" t="str">
            <v/>
          </cell>
          <cell r="N658" t="str">
            <v>11.04.08</v>
          </cell>
          <cell r="S658">
            <v>0</v>
          </cell>
          <cell r="T658">
            <v>2</v>
          </cell>
          <cell r="U658">
            <v>24.09</v>
          </cell>
        </row>
        <row r="659">
          <cell r="J659" t="str">
            <v>11.04.08</v>
          </cell>
          <cell r="L659" t="str">
            <v>11.04.08</v>
          </cell>
          <cell r="N659" t="str">
            <v>11.04.08</v>
          </cell>
          <cell r="S659">
            <v>0</v>
          </cell>
          <cell r="T659">
            <v>15</v>
          </cell>
          <cell r="U659">
            <v>229.51</v>
          </cell>
        </row>
        <row r="660">
          <cell r="J660" t="str">
            <v/>
          </cell>
          <cell r="L660" t="str">
            <v/>
          </cell>
          <cell r="N660" t="str">
            <v>11.04.08</v>
          </cell>
          <cell r="S660">
            <v>0</v>
          </cell>
          <cell r="T660">
            <v>15</v>
          </cell>
          <cell r="U660">
            <v>229.51</v>
          </cell>
        </row>
        <row r="661">
          <cell r="J661" t="str">
            <v>11.04.08</v>
          </cell>
          <cell r="L661" t="str">
            <v>11.04.08</v>
          </cell>
          <cell r="N661" t="str">
            <v>11.04.08</v>
          </cell>
          <cell r="S661">
            <v>0</v>
          </cell>
          <cell r="T661">
            <v>8</v>
          </cell>
          <cell r="U661">
            <v>600.03</v>
          </cell>
        </row>
        <row r="662">
          <cell r="J662" t="str">
            <v/>
          </cell>
          <cell r="L662" t="str">
            <v/>
          </cell>
          <cell r="N662" t="str">
            <v>11.04.08</v>
          </cell>
          <cell r="S662">
            <v>0</v>
          </cell>
          <cell r="T662">
            <v>8</v>
          </cell>
          <cell r="U662">
            <v>600.03</v>
          </cell>
        </row>
        <row r="663">
          <cell r="J663" t="str">
            <v>11.04.08</v>
          </cell>
          <cell r="L663" t="str">
            <v>11.04.08</v>
          </cell>
          <cell r="N663" t="str">
            <v>09.04.08</v>
          </cell>
          <cell r="S663">
            <v>0</v>
          </cell>
          <cell r="T663">
            <v>1</v>
          </cell>
          <cell r="U663">
            <v>39.03</v>
          </cell>
        </row>
        <row r="664">
          <cell r="J664" t="str">
            <v/>
          </cell>
          <cell r="L664" t="str">
            <v/>
          </cell>
          <cell r="N664" t="str">
            <v>09.04.08</v>
          </cell>
          <cell r="S664">
            <v>0</v>
          </cell>
          <cell r="T664">
            <v>1</v>
          </cell>
          <cell r="U664">
            <v>39.03</v>
          </cell>
        </row>
        <row r="665">
          <cell r="J665" t="str">
            <v>11.04.08</v>
          </cell>
          <cell r="L665" t="str">
            <v>11.04.08</v>
          </cell>
          <cell r="N665" t="str">
            <v>09.04.08</v>
          </cell>
          <cell r="S665">
            <v>0</v>
          </cell>
          <cell r="T665">
            <v>1</v>
          </cell>
          <cell r="U665">
            <v>42.52</v>
          </cell>
        </row>
        <row r="666">
          <cell r="J666" t="str">
            <v/>
          </cell>
          <cell r="L666" t="str">
            <v/>
          </cell>
          <cell r="N666" t="str">
            <v>09.04.08</v>
          </cell>
          <cell r="S666">
            <v>0</v>
          </cell>
          <cell r="T666">
            <v>1</v>
          </cell>
          <cell r="U666">
            <v>42.52</v>
          </cell>
        </row>
        <row r="667">
          <cell r="J667" t="str">
            <v>11.04.08</v>
          </cell>
          <cell r="L667" t="str">
            <v>11.04.08</v>
          </cell>
          <cell r="N667" t="str">
            <v>09.04.08</v>
          </cell>
          <cell r="S667">
            <v>0</v>
          </cell>
          <cell r="T667">
            <v>1</v>
          </cell>
          <cell r="U667">
            <v>39.03</v>
          </cell>
        </row>
        <row r="668">
          <cell r="J668" t="str">
            <v/>
          </cell>
          <cell r="L668" t="str">
            <v/>
          </cell>
          <cell r="N668" t="str">
            <v>09.04.08</v>
          </cell>
          <cell r="S668">
            <v>0</v>
          </cell>
          <cell r="T668">
            <v>1</v>
          </cell>
          <cell r="U668">
            <v>39.03</v>
          </cell>
        </row>
        <row r="669">
          <cell r="J669" t="str">
            <v>11.04.08</v>
          </cell>
          <cell r="L669" t="str">
            <v>11.04.08</v>
          </cell>
          <cell r="N669" t="str">
            <v>09.04.08</v>
          </cell>
          <cell r="S669">
            <v>0</v>
          </cell>
          <cell r="T669">
            <v>1</v>
          </cell>
          <cell r="U669">
            <v>42.52</v>
          </cell>
        </row>
        <row r="670">
          <cell r="J670" t="str">
            <v/>
          </cell>
          <cell r="L670" t="str">
            <v/>
          </cell>
          <cell r="N670" t="str">
            <v>09.04.08</v>
          </cell>
          <cell r="S670">
            <v>0</v>
          </cell>
          <cell r="T670">
            <v>1</v>
          </cell>
          <cell r="U670">
            <v>42.52</v>
          </cell>
        </row>
        <row r="671">
          <cell r="J671" t="str">
            <v>11.04.08</v>
          </cell>
          <cell r="L671" t="str">
            <v>11.04.08</v>
          </cell>
          <cell r="N671" t="str">
            <v>09.04.08</v>
          </cell>
          <cell r="S671">
            <v>0</v>
          </cell>
          <cell r="T671">
            <v>1</v>
          </cell>
          <cell r="U671">
            <v>42.51</v>
          </cell>
        </row>
        <row r="672">
          <cell r="J672" t="str">
            <v/>
          </cell>
          <cell r="L672" t="str">
            <v/>
          </cell>
          <cell r="N672" t="str">
            <v>09.04.08</v>
          </cell>
          <cell r="S672">
            <v>0</v>
          </cell>
          <cell r="T672">
            <v>1</v>
          </cell>
          <cell r="U672">
            <v>42.51</v>
          </cell>
        </row>
        <row r="673">
          <cell r="J673" t="str">
            <v>11.04.08</v>
          </cell>
          <cell r="L673" t="str">
            <v>11.04.08</v>
          </cell>
          <cell r="N673" t="str">
            <v>11.04.08</v>
          </cell>
          <cell r="S673">
            <v>0</v>
          </cell>
          <cell r="T673">
            <v>100</v>
          </cell>
          <cell r="U673">
            <v>356.91</v>
          </cell>
        </row>
        <row r="674">
          <cell r="J674" t="str">
            <v/>
          </cell>
          <cell r="L674" t="str">
            <v/>
          </cell>
          <cell r="N674" t="str">
            <v>11.04.08</v>
          </cell>
          <cell r="S674">
            <v>0</v>
          </cell>
          <cell r="T674">
            <v>100</v>
          </cell>
          <cell r="U674">
            <v>356.91</v>
          </cell>
        </row>
        <row r="675">
          <cell r="J675" t="str">
            <v>11.04.08</v>
          </cell>
          <cell r="L675" t="str">
            <v>11.04.08</v>
          </cell>
          <cell r="N675" t="str">
            <v>11.04.08</v>
          </cell>
          <cell r="S675">
            <v>0</v>
          </cell>
          <cell r="T675">
            <v>350</v>
          </cell>
          <cell r="U675">
            <v>378.09</v>
          </cell>
        </row>
        <row r="676">
          <cell r="J676" t="str">
            <v/>
          </cell>
          <cell r="L676" t="str">
            <v/>
          </cell>
          <cell r="N676" t="str">
            <v>11.04.08</v>
          </cell>
          <cell r="S676">
            <v>0</v>
          </cell>
          <cell r="T676">
            <v>350</v>
          </cell>
          <cell r="U676">
            <v>378.09</v>
          </cell>
        </row>
        <row r="677">
          <cell r="J677" t="str">
            <v/>
          </cell>
          <cell r="L677" t="str">
            <v/>
          </cell>
          <cell r="N677" t="str">
            <v/>
          </cell>
          <cell r="S677">
            <v>0</v>
          </cell>
          <cell r="T677">
            <v>0</v>
          </cell>
          <cell r="U677">
            <v>0</v>
          </cell>
        </row>
        <row r="678">
          <cell r="J678" t="str">
            <v/>
          </cell>
          <cell r="L678" t="str">
            <v/>
          </cell>
          <cell r="N678" t="str">
            <v/>
          </cell>
          <cell r="S678">
            <v>0</v>
          </cell>
          <cell r="T678">
            <v>0</v>
          </cell>
          <cell r="U678">
            <v>0</v>
          </cell>
        </row>
        <row r="679">
          <cell r="J679" t="str">
            <v/>
          </cell>
          <cell r="L679" t="str">
            <v/>
          </cell>
          <cell r="N679" t="str">
            <v/>
          </cell>
          <cell r="S679">
            <v>0</v>
          </cell>
          <cell r="T679">
            <v>0</v>
          </cell>
          <cell r="U679">
            <v>0</v>
          </cell>
        </row>
        <row r="680">
          <cell r="J680" t="str">
            <v/>
          </cell>
          <cell r="L680" t="str">
            <v/>
          </cell>
          <cell r="N680" t="str">
            <v/>
          </cell>
          <cell r="S680">
            <v>0</v>
          </cell>
          <cell r="T680">
            <v>0</v>
          </cell>
          <cell r="U680">
            <v>0</v>
          </cell>
        </row>
        <row r="681">
          <cell r="J681" t="str">
            <v/>
          </cell>
          <cell r="L681" t="str">
            <v/>
          </cell>
          <cell r="N681" t="str">
            <v/>
          </cell>
          <cell r="S681">
            <v>0</v>
          </cell>
          <cell r="T681">
            <v>0</v>
          </cell>
          <cell r="U681">
            <v>0</v>
          </cell>
        </row>
        <row r="682">
          <cell r="J682" t="str">
            <v/>
          </cell>
          <cell r="L682" t="str">
            <v/>
          </cell>
          <cell r="N682" t="str">
            <v/>
          </cell>
          <cell r="S682">
            <v>0</v>
          </cell>
          <cell r="T682">
            <v>0</v>
          </cell>
          <cell r="U682">
            <v>0</v>
          </cell>
        </row>
        <row r="683">
          <cell r="J683" t="str">
            <v/>
          </cell>
          <cell r="L683" t="str">
            <v/>
          </cell>
          <cell r="N683" t="str">
            <v/>
          </cell>
          <cell r="S683">
            <v>0</v>
          </cell>
          <cell r="T683">
            <v>0</v>
          </cell>
          <cell r="U683">
            <v>0</v>
          </cell>
        </row>
        <row r="684">
          <cell r="J684" t="str">
            <v>22.10.08</v>
          </cell>
          <cell r="L684" t="str">
            <v/>
          </cell>
          <cell r="N684" t="str">
            <v/>
          </cell>
          <cell r="S684">
            <v>0</v>
          </cell>
          <cell r="T684">
            <v>0</v>
          </cell>
          <cell r="U684">
            <v>0</v>
          </cell>
        </row>
        <row r="685">
          <cell r="J685" t="str">
            <v/>
          </cell>
          <cell r="L685" t="str">
            <v/>
          </cell>
          <cell r="N685" t="str">
            <v/>
          </cell>
          <cell r="S685">
            <v>0</v>
          </cell>
          <cell r="T685">
            <v>0</v>
          </cell>
          <cell r="U685">
            <v>0</v>
          </cell>
        </row>
        <row r="686">
          <cell r="J686" t="str">
            <v/>
          </cell>
          <cell r="L686" t="str">
            <v/>
          </cell>
          <cell r="N686" t="str">
            <v/>
          </cell>
          <cell r="S686">
            <v>0</v>
          </cell>
          <cell r="T686">
            <v>0</v>
          </cell>
          <cell r="U686">
            <v>0</v>
          </cell>
        </row>
        <row r="687">
          <cell r="J687" t="str">
            <v/>
          </cell>
          <cell r="L687" t="str">
            <v/>
          </cell>
          <cell r="N687" t="str">
            <v/>
          </cell>
          <cell r="S687">
            <v>0</v>
          </cell>
          <cell r="T687">
            <v>0</v>
          </cell>
          <cell r="U687">
            <v>0</v>
          </cell>
        </row>
        <row r="688">
          <cell r="J688" t="str">
            <v/>
          </cell>
          <cell r="L688" t="str">
            <v/>
          </cell>
          <cell r="N688" t="str">
            <v/>
          </cell>
          <cell r="S688">
            <v>0</v>
          </cell>
          <cell r="T688">
            <v>0</v>
          </cell>
          <cell r="U688">
            <v>0</v>
          </cell>
        </row>
        <row r="689">
          <cell r="J689" t="str">
            <v/>
          </cell>
          <cell r="L689" t="str">
            <v/>
          </cell>
          <cell r="N689" t="str">
            <v/>
          </cell>
          <cell r="S689">
            <v>0</v>
          </cell>
          <cell r="T689">
            <v>0</v>
          </cell>
          <cell r="U689">
            <v>0</v>
          </cell>
        </row>
        <row r="690">
          <cell r="J690" t="str">
            <v/>
          </cell>
          <cell r="L690" t="str">
            <v/>
          </cell>
          <cell r="N690" t="str">
            <v/>
          </cell>
          <cell r="S690">
            <v>0</v>
          </cell>
          <cell r="T690">
            <v>0</v>
          </cell>
          <cell r="U690">
            <v>0</v>
          </cell>
        </row>
        <row r="691">
          <cell r="J691" t="str">
            <v/>
          </cell>
          <cell r="L691" t="str">
            <v/>
          </cell>
          <cell r="N691" t="str">
            <v/>
          </cell>
          <cell r="S691">
            <v>0</v>
          </cell>
          <cell r="T691">
            <v>0</v>
          </cell>
          <cell r="U691">
            <v>0</v>
          </cell>
        </row>
        <row r="692">
          <cell r="J692" t="str">
            <v/>
          </cell>
          <cell r="L692" t="str">
            <v/>
          </cell>
          <cell r="N692" t="str">
            <v/>
          </cell>
          <cell r="S692">
            <v>0</v>
          </cell>
          <cell r="T692">
            <v>0</v>
          </cell>
          <cell r="U692">
            <v>0</v>
          </cell>
        </row>
        <row r="693">
          <cell r="J693" t="str">
            <v/>
          </cell>
          <cell r="L693" t="str">
            <v/>
          </cell>
          <cell r="N693" t="str">
            <v/>
          </cell>
          <cell r="S693">
            <v>0</v>
          </cell>
          <cell r="T693">
            <v>0</v>
          </cell>
          <cell r="U693">
            <v>0</v>
          </cell>
        </row>
        <row r="694">
          <cell r="J694" t="str">
            <v/>
          </cell>
          <cell r="L694" t="str">
            <v/>
          </cell>
          <cell r="N694" t="str">
            <v/>
          </cell>
          <cell r="S694">
            <v>0</v>
          </cell>
          <cell r="T694">
            <v>0</v>
          </cell>
          <cell r="U694">
            <v>0</v>
          </cell>
        </row>
        <row r="695">
          <cell r="J695" t="str">
            <v/>
          </cell>
          <cell r="L695" t="str">
            <v/>
          </cell>
          <cell r="N695" t="str">
            <v/>
          </cell>
          <cell r="S695">
            <v>0</v>
          </cell>
          <cell r="T695">
            <v>0</v>
          </cell>
          <cell r="U695">
            <v>0</v>
          </cell>
        </row>
        <row r="696">
          <cell r="J696" t="str">
            <v/>
          </cell>
          <cell r="L696" t="str">
            <v/>
          </cell>
          <cell r="N696" t="str">
            <v/>
          </cell>
          <cell r="S696">
            <v>0</v>
          </cell>
          <cell r="T696">
            <v>0</v>
          </cell>
          <cell r="U696">
            <v>0</v>
          </cell>
        </row>
        <row r="697">
          <cell r="J697" t="str">
            <v/>
          </cell>
          <cell r="L697" t="str">
            <v/>
          </cell>
          <cell r="N697" t="str">
            <v/>
          </cell>
          <cell r="S697">
            <v>0</v>
          </cell>
          <cell r="T697">
            <v>0</v>
          </cell>
          <cell r="U697">
            <v>0</v>
          </cell>
        </row>
        <row r="698">
          <cell r="J698" t="str">
            <v/>
          </cell>
          <cell r="L698" t="str">
            <v/>
          </cell>
          <cell r="N698" t="str">
            <v/>
          </cell>
          <cell r="S698">
            <v>0</v>
          </cell>
          <cell r="T698">
            <v>0</v>
          </cell>
          <cell r="U698">
            <v>0</v>
          </cell>
        </row>
        <row r="699">
          <cell r="J699" t="str">
            <v/>
          </cell>
          <cell r="L699" t="str">
            <v/>
          </cell>
          <cell r="N699" t="str">
            <v/>
          </cell>
          <cell r="S699">
            <v>0</v>
          </cell>
          <cell r="T699">
            <v>0</v>
          </cell>
          <cell r="U699">
            <v>0</v>
          </cell>
        </row>
        <row r="700">
          <cell r="J700" t="str">
            <v/>
          </cell>
          <cell r="L700" t="str">
            <v/>
          </cell>
          <cell r="N700" t="str">
            <v/>
          </cell>
          <cell r="S700">
            <v>0</v>
          </cell>
          <cell r="T700">
            <v>0</v>
          </cell>
          <cell r="U700">
            <v>0</v>
          </cell>
        </row>
        <row r="701">
          <cell r="J701" t="str">
            <v/>
          </cell>
          <cell r="L701" t="str">
            <v/>
          </cell>
          <cell r="N701" t="str">
            <v/>
          </cell>
          <cell r="S701">
            <v>0</v>
          </cell>
          <cell r="T701">
            <v>0</v>
          </cell>
          <cell r="U701">
            <v>0</v>
          </cell>
        </row>
        <row r="702">
          <cell r="J702" t="str">
            <v/>
          </cell>
          <cell r="L702" t="str">
            <v/>
          </cell>
          <cell r="N702" t="str">
            <v/>
          </cell>
          <cell r="S702">
            <v>0</v>
          </cell>
          <cell r="T702">
            <v>0</v>
          </cell>
          <cell r="U702">
            <v>0</v>
          </cell>
        </row>
        <row r="703">
          <cell r="J703" t="str">
            <v/>
          </cell>
          <cell r="L703" t="str">
            <v/>
          </cell>
          <cell r="N703" t="str">
            <v/>
          </cell>
          <cell r="S703">
            <v>0</v>
          </cell>
          <cell r="T703">
            <v>0</v>
          </cell>
          <cell r="U703">
            <v>0</v>
          </cell>
        </row>
        <row r="704">
          <cell r="J704" t="str">
            <v/>
          </cell>
          <cell r="L704" t="str">
            <v/>
          </cell>
          <cell r="N704" t="str">
            <v/>
          </cell>
          <cell r="S704">
            <v>0</v>
          </cell>
          <cell r="T704">
            <v>0</v>
          </cell>
          <cell r="U704">
            <v>0</v>
          </cell>
        </row>
        <row r="705">
          <cell r="J705" t="str">
            <v/>
          </cell>
          <cell r="L705" t="str">
            <v/>
          </cell>
          <cell r="N705" t="str">
            <v/>
          </cell>
          <cell r="S705">
            <v>0</v>
          </cell>
          <cell r="T705">
            <v>0</v>
          </cell>
          <cell r="U705">
            <v>0</v>
          </cell>
        </row>
        <row r="706">
          <cell r="J706" t="str">
            <v/>
          </cell>
          <cell r="L706" t="str">
            <v/>
          </cell>
          <cell r="N706" t="str">
            <v/>
          </cell>
          <cell r="S706">
            <v>0</v>
          </cell>
          <cell r="T706">
            <v>0</v>
          </cell>
          <cell r="U706">
            <v>0</v>
          </cell>
        </row>
        <row r="707">
          <cell r="J707" t="str">
            <v>19.06.08</v>
          </cell>
          <cell r="L707" t="str">
            <v/>
          </cell>
          <cell r="N707" t="str">
            <v/>
          </cell>
          <cell r="S707">
            <v>0</v>
          </cell>
          <cell r="T707">
            <v>0</v>
          </cell>
          <cell r="U707">
            <v>0</v>
          </cell>
        </row>
        <row r="708">
          <cell r="J708" t="str">
            <v/>
          </cell>
          <cell r="L708" t="str">
            <v/>
          </cell>
          <cell r="N708" t="str">
            <v/>
          </cell>
          <cell r="S708">
            <v>0</v>
          </cell>
          <cell r="T708">
            <v>0</v>
          </cell>
          <cell r="U708">
            <v>0</v>
          </cell>
        </row>
        <row r="709">
          <cell r="J709" t="str">
            <v/>
          </cell>
          <cell r="L709" t="str">
            <v/>
          </cell>
          <cell r="N709" t="str">
            <v/>
          </cell>
          <cell r="S709">
            <v>0</v>
          </cell>
          <cell r="T709">
            <v>0</v>
          </cell>
          <cell r="U709">
            <v>0</v>
          </cell>
        </row>
        <row r="710">
          <cell r="J710" t="str">
            <v/>
          </cell>
          <cell r="L710" t="str">
            <v/>
          </cell>
          <cell r="N710" t="str">
            <v/>
          </cell>
          <cell r="S710">
            <v>0</v>
          </cell>
          <cell r="T710">
            <v>0</v>
          </cell>
          <cell r="U710">
            <v>0</v>
          </cell>
        </row>
        <row r="711">
          <cell r="J711" t="str">
            <v/>
          </cell>
          <cell r="L711" t="str">
            <v/>
          </cell>
          <cell r="N711" t="str">
            <v/>
          </cell>
          <cell r="S711">
            <v>0</v>
          </cell>
          <cell r="T711">
            <v>0</v>
          </cell>
          <cell r="U711">
            <v>612213.43000000005</v>
          </cell>
        </row>
        <row r="712">
          <cell r="J712" t="str">
            <v/>
          </cell>
          <cell r="L712" t="str">
            <v/>
          </cell>
          <cell r="N712" t="str">
            <v/>
          </cell>
          <cell r="S712">
            <v>0</v>
          </cell>
          <cell r="T712">
            <v>0</v>
          </cell>
          <cell r="U712">
            <v>612213.43000000005</v>
          </cell>
        </row>
        <row r="713">
          <cell r="J713" t="str">
            <v/>
          </cell>
          <cell r="L713" t="str">
            <v/>
          </cell>
          <cell r="N713" t="str">
            <v/>
          </cell>
          <cell r="S713">
            <v>0</v>
          </cell>
          <cell r="T713">
            <v>0</v>
          </cell>
          <cell r="U713">
            <v>0</v>
          </cell>
        </row>
        <row r="714">
          <cell r="J714" t="str">
            <v/>
          </cell>
          <cell r="L714" t="str">
            <v/>
          </cell>
          <cell r="N714" t="str">
            <v/>
          </cell>
          <cell r="S714">
            <v>0</v>
          </cell>
          <cell r="T714">
            <v>0</v>
          </cell>
          <cell r="U714">
            <v>0</v>
          </cell>
        </row>
        <row r="715">
          <cell r="J715" t="str">
            <v/>
          </cell>
          <cell r="L715" t="str">
            <v/>
          </cell>
          <cell r="N715" t="str">
            <v/>
          </cell>
          <cell r="S715">
            <v>0</v>
          </cell>
          <cell r="T715">
            <v>0</v>
          </cell>
          <cell r="U715">
            <v>0</v>
          </cell>
        </row>
        <row r="716">
          <cell r="J716" t="str">
            <v/>
          </cell>
          <cell r="L716" t="str">
            <v/>
          </cell>
          <cell r="N716" t="str">
            <v/>
          </cell>
          <cell r="S716">
            <v>0</v>
          </cell>
          <cell r="T716">
            <v>0</v>
          </cell>
          <cell r="U716">
            <v>0</v>
          </cell>
        </row>
        <row r="717">
          <cell r="J717" t="str">
            <v/>
          </cell>
          <cell r="L717" t="str">
            <v/>
          </cell>
          <cell r="N717" t="str">
            <v/>
          </cell>
          <cell r="S717">
            <v>0</v>
          </cell>
          <cell r="T717">
            <v>0</v>
          </cell>
          <cell r="U717">
            <v>0</v>
          </cell>
        </row>
        <row r="718">
          <cell r="J718" t="str">
            <v/>
          </cell>
          <cell r="L718" t="str">
            <v/>
          </cell>
          <cell r="N718" t="str">
            <v/>
          </cell>
          <cell r="S718">
            <v>0</v>
          </cell>
          <cell r="T718">
            <v>0</v>
          </cell>
          <cell r="U718">
            <v>0</v>
          </cell>
        </row>
        <row r="719">
          <cell r="J719" t="str">
            <v/>
          </cell>
          <cell r="L719" t="str">
            <v/>
          </cell>
          <cell r="N719" t="str">
            <v/>
          </cell>
          <cell r="S719">
            <v>0</v>
          </cell>
          <cell r="T719">
            <v>0</v>
          </cell>
          <cell r="U719">
            <v>373399.57</v>
          </cell>
        </row>
        <row r="720">
          <cell r="J720" t="str">
            <v>27.02.08</v>
          </cell>
          <cell r="L720" t="str">
            <v>27.02.08</v>
          </cell>
          <cell r="N720" t="str">
            <v>26.02.08</v>
          </cell>
          <cell r="S720">
            <v>0</v>
          </cell>
          <cell r="T720">
            <v>1</v>
          </cell>
          <cell r="U720">
            <v>1468.64</v>
          </cell>
        </row>
        <row r="721">
          <cell r="J721" t="str">
            <v/>
          </cell>
          <cell r="L721" t="str">
            <v/>
          </cell>
          <cell r="N721" t="str">
            <v>26.02.08</v>
          </cell>
          <cell r="S721">
            <v>0</v>
          </cell>
          <cell r="T721">
            <v>1</v>
          </cell>
          <cell r="U721">
            <v>1468.64</v>
          </cell>
        </row>
        <row r="722">
          <cell r="J722" t="str">
            <v>11.04.08</v>
          </cell>
          <cell r="L722" t="str">
            <v>09.05.08</v>
          </cell>
          <cell r="N722" t="str">
            <v>14.05.08</v>
          </cell>
          <cell r="S722">
            <v>0</v>
          </cell>
          <cell r="T722">
            <v>6</v>
          </cell>
          <cell r="U722">
            <v>2813.55</v>
          </cell>
        </row>
        <row r="723">
          <cell r="J723" t="str">
            <v/>
          </cell>
          <cell r="L723" t="str">
            <v/>
          </cell>
          <cell r="N723" t="str">
            <v>14.05.08</v>
          </cell>
          <cell r="S723">
            <v>0</v>
          </cell>
          <cell r="T723">
            <v>6</v>
          </cell>
          <cell r="U723">
            <v>2813.55</v>
          </cell>
        </row>
        <row r="724">
          <cell r="J724" t="str">
            <v>11.04.08</v>
          </cell>
          <cell r="L724" t="str">
            <v>02.06.08</v>
          </cell>
          <cell r="N724" t="str">
            <v/>
          </cell>
          <cell r="S724">
            <v>0</v>
          </cell>
          <cell r="T724">
            <v>0</v>
          </cell>
          <cell r="U724">
            <v>0</v>
          </cell>
        </row>
        <row r="725">
          <cell r="J725" t="str">
            <v/>
          </cell>
          <cell r="L725" t="str">
            <v/>
          </cell>
          <cell r="N725" t="str">
            <v/>
          </cell>
          <cell r="S725">
            <v>0</v>
          </cell>
          <cell r="T725">
            <v>0</v>
          </cell>
          <cell r="U725">
            <v>369117.38</v>
          </cell>
        </row>
        <row r="726">
          <cell r="J726" t="str">
            <v>16.11.07</v>
          </cell>
          <cell r="L726" t="str">
            <v>21.12.07</v>
          </cell>
          <cell r="N726" t="str">
            <v>10.01.08</v>
          </cell>
          <cell r="S726">
            <v>0</v>
          </cell>
          <cell r="T726">
            <v>1</v>
          </cell>
          <cell r="U726">
            <v>26965.91</v>
          </cell>
        </row>
        <row r="727">
          <cell r="J727" t="str">
            <v/>
          </cell>
          <cell r="L727" t="str">
            <v/>
          </cell>
          <cell r="N727" t="str">
            <v>10.01.08</v>
          </cell>
          <cell r="S727">
            <v>0</v>
          </cell>
          <cell r="T727">
            <v>1</v>
          </cell>
          <cell r="U727">
            <v>26965.91</v>
          </cell>
        </row>
        <row r="728">
          <cell r="J728" t="str">
            <v>16.11.07</v>
          </cell>
          <cell r="L728" t="str">
            <v>21.12.07</v>
          </cell>
          <cell r="N728" t="str">
            <v>10.01.08</v>
          </cell>
          <cell r="S728">
            <v>0</v>
          </cell>
          <cell r="T728">
            <v>2</v>
          </cell>
          <cell r="U728">
            <v>204.84</v>
          </cell>
        </row>
        <row r="729">
          <cell r="J729" t="str">
            <v/>
          </cell>
          <cell r="L729" t="str">
            <v/>
          </cell>
          <cell r="N729" t="str">
            <v>10.01.08</v>
          </cell>
          <cell r="S729">
            <v>0</v>
          </cell>
          <cell r="T729">
            <v>2</v>
          </cell>
          <cell r="U729">
            <v>204.84</v>
          </cell>
        </row>
        <row r="730">
          <cell r="J730" t="str">
            <v>16.11.07</v>
          </cell>
          <cell r="L730" t="str">
            <v>21.12.07</v>
          </cell>
          <cell r="N730" t="str">
            <v>10.01.08</v>
          </cell>
          <cell r="S730">
            <v>0</v>
          </cell>
          <cell r="T730">
            <v>1</v>
          </cell>
          <cell r="U730">
            <v>196.05</v>
          </cell>
        </row>
        <row r="731">
          <cell r="J731" t="str">
            <v/>
          </cell>
          <cell r="L731" t="str">
            <v/>
          </cell>
          <cell r="N731" t="str">
            <v>10.01.08</v>
          </cell>
          <cell r="S731">
            <v>0</v>
          </cell>
          <cell r="T731">
            <v>1</v>
          </cell>
          <cell r="U731">
            <v>196.05</v>
          </cell>
        </row>
        <row r="732">
          <cell r="J732" t="str">
            <v>16.11.07</v>
          </cell>
          <cell r="L732" t="str">
            <v>06.12.07</v>
          </cell>
          <cell r="N732" t="str">
            <v>29.11.07</v>
          </cell>
          <cell r="S732">
            <v>0</v>
          </cell>
          <cell r="T732">
            <v>1</v>
          </cell>
          <cell r="U732">
            <v>19136</v>
          </cell>
        </row>
        <row r="733">
          <cell r="J733" t="str">
            <v/>
          </cell>
          <cell r="L733" t="str">
            <v/>
          </cell>
          <cell r="N733" t="str">
            <v>29.11.07</v>
          </cell>
          <cell r="S733">
            <v>0</v>
          </cell>
          <cell r="T733">
            <v>1</v>
          </cell>
          <cell r="U733">
            <v>19136</v>
          </cell>
        </row>
        <row r="734">
          <cell r="J734" t="str">
            <v>16.11.07</v>
          </cell>
          <cell r="L734" t="str">
            <v>30.11.07</v>
          </cell>
          <cell r="N734" t="str">
            <v>10.01.08</v>
          </cell>
          <cell r="S734">
            <v>0</v>
          </cell>
          <cell r="T734">
            <v>1</v>
          </cell>
          <cell r="U734">
            <v>26965.55</v>
          </cell>
        </row>
        <row r="735">
          <cell r="J735" t="str">
            <v/>
          </cell>
          <cell r="L735" t="str">
            <v/>
          </cell>
          <cell r="N735" t="str">
            <v>10.01.08</v>
          </cell>
          <cell r="S735">
            <v>0</v>
          </cell>
          <cell r="T735">
            <v>1</v>
          </cell>
          <cell r="U735">
            <v>26965.55</v>
          </cell>
        </row>
        <row r="736">
          <cell r="J736" t="str">
            <v>16.11.07</v>
          </cell>
          <cell r="L736" t="str">
            <v>30.11.07</v>
          </cell>
          <cell r="N736" t="str">
            <v>10.01.08</v>
          </cell>
          <cell r="S736">
            <v>0</v>
          </cell>
          <cell r="T736">
            <v>1</v>
          </cell>
          <cell r="U736">
            <v>102.42</v>
          </cell>
        </row>
        <row r="737">
          <cell r="J737" t="str">
            <v/>
          </cell>
          <cell r="L737" t="str">
            <v/>
          </cell>
          <cell r="N737" t="str">
            <v>10.01.08</v>
          </cell>
          <cell r="S737">
            <v>0</v>
          </cell>
          <cell r="T737">
            <v>1</v>
          </cell>
          <cell r="U737">
            <v>102.42</v>
          </cell>
        </row>
        <row r="738">
          <cell r="J738" t="str">
            <v>16.11.07</v>
          </cell>
          <cell r="L738" t="str">
            <v>30.11.07</v>
          </cell>
          <cell r="N738" t="str">
            <v>10.01.08</v>
          </cell>
          <cell r="S738">
            <v>0</v>
          </cell>
          <cell r="T738">
            <v>2</v>
          </cell>
          <cell r="U738">
            <v>1455.5</v>
          </cell>
        </row>
        <row r="739">
          <cell r="J739" t="str">
            <v/>
          </cell>
          <cell r="L739" t="str">
            <v/>
          </cell>
          <cell r="N739" t="str">
            <v>10.01.08</v>
          </cell>
          <cell r="S739">
            <v>0</v>
          </cell>
          <cell r="T739">
            <v>2</v>
          </cell>
          <cell r="U739">
            <v>1455.5</v>
          </cell>
        </row>
        <row r="740">
          <cell r="J740" t="str">
            <v>16.11.07</v>
          </cell>
          <cell r="L740" t="str">
            <v>30.11.07</v>
          </cell>
          <cell r="N740" t="str">
            <v>25.01.08</v>
          </cell>
          <cell r="S740">
            <v>0</v>
          </cell>
          <cell r="T740">
            <v>1</v>
          </cell>
          <cell r="U740">
            <v>10090</v>
          </cell>
        </row>
        <row r="741">
          <cell r="J741" t="str">
            <v/>
          </cell>
          <cell r="L741" t="str">
            <v/>
          </cell>
          <cell r="N741" t="str">
            <v>25.01.08</v>
          </cell>
          <cell r="S741">
            <v>0</v>
          </cell>
          <cell r="T741">
            <v>1</v>
          </cell>
          <cell r="U741">
            <v>10090</v>
          </cell>
        </row>
        <row r="742">
          <cell r="J742" t="str">
            <v>16.11.07</v>
          </cell>
          <cell r="L742" t="str">
            <v>30.11.07</v>
          </cell>
          <cell r="N742" t="str">
            <v>25.01.08</v>
          </cell>
          <cell r="S742">
            <v>0</v>
          </cell>
          <cell r="T742">
            <v>1</v>
          </cell>
          <cell r="U742">
            <v>26960</v>
          </cell>
        </row>
        <row r="743">
          <cell r="J743" t="str">
            <v/>
          </cell>
          <cell r="L743" t="str">
            <v/>
          </cell>
          <cell r="N743" t="str">
            <v>25.01.08</v>
          </cell>
          <cell r="S743">
            <v>0</v>
          </cell>
          <cell r="T743">
            <v>1</v>
          </cell>
          <cell r="U743">
            <v>26960</v>
          </cell>
        </row>
        <row r="744">
          <cell r="J744" t="str">
            <v>16.11.07</v>
          </cell>
          <cell r="L744" t="str">
            <v>30.11.07</v>
          </cell>
          <cell r="N744" t="str">
            <v>25.01.08</v>
          </cell>
          <cell r="S744">
            <v>0</v>
          </cell>
          <cell r="T744">
            <v>2</v>
          </cell>
          <cell r="U744">
            <v>1455.2</v>
          </cell>
        </row>
        <row r="745">
          <cell r="J745" t="str">
            <v/>
          </cell>
          <cell r="L745" t="str">
            <v/>
          </cell>
          <cell r="N745" t="str">
            <v>25.01.08</v>
          </cell>
          <cell r="S745">
            <v>0</v>
          </cell>
          <cell r="T745">
            <v>2</v>
          </cell>
          <cell r="U745">
            <v>1455.2</v>
          </cell>
        </row>
        <row r="746">
          <cell r="J746" t="str">
            <v>16.11.07</v>
          </cell>
          <cell r="L746" t="str">
            <v>30.11.07</v>
          </cell>
          <cell r="N746" t="str">
            <v>25.01.08</v>
          </cell>
          <cell r="S746">
            <v>0</v>
          </cell>
          <cell r="T746">
            <v>1</v>
          </cell>
          <cell r="U746">
            <v>12580</v>
          </cell>
        </row>
        <row r="747">
          <cell r="J747" t="str">
            <v/>
          </cell>
          <cell r="L747" t="str">
            <v/>
          </cell>
          <cell r="N747" t="str">
            <v>25.01.08</v>
          </cell>
          <cell r="S747">
            <v>0</v>
          </cell>
          <cell r="T747">
            <v>1</v>
          </cell>
          <cell r="U747">
            <v>12580</v>
          </cell>
        </row>
        <row r="748">
          <cell r="J748" t="str">
            <v>16.11.07</v>
          </cell>
          <cell r="L748" t="str">
            <v>30.11.07</v>
          </cell>
          <cell r="N748" t="str">
            <v>25.01.08</v>
          </cell>
          <cell r="S748">
            <v>0</v>
          </cell>
          <cell r="T748">
            <v>1</v>
          </cell>
          <cell r="U748">
            <v>26960</v>
          </cell>
        </row>
        <row r="749">
          <cell r="J749" t="str">
            <v/>
          </cell>
          <cell r="L749" t="str">
            <v/>
          </cell>
          <cell r="N749" t="str">
            <v>25.01.08</v>
          </cell>
          <cell r="S749">
            <v>0</v>
          </cell>
          <cell r="T749">
            <v>1</v>
          </cell>
          <cell r="U749">
            <v>26960</v>
          </cell>
        </row>
        <row r="750">
          <cell r="J750" t="str">
            <v>16.11.07</v>
          </cell>
          <cell r="L750" t="str">
            <v>30.11.07</v>
          </cell>
          <cell r="N750" t="str">
            <v>25.01.08</v>
          </cell>
          <cell r="S750">
            <v>0</v>
          </cell>
          <cell r="T750">
            <v>2</v>
          </cell>
          <cell r="U750">
            <v>1455.2</v>
          </cell>
        </row>
        <row r="751">
          <cell r="J751" t="str">
            <v/>
          </cell>
          <cell r="L751" t="str">
            <v/>
          </cell>
          <cell r="N751" t="str">
            <v>25.01.08</v>
          </cell>
          <cell r="S751">
            <v>0</v>
          </cell>
          <cell r="T751">
            <v>2</v>
          </cell>
          <cell r="U751">
            <v>1455.2</v>
          </cell>
        </row>
        <row r="752">
          <cell r="J752" t="str">
            <v>16.11.07</v>
          </cell>
          <cell r="L752" t="str">
            <v>30.11.07</v>
          </cell>
          <cell r="N752" t="str">
            <v>10.01.08</v>
          </cell>
          <cell r="S752">
            <v>0</v>
          </cell>
          <cell r="T752">
            <v>1</v>
          </cell>
          <cell r="U752">
            <v>10094.83</v>
          </cell>
        </row>
        <row r="753">
          <cell r="J753" t="str">
            <v/>
          </cell>
          <cell r="L753" t="str">
            <v/>
          </cell>
          <cell r="N753" t="str">
            <v>10.01.08</v>
          </cell>
          <cell r="S753">
            <v>0</v>
          </cell>
          <cell r="T753">
            <v>1</v>
          </cell>
          <cell r="U753">
            <v>10094.83</v>
          </cell>
        </row>
        <row r="754">
          <cell r="J754" t="str">
            <v>16.11.07</v>
          </cell>
          <cell r="L754" t="str">
            <v>30.11.07</v>
          </cell>
          <cell r="N754" t="str">
            <v>10.01.08</v>
          </cell>
          <cell r="S754">
            <v>0</v>
          </cell>
          <cell r="T754">
            <v>1</v>
          </cell>
          <cell r="U754">
            <v>102.45</v>
          </cell>
        </row>
        <row r="755">
          <cell r="J755" t="str">
            <v/>
          </cell>
          <cell r="L755" t="str">
            <v/>
          </cell>
          <cell r="N755" t="str">
            <v>10.01.08</v>
          </cell>
          <cell r="S755">
            <v>0</v>
          </cell>
          <cell r="T755">
            <v>1</v>
          </cell>
          <cell r="U755">
            <v>102.45</v>
          </cell>
        </row>
        <row r="756">
          <cell r="J756" t="str">
            <v>16.11.07</v>
          </cell>
          <cell r="L756" t="str">
            <v>30.11.07</v>
          </cell>
          <cell r="N756" t="str">
            <v/>
          </cell>
          <cell r="S756">
            <v>0</v>
          </cell>
          <cell r="T756">
            <v>1</v>
          </cell>
          <cell r="U756">
            <v>26965.96</v>
          </cell>
        </row>
        <row r="757">
          <cell r="J757" t="str">
            <v/>
          </cell>
          <cell r="L757" t="str">
            <v/>
          </cell>
          <cell r="N757" t="str">
            <v>10.01.08</v>
          </cell>
          <cell r="S757">
            <v>0</v>
          </cell>
          <cell r="T757">
            <v>1</v>
          </cell>
          <cell r="U757">
            <v>26965.96</v>
          </cell>
        </row>
        <row r="758">
          <cell r="J758" t="str">
            <v/>
          </cell>
          <cell r="L758" t="str">
            <v/>
          </cell>
          <cell r="N758" t="str">
            <v>31.01.08</v>
          </cell>
          <cell r="S758">
            <v>0</v>
          </cell>
          <cell r="T758">
            <v>1</v>
          </cell>
          <cell r="U758">
            <v>26965.97</v>
          </cell>
        </row>
        <row r="759">
          <cell r="J759" t="str">
            <v/>
          </cell>
          <cell r="L759" t="str">
            <v/>
          </cell>
          <cell r="N759" t="str">
            <v>31.01.08</v>
          </cell>
          <cell r="S759">
            <v>0</v>
          </cell>
          <cell r="T759">
            <v>1</v>
          </cell>
          <cell r="U759">
            <v>-26965.97</v>
          </cell>
        </row>
        <row r="760">
          <cell r="J760" t="str">
            <v>16.11.07</v>
          </cell>
          <cell r="L760" t="str">
            <v>30.11.07</v>
          </cell>
          <cell r="N760" t="str">
            <v/>
          </cell>
          <cell r="S760">
            <v>0</v>
          </cell>
          <cell r="T760">
            <v>1</v>
          </cell>
          <cell r="U760">
            <v>102.42</v>
          </cell>
        </row>
        <row r="761">
          <cell r="J761" t="str">
            <v/>
          </cell>
          <cell r="L761" t="str">
            <v/>
          </cell>
          <cell r="N761" t="str">
            <v>10.01.08</v>
          </cell>
          <cell r="S761">
            <v>0</v>
          </cell>
          <cell r="T761">
            <v>1</v>
          </cell>
          <cell r="U761">
            <v>102.42</v>
          </cell>
        </row>
        <row r="762">
          <cell r="J762" t="str">
            <v/>
          </cell>
          <cell r="L762" t="str">
            <v/>
          </cell>
          <cell r="N762" t="str">
            <v>31.01.08</v>
          </cell>
          <cell r="S762">
            <v>0</v>
          </cell>
          <cell r="T762">
            <v>1</v>
          </cell>
          <cell r="U762">
            <v>102.42</v>
          </cell>
        </row>
        <row r="763">
          <cell r="J763" t="str">
            <v/>
          </cell>
          <cell r="L763" t="str">
            <v/>
          </cell>
          <cell r="N763" t="str">
            <v>31.01.08</v>
          </cell>
          <cell r="S763">
            <v>0</v>
          </cell>
          <cell r="T763">
            <v>1</v>
          </cell>
          <cell r="U763">
            <v>-102.42</v>
          </cell>
        </row>
        <row r="764">
          <cell r="J764" t="str">
            <v>16.11.07</v>
          </cell>
          <cell r="L764" t="str">
            <v>30.11.07</v>
          </cell>
          <cell r="N764" t="str">
            <v>10.01.08</v>
          </cell>
          <cell r="S764">
            <v>0</v>
          </cell>
          <cell r="T764">
            <v>1</v>
          </cell>
          <cell r="U764">
            <v>7465.42</v>
          </cell>
        </row>
        <row r="765">
          <cell r="J765" t="str">
            <v/>
          </cell>
          <cell r="L765" t="str">
            <v/>
          </cell>
          <cell r="N765" t="str">
            <v>10.01.08</v>
          </cell>
          <cell r="S765">
            <v>0</v>
          </cell>
          <cell r="T765">
            <v>1</v>
          </cell>
          <cell r="U765">
            <v>7465.42</v>
          </cell>
        </row>
        <row r="766">
          <cell r="J766" t="str">
            <v>16.11.07</v>
          </cell>
          <cell r="L766" t="str">
            <v>30.11.07</v>
          </cell>
          <cell r="N766" t="str">
            <v>10.01.08</v>
          </cell>
          <cell r="S766">
            <v>0</v>
          </cell>
          <cell r="T766">
            <v>1</v>
          </cell>
          <cell r="U766">
            <v>29485.49</v>
          </cell>
        </row>
        <row r="767">
          <cell r="J767" t="str">
            <v/>
          </cell>
          <cell r="L767" t="str">
            <v/>
          </cell>
          <cell r="N767" t="str">
            <v>10.01.08</v>
          </cell>
          <cell r="S767">
            <v>0</v>
          </cell>
          <cell r="T767">
            <v>1</v>
          </cell>
          <cell r="U767">
            <v>29485.49</v>
          </cell>
        </row>
        <row r="768">
          <cell r="J768" t="str">
            <v>16.11.07</v>
          </cell>
          <cell r="L768" t="str">
            <v>30.11.07</v>
          </cell>
          <cell r="N768" t="str">
            <v>10.01.08</v>
          </cell>
          <cell r="S768">
            <v>0</v>
          </cell>
          <cell r="T768">
            <v>2</v>
          </cell>
          <cell r="U768">
            <v>1455.47</v>
          </cell>
        </row>
        <row r="769">
          <cell r="J769" t="str">
            <v/>
          </cell>
          <cell r="L769" t="str">
            <v/>
          </cell>
          <cell r="N769" t="str">
            <v>10.01.08</v>
          </cell>
          <cell r="S769">
            <v>0</v>
          </cell>
          <cell r="T769">
            <v>2</v>
          </cell>
          <cell r="U769">
            <v>1455.47</v>
          </cell>
        </row>
        <row r="770">
          <cell r="J770" t="str">
            <v>16.11.07</v>
          </cell>
          <cell r="L770" t="str">
            <v>30.11.07</v>
          </cell>
          <cell r="N770" t="str">
            <v>25.01.08</v>
          </cell>
          <cell r="S770">
            <v>0</v>
          </cell>
          <cell r="T770">
            <v>1</v>
          </cell>
          <cell r="U770">
            <v>10090</v>
          </cell>
        </row>
        <row r="771">
          <cell r="J771" t="str">
            <v/>
          </cell>
          <cell r="L771" t="str">
            <v/>
          </cell>
          <cell r="N771" t="str">
            <v>25.01.08</v>
          </cell>
          <cell r="S771">
            <v>0</v>
          </cell>
          <cell r="T771">
            <v>1</v>
          </cell>
          <cell r="U771">
            <v>10090</v>
          </cell>
        </row>
        <row r="772">
          <cell r="J772" t="str">
            <v>16.11.07</v>
          </cell>
          <cell r="L772" t="str">
            <v>27.12.07</v>
          </cell>
          <cell r="N772" t="str">
            <v>10.01.08</v>
          </cell>
          <cell r="S772">
            <v>0</v>
          </cell>
          <cell r="T772">
            <v>1</v>
          </cell>
          <cell r="U772">
            <v>26965.93</v>
          </cell>
        </row>
        <row r="773">
          <cell r="J773" t="str">
            <v/>
          </cell>
          <cell r="L773" t="str">
            <v/>
          </cell>
          <cell r="N773" t="str">
            <v>10.01.08</v>
          </cell>
          <cell r="S773">
            <v>0</v>
          </cell>
          <cell r="T773">
            <v>1</v>
          </cell>
          <cell r="U773">
            <v>26965.93</v>
          </cell>
        </row>
        <row r="774">
          <cell r="J774" t="str">
            <v>16.11.07</v>
          </cell>
          <cell r="L774" t="str">
            <v>27.12.07</v>
          </cell>
          <cell r="N774" t="str">
            <v>10.01.08</v>
          </cell>
          <cell r="S774">
            <v>0</v>
          </cell>
          <cell r="T774">
            <v>1</v>
          </cell>
          <cell r="U774">
            <v>102.42</v>
          </cell>
        </row>
        <row r="775">
          <cell r="J775" t="str">
            <v/>
          </cell>
          <cell r="L775" t="str">
            <v/>
          </cell>
          <cell r="N775" t="str">
            <v>10.01.08</v>
          </cell>
          <cell r="S775">
            <v>0</v>
          </cell>
          <cell r="T775">
            <v>1</v>
          </cell>
          <cell r="U775">
            <v>102.42</v>
          </cell>
        </row>
        <row r="776">
          <cell r="J776" t="str">
            <v>16.11.07</v>
          </cell>
          <cell r="L776" t="str">
            <v>27.12.07</v>
          </cell>
          <cell r="N776" t="str">
            <v>10.01.08</v>
          </cell>
          <cell r="S776">
            <v>0</v>
          </cell>
          <cell r="T776">
            <v>1</v>
          </cell>
          <cell r="U776">
            <v>71.06</v>
          </cell>
        </row>
        <row r="777">
          <cell r="J777" t="str">
            <v/>
          </cell>
          <cell r="L777" t="str">
            <v/>
          </cell>
          <cell r="N777" t="str">
            <v>10.01.08</v>
          </cell>
          <cell r="S777">
            <v>0</v>
          </cell>
          <cell r="T777">
            <v>1</v>
          </cell>
          <cell r="U777">
            <v>71.06</v>
          </cell>
        </row>
        <row r="778">
          <cell r="J778" t="str">
            <v>16.11.07</v>
          </cell>
          <cell r="L778" t="str">
            <v>27.12.07</v>
          </cell>
          <cell r="N778" t="str">
            <v>10.01.08</v>
          </cell>
          <cell r="S778">
            <v>0</v>
          </cell>
          <cell r="T778">
            <v>1</v>
          </cell>
          <cell r="U778">
            <v>146.03</v>
          </cell>
        </row>
        <row r="779">
          <cell r="J779" t="str">
            <v/>
          </cell>
          <cell r="L779" t="str">
            <v/>
          </cell>
          <cell r="N779" t="str">
            <v>10.01.08</v>
          </cell>
          <cell r="S779">
            <v>0</v>
          </cell>
          <cell r="T779">
            <v>1</v>
          </cell>
          <cell r="U779">
            <v>146.03</v>
          </cell>
        </row>
        <row r="780">
          <cell r="J780" t="str">
            <v>16.11.07</v>
          </cell>
          <cell r="L780" t="str">
            <v>25.01.08</v>
          </cell>
          <cell r="N780" t="str">
            <v>25.01.08</v>
          </cell>
          <cell r="S780">
            <v>0</v>
          </cell>
          <cell r="T780">
            <v>207</v>
          </cell>
          <cell r="U780">
            <v>55184.13</v>
          </cell>
        </row>
        <row r="781">
          <cell r="J781" t="str">
            <v/>
          </cell>
          <cell r="L781" t="str">
            <v/>
          </cell>
          <cell r="N781" t="str">
            <v>25.01.08</v>
          </cell>
          <cell r="S781">
            <v>0</v>
          </cell>
          <cell r="T781">
            <v>207</v>
          </cell>
          <cell r="U781">
            <v>55184.13</v>
          </cell>
        </row>
        <row r="782">
          <cell r="J782" t="str">
            <v>16.11.07</v>
          </cell>
          <cell r="L782" t="str">
            <v>25.01.08</v>
          </cell>
          <cell r="N782" t="str">
            <v>25.01.08</v>
          </cell>
          <cell r="S782">
            <v>0</v>
          </cell>
          <cell r="T782">
            <v>70</v>
          </cell>
          <cell r="U782">
            <v>32685.1</v>
          </cell>
        </row>
        <row r="783">
          <cell r="J783" t="str">
            <v/>
          </cell>
          <cell r="L783" t="str">
            <v/>
          </cell>
          <cell r="N783" t="str">
            <v>25.01.08</v>
          </cell>
          <cell r="S783">
            <v>0</v>
          </cell>
          <cell r="T783">
            <v>70</v>
          </cell>
          <cell r="U783">
            <v>32685.1</v>
          </cell>
        </row>
        <row r="784">
          <cell r="J784" t="str">
            <v>16.11.07</v>
          </cell>
          <cell r="L784" t="str">
            <v>25.01.08</v>
          </cell>
          <cell r="N784" t="str">
            <v>25.01.08</v>
          </cell>
          <cell r="S784">
            <v>0</v>
          </cell>
          <cell r="T784">
            <v>20</v>
          </cell>
          <cell r="U784">
            <v>13674</v>
          </cell>
        </row>
        <row r="785">
          <cell r="J785" t="str">
            <v/>
          </cell>
          <cell r="L785" t="str">
            <v/>
          </cell>
          <cell r="N785" t="str">
            <v>25.01.08</v>
          </cell>
          <cell r="S785">
            <v>0</v>
          </cell>
          <cell r="T785">
            <v>20</v>
          </cell>
          <cell r="U785">
            <v>13674</v>
          </cell>
        </row>
        <row r="786">
          <cell r="J786" t="str">
            <v/>
          </cell>
          <cell r="L786" t="str">
            <v/>
          </cell>
          <cell r="N786" t="str">
            <v/>
          </cell>
          <cell r="S786">
            <v>0</v>
          </cell>
          <cell r="T786">
            <v>0</v>
          </cell>
          <cell r="U786">
            <v>0</v>
          </cell>
        </row>
        <row r="787">
          <cell r="J787" t="str">
            <v/>
          </cell>
          <cell r="L787" t="str">
            <v/>
          </cell>
          <cell r="N787" t="str">
            <v/>
          </cell>
          <cell r="S787">
            <v>0</v>
          </cell>
          <cell r="T787">
            <v>0</v>
          </cell>
          <cell r="U787">
            <v>170530.76</v>
          </cell>
        </row>
        <row r="788">
          <cell r="J788" t="str">
            <v>16.11.07</v>
          </cell>
          <cell r="L788" t="str">
            <v>16.11.07</v>
          </cell>
          <cell r="N788" t="str">
            <v/>
          </cell>
          <cell r="S788">
            <v>0</v>
          </cell>
          <cell r="T788">
            <v>2</v>
          </cell>
          <cell r="U788">
            <v>34275.26</v>
          </cell>
        </row>
        <row r="789">
          <cell r="J789" t="str">
            <v/>
          </cell>
          <cell r="L789" t="str">
            <v/>
          </cell>
          <cell r="N789" t="str">
            <v>11.12.07</v>
          </cell>
          <cell r="S789">
            <v>0</v>
          </cell>
          <cell r="T789">
            <v>1</v>
          </cell>
          <cell r="U789">
            <v>33159.46</v>
          </cell>
        </row>
        <row r="790">
          <cell r="J790" t="str">
            <v/>
          </cell>
          <cell r="L790" t="str">
            <v/>
          </cell>
          <cell r="N790" t="str">
            <v>06.03.08</v>
          </cell>
          <cell r="S790">
            <v>0</v>
          </cell>
          <cell r="T790">
            <v>1</v>
          </cell>
          <cell r="U790">
            <v>1115.8</v>
          </cell>
        </row>
        <row r="791">
          <cell r="J791" t="str">
            <v>16.11.07</v>
          </cell>
          <cell r="L791" t="str">
            <v>16.11.07</v>
          </cell>
          <cell r="N791" t="str">
            <v>11.12.07</v>
          </cell>
          <cell r="S791">
            <v>0</v>
          </cell>
          <cell r="T791">
            <v>1</v>
          </cell>
          <cell r="U791">
            <v>360.93</v>
          </cell>
        </row>
        <row r="792">
          <cell r="J792" t="str">
            <v/>
          </cell>
          <cell r="L792" t="str">
            <v/>
          </cell>
          <cell r="N792" t="str">
            <v>11.12.07</v>
          </cell>
          <cell r="S792">
            <v>0</v>
          </cell>
          <cell r="T792">
            <v>1</v>
          </cell>
          <cell r="U792">
            <v>360.93</v>
          </cell>
        </row>
        <row r="793">
          <cell r="J793" t="str">
            <v>16.11.07</v>
          </cell>
          <cell r="L793" t="str">
            <v>16.11.07</v>
          </cell>
          <cell r="N793" t="str">
            <v>11.12.07</v>
          </cell>
          <cell r="S793">
            <v>0</v>
          </cell>
          <cell r="T793">
            <v>50</v>
          </cell>
          <cell r="U793">
            <v>75020</v>
          </cell>
        </row>
        <row r="794">
          <cell r="J794" t="str">
            <v/>
          </cell>
          <cell r="L794" t="str">
            <v/>
          </cell>
          <cell r="N794" t="str">
            <v>11.12.07</v>
          </cell>
          <cell r="S794">
            <v>0</v>
          </cell>
          <cell r="T794">
            <v>50</v>
          </cell>
          <cell r="U794">
            <v>75020</v>
          </cell>
        </row>
        <row r="795">
          <cell r="J795" t="str">
            <v>16.11.07</v>
          </cell>
          <cell r="L795" t="str">
            <v>16.11.07</v>
          </cell>
          <cell r="N795" t="str">
            <v>11.12.07</v>
          </cell>
          <cell r="S795">
            <v>0</v>
          </cell>
          <cell r="T795">
            <v>10</v>
          </cell>
          <cell r="U795">
            <v>15004</v>
          </cell>
        </row>
        <row r="796">
          <cell r="J796" t="str">
            <v/>
          </cell>
          <cell r="L796" t="str">
            <v/>
          </cell>
          <cell r="N796" t="str">
            <v>11.12.07</v>
          </cell>
          <cell r="S796">
            <v>0</v>
          </cell>
          <cell r="T796">
            <v>10</v>
          </cell>
          <cell r="U796">
            <v>15004</v>
          </cell>
        </row>
        <row r="797">
          <cell r="J797" t="str">
            <v>16.11.07</v>
          </cell>
          <cell r="L797" t="str">
            <v>16.11.07</v>
          </cell>
          <cell r="N797" t="str">
            <v>11.12.07</v>
          </cell>
          <cell r="S797">
            <v>0</v>
          </cell>
          <cell r="T797">
            <v>6</v>
          </cell>
          <cell r="U797">
            <v>9002.4</v>
          </cell>
        </row>
        <row r="798">
          <cell r="J798" t="str">
            <v/>
          </cell>
          <cell r="L798" t="str">
            <v/>
          </cell>
          <cell r="N798" t="str">
            <v>11.12.07</v>
          </cell>
          <cell r="S798">
            <v>0</v>
          </cell>
          <cell r="T798">
            <v>6</v>
          </cell>
          <cell r="U798">
            <v>9002.4</v>
          </cell>
        </row>
        <row r="799">
          <cell r="J799" t="str">
            <v>16.11.07</v>
          </cell>
          <cell r="L799" t="str">
            <v>16.11.07</v>
          </cell>
          <cell r="N799" t="str">
            <v>11.12.07</v>
          </cell>
          <cell r="S799">
            <v>0</v>
          </cell>
          <cell r="T799">
            <v>1</v>
          </cell>
          <cell r="U799">
            <v>4005.2</v>
          </cell>
        </row>
        <row r="800">
          <cell r="J800" t="str">
            <v/>
          </cell>
          <cell r="L800" t="str">
            <v/>
          </cell>
          <cell r="N800" t="str">
            <v>11.12.07</v>
          </cell>
          <cell r="S800">
            <v>0</v>
          </cell>
          <cell r="T800">
            <v>1</v>
          </cell>
          <cell r="U800">
            <v>4005.2</v>
          </cell>
        </row>
        <row r="801">
          <cell r="J801" t="str">
            <v>16.11.07</v>
          </cell>
          <cell r="L801" t="str">
            <v>16.11.07</v>
          </cell>
          <cell r="N801" t="str">
            <v>11.12.07</v>
          </cell>
          <cell r="S801">
            <v>0</v>
          </cell>
          <cell r="T801">
            <v>1</v>
          </cell>
          <cell r="U801">
            <v>1500.4</v>
          </cell>
        </row>
        <row r="802">
          <cell r="J802" t="str">
            <v/>
          </cell>
          <cell r="L802" t="str">
            <v/>
          </cell>
          <cell r="N802" t="str">
            <v>11.12.07</v>
          </cell>
          <cell r="S802">
            <v>0</v>
          </cell>
          <cell r="T802">
            <v>1</v>
          </cell>
          <cell r="U802">
            <v>1500.4</v>
          </cell>
        </row>
        <row r="803">
          <cell r="J803" t="str">
            <v>16.11.07</v>
          </cell>
          <cell r="L803" t="str">
            <v>16.11.07</v>
          </cell>
          <cell r="N803" t="str">
            <v>11.12.07</v>
          </cell>
          <cell r="S803">
            <v>0</v>
          </cell>
          <cell r="T803">
            <v>6</v>
          </cell>
          <cell r="U803">
            <v>3002.04</v>
          </cell>
        </row>
        <row r="804">
          <cell r="J804" t="str">
            <v/>
          </cell>
          <cell r="L804" t="str">
            <v/>
          </cell>
          <cell r="N804" t="str">
            <v>11.12.07</v>
          </cell>
          <cell r="S804">
            <v>0</v>
          </cell>
          <cell r="T804">
            <v>6</v>
          </cell>
          <cell r="U804">
            <v>3002.04</v>
          </cell>
        </row>
        <row r="805">
          <cell r="J805" t="str">
            <v>16.11.07</v>
          </cell>
          <cell r="L805" t="str">
            <v>16.11.07</v>
          </cell>
          <cell r="N805" t="str">
            <v>11.12.07</v>
          </cell>
          <cell r="S805">
            <v>0</v>
          </cell>
          <cell r="T805">
            <v>1</v>
          </cell>
          <cell r="U805">
            <v>1749.21</v>
          </cell>
        </row>
        <row r="806">
          <cell r="J806" t="str">
            <v/>
          </cell>
          <cell r="L806" t="str">
            <v/>
          </cell>
          <cell r="N806" t="str">
            <v>11.12.07</v>
          </cell>
          <cell r="S806">
            <v>0</v>
          </cell>
          <cell r="T806">
            <v>1</v>
          </cell>
          <cell r="U806">
            <v>1749.21</v>
          </cell>
        </row>
        <row r="807">
          <cell r="J807" t="str">
            <v>16.11.07</v>
          </cell>
          <cell r="L807" t="str">
            <v>16.11.07</v>
          </cell>
          <cell r="N807" t="str">
            <v>11.12.07</v>
          </cell>
          <cell r="S807">
            <v>0</v>
          </cell>
          <cell r="T807">
            <v>2</v>
          </cell>
          <cell r="U807">
            <v>721.86</v>
          </cell>
        </row>
        <row r="808">
          <cell r="J808" t="str">
            <v/>
          </cell>
          <cell r="L808" t="str">
            <v/>
          </cell>
          <cell r="N808" t="str">
            <v>11.12.07</v>
          </cell>
          <cell r="S808">
            <v>0</v>
          </cell>
          <cell r="T808">
            <v>2</v>
          </cell>
          <cell r="U808">
            <v>721.86</v>
          </cell>
        </row>
        <row r="809">
          <cell r="J809" t="str">
            <v>16.11.07</v>
          </cell>
          <cell r="L809" t="str">
            <v>16.11.07</v>
          </cell>
          <cell r="N809" t="str">
            <v>11.12.07</v>
          </cell>
          <cell r="S809">
            <v>0</v>
          </cell>
          <cell r="T809">
            <v>2</v>
          </cell>
          <cell r="U809">
            <v>3622.42</v>
          </cell>
        </row>
        <row r="810">
          <cell r="J810" t="str">
            <v/>
          </cell>
          <cell r="L810" t="str">
            <v/>
          </cell>
          <cell r="N810" t="str">
            <v>11.12.07</v>
          </cell>
          <cell r="S810">
            <v>0</v>
          </cell>
          <cell r="T810">
            <v>2</v>
          </cell>
          <cell r="U810">
            <v>3622.42</v>
          </cell>
        </row>
        <row r="811">
          <cell r="J811" t="str">
            <v>16.11.07</v>
          </cell>
          <cell r="L811" t="str">
            <v>16.11.07</v>
          </cell>
          <cell r="N811" t="str">
            <v>11.12.07</v>
          </cell>
          <cell r="S811">
            <v>0</v>
          </cell>
          <cell r="T811">
            <v>8</v>
          </cell>
          <cell r="U811">
            <v>2887.44</v>
          </cell>
        </row>
        <row r="812">
          <cell r="J812" t="str">
            <v/>
          </cell>
          <cell r="L812" t="str">
            <v/>
          </cell>
          <cell r="N812" t="str">
            <v>11.12.07</v>
          </cell>
          <cell r="S812">
            <v>0</v>
          </cell>
          <cell r="T812">
            <v>8</v>
          </cell>
          <cell r="U812">
            <v>2887.44</v>
          </cell>
        </row>
        <row r="813">
          <cell r="J813" t="str">
            <v>16.11.07</v>
          </cell>
          <cell r="L813" t="str">
            <v>16.11.07</v>
          </cell>
          <cell r="N813" t="str">
            <v>11.12.07</v>
          </cell>
          <cell r="S813">
            <v>0</v>
          </cell>
          <cell r="T813">
            <v>1</v>
          </cell>
          <cell r="U813">
            <v>725.4</v>
          </cell>
        </row>
        <row r="814">
          <cell r="J814" t="str">
            <v/>
          </cell>
          <cell r="L814" t="str">
            <v/>
          </cell>
          <cell r="N814" t="str">
            <v>11.12.07</v>
          </cell>
          <cell r="S814">
            <v>0</v>
          </cell>
          <cell r="T814">
            <v>1</v>
          </cell>
          <cell r="U814">
            <v>725.4</v>
          </cell>
        </row>
        <row r="815">
          <cell r="J815" t="str">
            <v>16.11.07</v>
          </cell>
          <cell r="L815" t="str">
            <v>16.11.07</v>
          </cell>
          <cell r="N815" t="str">
            <v>11.12.07</v>
          </cell>
          <cell r="S815">
            <v>0</v>
          </cell>
          <cell r="T815">
            <v>1</v>
          </cell>
          <cell r="U815">
            <v>102.92</v>
          </cell>
        </row>
        <row r="816">
          <cell r="J816" t="str">
            <v/>
          </cell>
          <cell r="L816" t="str">
            <v/>
          </cell>
          <cell r="N816" t="str">
            <v>11.12.07</v>
          </cell>
          <cell r="S816">
            <v>0</v>
          </cell>
          <cell r="T816">
            <v>1</v>
          </cell>
          <cell r="U816">
            <v>102.92</v>
          </cell>
        </row>
        <row r="817">
          <cell r="J817" t="str">
            <v>15.10.07</v>
          </cell>
          <cell r="L817" t="str">
            <v>15.10.07</v>
          </cell>
          <cell r="N817" t="str">
            <v>16.10.07</v>
          </cell>
          <cell r="S817">
            <v>0</v>
          </cell>
          <cell r="T817">
            <v>1</v>
          </cell>
          <cell r="U817">
            <v>663.24</v>
          </cell>
        </row>
        <row r="818">
          <cell r="J818" t="str">
            <v/>
          </cell>
          <cell r="L818" t="str">
            <v/>
          </cell>
          <cell r="N818" t="str">
            <v>16.10.07</v>
          </cell>
          <cell r="S818">
            <v>0</v>
          </cell>
          <cell r="T818">
            <v>1</v>
          </cell>
          <cell r="U818">
            <v>663.24</v>
          </cell>
        </row>
        <row r="819">
          <cell r="J819" t="str">
            <v>15.10.07</v>
          </cell>
          <cell r="L819" t="str">
            <v>15.10.07</v>
          </cell>
          <cell r="N819" t="str">
            <v>16.10.07</v>
          </cell>
          <cell r="S819">
            <v>0</v>
          </cell>
          <cell r="T819">
            <v>1</v>
          </cell>
          <cell r="U819">
            <v>399.72</v>
          </cell>
        </row>
        <row r="820">
          <cell r="J820" t="str">
            <v/>
          </cell>
          <cell r="L820" t="str">
            <v/>
          </cell>
          <cell r="N820" t="str">
            <v>16.10.07</v>
          </cell>
          <cell r="S820">
            <v>0</v>
          </cell>
          <cell r="T820">
            <v>1</v>
          </cell>
          <cell r="U820">
            <v>399.72</v>
          </cell>
        </row>
        <row r="821">
          <cell r="J821" t="str">
            <v>15.10.07</v>
          </cell>
          <cell r="L821" t="str">
            <v>15.10.07</v>
          </cell>
          <cell r="N821" t="str">
            <v>16.10.07</v>
          </cell>
          <cell r="S821">
            <v>0</v>
          </cell>
          <cell r="T821">
            <v>1</v>
          </cell>
          <cell r="U821">
            <v>296.10000000000002</v>
          </cell>
        </row>
        <row r="822">
          <cell r="J822" t="str">
            <v/>
          </cell>
          <cell r="L822" t="str">
            <v/>
          </cell>
          <cell r="N822" t="str">
            <v>16.10.07</v>
          </cell>
          <cell r="S822">
            <v>0</v>
          </cell>
          <cell r="T822">
            <v>1</v>
          </cell>
          <cell r="U822">
            <v>296.10000000000002</v>
          </cell>
        </row>
        <row r="823">
          <cell r="J823" t="str">
            <v>16.11.07</v>
          </cell>
          <cell r="L823" t="str">
            <v>20.11.07</v>
          </cell>
          <cell r="N823" t="str">
            <v>30.10.07</v>
          </cell>
          <cell r="S823">
            <v>0</v>
          </cell>
          <cell r="T823">
            <v>2</v>
          </cell>
          <cell r="U823">
            <v>284.08</v>
          </cell>
        </row>
        <row r="824">
          <cell r="J824" t="str">
            <v/>
          </cell>
          <cell r="L824" t="str">
            <v/>
          </cell>
          <cell r="N824" t="str">
            <v>30.10.07</v>
          </cell>
          <cell r="S824">
            <v>0</v>
          </cell>
          <cell r="T824">
            <v>2</v>
          </cell>
          <cell r="U824">
            <v>284.08</v>
          </cell>
        </row>
        <row r="825">
          <cell r="J825" t="str">
            <v>16.11.07</v>
          </cell>
          <cell r="L825" t="str">
            <v>16.11.07</v>
          </cell>
          <cell r="N825" t="str">
            <v>16.11.07</v>
          </cell>
          <cell r="S825">
            <v>0</v>
          </cell>
          <cell r="T825">
            <v>28</v>
          </cell>
          <cell r="U825">
            <v>558.27</v>
          </cell>
        </row>
        <row r="826">
          <cell r="J826" t="str">
            <v/>
          </cell>
          <cell r="L826" t="str">
            <v/>
          </cell>
          <cell r="N826" t="str">
            <v>16.11.07</v>
          </cell>
          <cell r="S826">
            <v>0</v>
          </cell>
          <cell r="T826">
            <v>28</v>
          </cell>
          <cell r="U826">
            <v>558.27</v>
          </cell>
        </row>
        <row r="827">
          <cell r="J827" t="str">
            <v>16.11.07</v>
          </cell>
          <cell r="L827" t="str">
            <v>16.11.07</v>
          </cell>
          <cell r="N827" t="str">
            <v>16.11.07</v>
          </cell>
          <cell r="S827">
            <v>0</v>
          </cell>
          <cell r="T827">
            <v>9</v>
          </cell>
          <cell r="U827">
            <v>13174.97</v>
          </cell>
        </row>
        <row r="828">
          <cell r="J828" t="str">
            <v/>
          </cell>
          <cell r="L828" t="str">
            <v/>
          </cell>
          <cell r="N828" t="str">
            <v>16.11.07</v>
          </cell>
          <cell r="S828">
            <v>0</v>
          </cell>
          <cell r="T828">
            <v>9</v>
          </cell>
          <cell r="U828">
            <v>13174.97</v>
          </cell>
        </row>
        <row r="829">
          <cell r="J829" t="str">
            <v>16.11.07</v>
          </cell>
          <cell r="L829" t="str">
            <v>16.11.07</v>
          </cell>
          <cell r="N829" t="str">
            <v>16.11.07</v>
          </cell>
          <cell r="S829">
            <v>0</v>
          </cell>
          <cell r="T829">
            <v>2</v>
          </cell>
          <cell r="U829">
            <v>87.72</v>
          </cell>
        </row>
        <row r="830">
          <cell r="J830" t="str">
            <v/>
          </cell>
          <cell r="L830" t="str">
            <v/>
          </cell>
          <cell r="N830" t="str">
            <v>16.11.07</v>
          </cell>
          <cell r="S830">
            <v>0</v>
          </cell>
          <cell r="T830">
            <v>2</v>
          </cell>
          <cell r="U830">
            <v>87.72</v>
          </cell>
        </row>
        <row r="831">
          <cell r="J831" t="str">
            <v>21.08.07</v>
          </cell>
          <cell r="L831" t="str">
            <v>23.08.07</v>
          </cell>
          <cell r="N831" t="str">
            <v>22.08.07</v>
          </cell>
          <cell r="S831">
            <v>0</v>
          </cell>
          <cell r="T831">
            <v>1</v>
          </cell>
          <cell r="U831">
            <v>339.92</v>
          </cell>
        </row>
        <row r="832">
          <cell r="J832" t="str">
            <v/>
          </cell>
          <cell r="L832" t="str">
            <v/>
          </cell>
          <cell r="N832" t="str">
            <v>22.08.07</v>
          </cell>
          <cell r="S832">
            <v>0</v>
          </cell>
          <cell r="T832">
            <v>1</v>
          </cell>
          <cell r="U832">
            <v>339.92</v>
          </cell>
        </row>
        <row r="833">
          <cell r="J833" t="str">
            <v>21.08.07</v>
          </cell>
          <cell r="L833" t="str">
            <v>23.08.07</v>
          </cell>
          <cell r="N833" t="str">
            <v>22.08.07</v>
          </cell>
          <cell r="S833">
            <v>0</v>
          </cell>
          <cell r="T833">
            <v>1</v>
          </cell>
          <cell r="U833">
            <v>339.92</v>
          </cell>
        </row>
        <row r="834">
          <cell r="J834" t="str">
            <v/>
          </cell>
          <cell r="L834" t="str">
            <v/>
          </cell>
          <cell r="N834" t="str">
            <v>22.08.07</v>
          </cell>
          <cell r="S834">
            <v>0</v>
          </cell>
          <cell r="T834">
            <v>1</v>
          </cell>
          <cell r="U834">
            <v>339.92</v>
          </cell>
        </row>
        <row r="835">
          <cell r="J835" t="str">
            <v>16.11.07</v>
          </cell>
          <cell r="L835" t="str">
            <v>16.11.07</v>
          </cell>
          <cell r="N835" t="str">
            <v>16.11.07</v>
          </cell>
          <cell r="S835">
            <v>0</v>
          </cell>
          <cell r="T835">
            <v>5</v>
          </cell>
          <cell r="U835">
            <v>362.77</v>
          </cell>
        </row>
        <row r="836">
          <cell r="J836" t="str">
            <v/>
          </cell>
          <cell r="L836" t="str">
            <v/>
          </cell>
          <cell r="N836" t="str">
            <v>16.11.07</v>
          </cell>
          <cell r="S836">
            <v>0</v>
          </cell>
          <cell r="T836">
            <v>5</v>
          </cell>
          <cell r="U836">
            <v>362.77</v>
          </cell>
        </row>
        <row r="837">
          <cell r="J837" t="str">
            <v>16.11.07</v>
          </cell>
          <cell r="L837" t="str">
            <v>16.11.07</v>
          </cell>
          <cell r="N837" t="str">
            <v>16.11.07</v>
          </cell>
          <cell r="S837">
            <v>0</v>
          </cell>
          <cell r="T837">
            <v>2</v>
          </cell>
          <cell r="U837">
            <v>192.55</v>
          </cell>
        </row>
        <row r="838">
          <cell r="J838" t="str">
            <v/>
          </cell>
          <cell r="L838" t="str">
            <v/>
          </cell>
          <cell r="N838" t="str">
            <v>16.11.07</v>
          </cell>
          <cell r="S838">
            <v>0</v>
          </cell>
          <cell r="T838">
            <v>2</v>
          </cell>
          <cell r="U838">
            <v>192.55</v>
          </cell>
        </row>
        <row r="839">
          <cell r="J839" t="str">
            <v>16.11.07</v>
          </cell>
          <cell r="L839" t="str">
            <v>16.11.07</v>
          </cell>
          <cell r="N839" t="str">
            <v>16.11.07</v>
          </cell>
          <cell r="S839">
            <v>0</v>
          </cell>
          <cell r="T839">
            <v>6</v>
          </cell>
          <cell r="U839">
            <v>52.77</v>
          </cell>
        </row>
        <row r="840">
          <cell r="J840" t="str">
            <v/>
          </cell>
          <cell r="L840" t="str">
            <v/>
          </cell>
          <cell r="N840" t="str">
            <v>16.11.07</v>
          </cell>
          <cell r="S840">
            <v>0</v>
          </cell>
          <cell r="T840">
            <v>6</v>
          </cell>
          <cell r="U840">
            <v>52.77</v>
          </cell>
        </row>
        <row r="841">
          <cell r="J841" t="str">
            <v>16.11.07</v>
          </cell>
          <cell r="L841" t="str">
            <v>16.11.07</v>
          </cell>
          <cell r="N841" t="str">
            <v>16.11.07</v>
          </cell>
          <cell r="S841">
            <v>0</v>
          </cell>
          <cell r="T841">
            <v>2</v>
          </cell>
          <cell r="U841">
            <v>24.09</v>
          </cell>
        </row>
        <row r="842">
          <cell r="J842" t="str">
            <v/>
          </cell>
          <cell r="L842" t="str">
            <v/>
          </cell>
          <cell r="N842" t="str">
            <v>16.11.07</v>
          </cell>
          <cell r="S842">
            <v>0</v>
          </cell>
          <cell r="T842">
            <v>2</v>
          </cell>
          <cell r="U842">
            <v>24.09</v>
          </cell>
        </row>
        <row r="843">
          <cell r="J843" t="str">
            <v>16.11.07</v>
          </cell>
          <cell r="L843" t="str">
            <v>16.11.07</v>
          </cell>
          <cell r="N843" t="str">
            <v>16.11.07</v>
          </cell>
          <cell r="S843">
            <v>0</v>
          </cell>
          <cell r="T843">
            <v>15</v>
          </cell>
          <cell r="U843">
            <v>229.51</v>
          </cell>
        </row>
        <row r="844">
          <cell r="J844" t="str">
            <v/>
          </cell>
          <cell r="L844" t="str">
            <v/>
          </cell>
          <cell r="N844" t="str">
            <v>16.11.07</v>
          </cell>
          <cell r="S844">
            <v>0</v>
          </cell>
          <cell r="T844">
            <v>15</v>
          </cell>
          <cell r="U844">
            <v>229.51</v>
          </cell>
        </row>
        <row r="845">
          <cell r="J845" t="str">
            <v>16.11.07</v>
          </cell>
          <cell r="L845" t="str">
            <v>16.11.07</v>
          </cell>
          <cell r="N845" t="str">
            <v>16.11.07</v>
          </cell>
          <cell r="S845">
            <v>0</v>
          </cell>
          <cell r="T845">
            <v>8</v>
          </cell>
          <cell r="U845">
            <v>600.03</v>
          </cell>
        </row>
        <row r="846">
          <cell r="J846" t="str">
            <v/>
          </cell>
          <cell r="L846" t="str">
            <v/>
          </cell>
          <cell r="N846" t="str">
            <v>16.11.07</v>
          </cell>
          <cell r="S846">
            <v>0</v>
          </cell>
          <cell r="T846">
            <v>8</v>
          </cell>
          <cell r="U846">
            <v>600.03</v>
          </cell>
        </row>
        <row r="847">
          <cell r="J847" t="str">
            <v>16.11.07</v>
          </cell>
          <cell r="L847" t="str">
            <v>16.11.07</v>
          </cell>
          <cell r="N847" t="str">
            <v>16.11.07</v>
          </cell>
          <cell r="S847">
            <v>0</v>
          </cell>
          <cell r="T847">
            <v>100</v>
          </cell>
          <cell r="U847">
            <v>356.91</v>
          </cell>
        </row>
        <row r="848">
          <cell r="J848" t="str">
            <v/>
          </cell>
          <cell r="L848" t="str">
            <v/>
          </cell>
          <cell r="N848" t="str">
            <v>16.11.07</v>
          </cell>
          <cell r="S848">
            <v>0</v>
          </cell>
          <cell r="T848">
            <v>100</v>
          </cell>
          <cell r="U848">
            <v>356.91</v>
          </cell>
        </row>
        <row r="849">
          <cell r="J849" t="str">
            <v>16.11.07</v>
          </cell>
          <cell r="L849" t="str">
            <v>16.11.07</v>
          </cell>
          <cell r="N849" t="str">
            <v>16.11.07</v>
          </cell>
          <cell r="S849">
            <v>0</v>
          </cell>
          <cell r="T849">
            <v>350</v>
          </cell>
          <cell r="U849">
            <v>378.09</v>
          </cell>
        </row>
        <row r="850">
          <cell r="J850" t="str">
            <v/>
          </cell>
          <cell r="L850" t="str">
            <v/>
          </cell>
          <cell r="N850" t="str">
            <v>16.11.07</v>
          </cell>
          <cell r="S850">
            <v>0</v>
          </cell>
          <cell r="T850">
            <v>350</v>
          </cell>
          <cell r="U850">
            <v>378.09</v>
          </cell>
        </row>
        <row r="851">
          <cell r="J851" t="str">
            <v>16.11.07</v>
          </cell>
          <cell r="L851" t="str">
            <v>16.11.07</v>
          </cell>
          <cell r="N851" t="str">
            <v>16.11.07</v>
          </cell>
          <cell r="S851">
            <v>0</v>
          </cell>
          <cell r="T851">
            <v>1</v>
          </cell>
          <cell r="U851">
            <v>40.479999999999997</v>
          </cell>
        </row>
        <row r="852">
          <cell r="J852" t="str">
            <v/>
          </cell>
          <cell r="L852" t="str">
            <v/>
          </cell>
          <cell r="N852" t="str">
            <v>16.11.07</v>
          </cell>
          <cell r="S852">
            <v>0</v>
          </cell>
          <cell r="T852">
            <v>1</v>
          </cell>
          <cell r="U852">
            <v>40.479999999999997</v>
          </cell>
        </row>
        <row r="853">
          <cell r="J853" t="str">
            <v>16.11.07</v>
          </cell>
          <cell r="L853" t="str">
            <v>16.11.07</v>
          </cell>
          <cell r="N853" t="str">
            <v>16.11.07</v>
          </cell>
          <cell r="S853">
            <v>0</v>
          </cell>
          <cell r="T853">
            <v>1</v>
          </cell>
          <cell r="U853">
            <v>44.09</v>
          </cell>
        </row>
        <row r="854">
          <cell r="J854" t="str">
            <v/>
          </cell>
          <cell r="L854" t="str">
            <v/>
          </cell>
          <cell r="N854" t="str">
            <v>16.11.07</v>
          </cell>
          <cell r="S854">
            <v>0</v>
          </cell>
          <cell r="T854">
            <v>1</v>
          </cell>
          <cell r="U854">
            <v>44.09</v>
          </cell>
        </row>
        <row r="855">
          <cell r="J855" t="str">
            <v>16.11.07</v>
          </cell>
          <cell r="L855" t="str">
            <v>16.11.07</v>
          </cell>
          <cell r="N855" t="str">
            <v>16.11.07</v>
          </cell>
          <cell r="S855">
            <v>0</v>
          </cell>
          <cell r="T855">
            <v>1</v>
          </cell>
          <cell r="U855">
            <v>39.659999999999997</v>
          </cell>
        </row>
        <row r="856">
          <cell r="J856" t="str">
            <v/>
          </cell>
          <cell r="L856" t="str">
            <v/>
          </cell>
          <cell r="N856" t="str">
            <v>16.11.07</v>
          </cell>
          <cell r="S856">
            <v>0</v>
          </cell>
          <cell r="T856">
            <v>1</v>
          </cell>
          <cell r="U856">
            <v>39.659999999999997</v>
          </cell>
        </row>
        <row r="857">
          <cell r="J857" t="str">
            <v>16.11.07</v>
          </cell>
          <cell r="L857" t="str">
            <v>16.11.07</v>
          </cell>
          <cell r="N857" t="str">
            <v>16.11.07</v>
          </cell>
          <cell r="S857">
            <v>0</v>
          </cell>
          <cell r="T857">
            <v>1</v>
          </cell>
          <cell r="U857">
            <v>43.2</v>
          </cell>
        </row>
        <row r="858">
          <cell r="J858" t="str">
            <v/>
          </cell>
          <cell r="L858" t="str">
            <v/>
          </cell>
          <cell r="N858" t="str">
            <v>16.11.07</v>
          </cell>
          <cell r="S858">
            <v>0</v>
          </cell>
          <cell r="T858">
            <v>1</v>
          </cell>
          <cell r="U858">
            <v>43.2</v>
          </cell>
        </row>
        <row r="859">
          <cell r="J859" t="str">
            <v>16.11.07</v>
          </cell>
          <cell r="L859" t="str">
            <v>16.11.07</v>
          </cell>
          <cell r="N859" t="str">
            <v>16.11.07</v>
          </cell>
          <cell r="S859">
            <v>0</v>
          </cell>
          <cell r="T859">
            <v>1</v>
          </cell>
          <cell r="U859">
            <v>43.19</v>
          </cell>
        </row>
        <row r="860">
          <cell r="J860" t="str">
            <v/>
          </cell>
          <cell r="L860" t="str">
            <v/>
          </cell>
          <cell r="N860" t="str">
            <v>16.11.07</v>
          </cell>
          <cell r="S860">
            <v>0</v>
          </cell>
          <cell r="T860">
            <v>1</v>
          </cell>
          <cell r="U860">
            <v>43.19</v>
          </cell>
        </row>
        <row r="861">
          <cell r="J861" t="str">
            <v/>
          </cell>
          <cell r="L861" t="str">
            <v/>
          </cell>
          <cell r="N861" t="str">
            <v/>
          </cell>
          <cell r="S861">
            <v>0</v>
          </cell>
          <cell r="T861">
            <v>0</v>
          </cell>
          <cell r="U861">
            <v>0</v>
          </cell>
        </row>
        <row r="862">
          <cell r="J862" t="str">
            <v/>
          </cell>
          <cell r="L862" t="str">
            <v/>
          </cell>
          <cell r="N862" t="str">
            <v/>
          </cell>
          <cell r="S862">
            <v>0</v>
          </cell>
          <cell r="T862">
            <v>0</v>
          </cell>
          <cell r="U862">
            <v>68283.100000000006</v>
          </cell>
        </row>
        <row r="863">
          <cell r="J863" t="str">
            <v/>
          </cell>
          <cell r="L863" t="str">
            <v/>
          </cell>
          <cell r="N863" t="str">
            <v/>
          </cell>
          <cell r="S863">
            <v>0</v>
          </cell>
          <cell r="T863">
            <v>0</v>
          </cell>
          <cell r="U863">
            <v>68283.100000000006</v>
          </cell>
        </row>
        <row r="864">
          <cell r="J864" t="str">
            <v>16.11.07</v>
          </cell>
          <cell r="L864" t="str">
            <v>06.12.07</v>
          </cell>
          <cell r="N864" t="str">
            <v/>
          </cell>
          <cell r="S864">
            <v>0</v>
          </cell>
          <cell r="T864">
            <v>2</v>
          </cell>
          <cell r="U864">
            <v>20600.14</v>
          </cell>
        </row>
        <row r="865">
          <cell r="J865" t="str">
            <v/>
          </cell>
          <cell r="L865" t="str">
            <v/>
          </cell>
          <cell r="N865" t="str">
            <v>29.11.07</v>
          </cell>
          <cell r="S865">
            <v>0</v>
          </cell>
          <cell r="T865">
            <v>1</v>
          </cell>
          <cell r="U865">
            <v>19136</v>
          </cell>
        </row>
        <row r="866">
          <cell r="J866" t="str">
            <v/>
          </cell>
          <cell r="L866" t="str">
            <v/>
          </cell>
          <cell r="N866" t="str">
            <v>19.03.08</v>
          </cell>
          <cell r="S866">
            <v>0</v>
          </cell>
          <cell r="T866">
            <v>1</v>
          </cell>
          <cell r="U866">
            <v>1464.14</v>
          </cell>
        </row>
        <row r="867">
          <cell r="J867" t="str">
            <v>07.12.07</v>
          </cell>
          <cell r="L867" t="str">
            <v>30.01.08</v>
          </cell>
          <cell r="N867" t="str">
            <v>31.01.08</v>
          </cell>
          <cell r="S867">
            <v>0</v>
          </cell>
          <cell r="T867">
            <v>1</v>
          </cell>
          <cell r="U867">
            <v>40307</v>
          </cell>
        </row>
        <row r="868">
          <cell r="J868" t="str">
            <v/>
          </cell>
          <cell r="L868" t="str">
            <v/>
          </cell>
          <cell r="N868" t="str">
            <v>31.01.08</v>
          </cell>
          <cell r="S868">
            <v>0</v>
          </cell>
          <cell r="T868">
            <v>1</v>
          </cell>
          <cell r="U868">
            <v>40307</v>
          </cell>
        </row>
        <row r="869">
          <cell r="J869" t="str">
            <v>30.11.07</v>
          </cell>
          <cell r="L869" t="str">
            <v>29.11.07</v>
          </cell>
          <cell r="N869" t="str">
            <v>29.11.07</v>
          </cell>
          <cell r="S869">
            <v>0</v>
          </cell>
          <cell r="T869">
            <v>1</v>
          </cell>
          <cell r="U869">
            <v>6740.16</v>
          </cell>
        </row>
        <row r="870">
          <cell r="J870" t="str">
            <v/>
          </cell>
          <cell r="L870" t="str">
            <v/>
          </cell>
          <cell r="N870" t="str">
            <v>29.11.07</v>
          </cell>
          <cell r="S870">
            <v>0</v>
          </cell>
          <cell r="T870">
            <v>1</v>
          </cell>
          <cell r="U870">
            <v>6740.16</v>
          </cell>
        </row>
        <row r="871">
          <cell r="J871" t="str">
            <v>30.11.07</v>
          </cell>
          <cell r="L871" t="str">
            <v>29.11.07</v>
          </cell>
          <cell r="N871" t="str">
            <v>29.11.07</v>
          </cell>
          <cell r="S871">
            <v>0</v>
          </cell>
          <cell r="T871">
            <v>2</v>
          </cell>
          <cell r="U871">
            <v>635.79999999999995</v>
          </cell>
        </row>
        <row r="872">
          <cell r="J872" t="str">
            <v/>
          </cell>
          <cell r="L872" t="str">
            <v/>
          </cell>
          <cell r="N872" t="str">
            <v>29.11.07</v>
          </cell>
          <cell r="S872">
            <v>0</v>
          </cell>
          <cell r="T872">
            <v>2</v>
          </cell>
          <cell r="U872">
            <v>635.79999999999995</v>
          </cell>
        </row>
        <row r="873">
          <cell r="J873" t="str">
            <v/>
          </cell>
          <cell r="L873" t="str">
            <v/>
          </cell>
          <cell r="N873" t="str">
            <v/>
          </cell>
          <cell r="S873">
            <v>0</v>
          </cell>
          <cell r="T873">
            <v>0</v>
          </cell>
          <cell r="U873">
            <v>0</v>
          </cell>
        </row>
        <row r="874">
          <cell r="J874" t="str">
            <v/>
          </cell>
          <cell r="L874" t="str">
            <v/>
          </cell>
          <cell r="N874" t="str">
            <v/>
          </cell>
          <cell r="S874">
            <v>0</v>
          </cell>
          <cell r="T874">
            <v>0</v>
          </cell>
          <cell r="U874">
            <v>0</v>
          </cell>
        </row>
        <row r="875">
          <cell r="J875" t="str">
            <v/>
          </cell>
          <cell r="L875" t="str">
            <v/>
          </cell>
          <cell r="N875" t="str">
            <v/>
          </cell>
          <cell r="S875">
            <v>0</v>
          </cell>
          <cell r="T875">
            <v>0</v>
          </cell>
          <cell r="U875">
            <v>0</v>
          </cell>
        </row>
        <row r="876">
          <cell r="J876" t="str">
            <v/>
          </cell>
          <cell r="L876" t="str">
            <v/>
          </cell>
          <cell r="N876" t="str">
            <v/>
          </cell>
          <cell r="S876">
            <v>0</v>
          </cell>
          <cell r="T876">
            <v>0</v>
          </cell>
          <cell r="U876">
            <v>0</v>
          </cell>
        </row>
        <row r="877">
          <cell r="J877" t="str">
            <v>19.02.08</v>
          </cell>
          <cell r="L877" t="str">
            <v>19.02.08</v>
          </cell>
          <cell r="N877" t="str">
            <v/>
          </cell>
          <cell r="S877">
            <v>0</v>
          </cell>
          <cell r="T877">
            <v>0</v>
          </cell>
          <cell r="U877">
            <v>0</v>
          </cell>
        </row>
        <row r="878">
          <cell r="J878" t="str">
            <v/>
          </cell>
          <cell r="L878" t="str">
            <v/>
          </cell>
          <cell r="N878" t="str">
            <v/>
          </cell>
          <cell r="S878">
            <v>0</v>
          </cell>
          <cell r="T878">
            <v>0</v>
          </cell>
          <cell r="U878">
            <v>0</v>
          </cell>
        </row>
        <row r="879">
          <cell r="J879" t="str">
            <v/>
          </cell>
          <cell r="L879" t="str">
            <v/>
          </cell>
          <cell r="N879" t="str">
            <v/>
          </cell>
          <cell r="S879">
            <v>0</v>
          </cell>
          <cell r="T879">
            <v>0</v>
          </cell>
          <cell r="U879">
            <v>0</v>
          </cell>
        </row>
        <row r="880">
          <cell r="J880" t="str">
            <v/>
          </cell>
          <cell r="L880" t="str">
            <v/>
          </cell>
          <cell r="N880" t="str">
            <v/>
          </cell>
          <cell r="S880">
            <v>0</v>
          </cell>
          <cell r="T880">
            <v>0</v>
          </cell>
          <cell r="U880">
            <v>0</v>
          </cell>
        </row>
        <row r="881">
          <cell r="J881" t="str">
            <v/>
          </cell>
          <cell r="L881" t="str">
            <v/>
          </cell>
          <cell r="N881" t="str">
            <v/>
          </cell>
          <cell r="S881">
            <v>0</v>
          </cell>
          <cell r="T881">
            <v>0</v>
          </cell>
          <cell r="U881">
            <v>616986.75</v>
          </cell>
        </row>
        <row r="882">
          <cell r="J882" t="str">
            <v/>
          </cell>
          <cell r="L882" t="str">
            <v/>
          </cell>
          <cell r="N882" t="str">
            <v/>
          </cell>
          <cell r="S882">
            <v>0</v>
          </cell>
          <cell r="T882">
            <v>0</v>
          </cell>
          <cell r="U882">
            <v>616986.75</v>
          </cell>
        </row>
        <row r="883">
          <cell r="J883" t="str">
            <v/>
          </cell>
          <cell r="L883" t="str">
            <v/>
          </cell>
          <cell r="N883" t="str">
            <v/>
          </cell>
          <cell r="S883">
            <v>0</v>
          </cell>
          <cell r="T883">
            <v>0</v>
          </cell>
          <cell r="U883">
            <v>0</v>
          </cell>
        </row>
        <row r="884">
          <cell r="J884" t="str">
            <v/>
          </cell>
          <cell r="L884" t="str">
            <v/>
          </cell>
          <cell r="N884" t="str">
            <v/>
          </cell>
          <cell r="S884">
            <v>0</v>
          </cell>
          <cell r="T884">
            <v>0</v>
          </cell>
          <cell r="U884">
            <v>0</v>
          </cell>
        </row>
        <row r="885">
          <cell r="J885" t="str">
            <v/>
          </cell>
          <cell r="L885" t="str">
            <v/>
          </cell>
          <cell r="N885" t="str">
            <v/>
          </cell>
          <cell r="S885">
            <v>0</v>
          </cell>
          <cell r="T885">
            <v>0</v>
          </cell>
          <cell r="U885">
            <v>0</v>
          </cell>
        </row>
        <row r="886">
          <cell r="J886" t="str">
            <v/>
          </cell>
          <cell r="L886" t="str">
            <v/>
          </cell>
          <cell r="N886" t="str">
            <v/>
          </cell>
          <cell r="S886">
            <v>0</v>
          </cell>
          <cell r="T886">
            <v>0</v>
          </cell>
          <cell r="U886">
            <v>0</v>
          </cell>
        </row>
        <row r="887">
          <cell r="J887" t="str">
            <v/>
          </cell>
          <cell r="L887" t="str">
            <v/>
          </cell>
          <cell r="N887" t="str">
            <v/>
          </cell>
          <cell r="S887">
            <v>0</v>
          </cell>
          <cell r="T887">
            <v>0</v>
          </cell>
          <cell r="U887">
            <v>0</v>
          </cell>
        </row>
        <row r="888">
          <cell r="J888" t="str">
            <v/>
          </cell>
          <cell r="L888" t="str">
            <v/>
          </cell>
          <cell r="N888" t="str">
            <v/>
          </cell>
          <cell r="S888">
            <v>0</v>
          </cell>
          <cell r="T888">
            <v>0</v>
          </cell>
          <cell r="U888">
            <v>0</v>
          </cell>
        </row>
        <row r="889">
          <cell r="J889" t="str">
            <v/>
          </cell>
          <cell r="L889" t="str">
            <v/>
          </cell>
          <cell r="N889" t="str">
            <v/>
          </cell>
          <cell r="S889">
            <v>0</v>
          </cell>
          <cell r="T889">
            <v>0</v>
          </cell>
          <cell r="U889">
            <v>0</v>
          </cell>
        </row>
        <row r="890">
          <cell r="J890" t="str">
            <v/>
          </cell>
          <cell r="L890" t="str">
            <v/>
          </cell>
          <cell r="N890" t="str">
            <v/>
          </cell>
          <cell r="S890">
            <v>0</v>
          </cell>
          <cell r="T890">
            <v>0</v>
          </cell>
          <cell r="U890">
            <v>367797.28</v>
          </cell>
        </row>
        <row r="891">
          <cell r="J891" t="str">
            <v>27.02.08</v>
          </cell>
          <cell r="L891" t="str">
            <v>27.02.08</v>
          </cell>
          <cell r="N891" t="str">
            <v>26.02.08</v>
          </cell>
          <cell r="S891">
            <v>0</v>
          </cell>
          <cell r="T891">
            <v>1</v>
          </cell>
          <cell r="U891">
            <v>1468.64</v>
          </cell>
        </row>
        <row r="892">
          <cell r="J892" t="str">
            <v/>
          </cell>
          <cell r="L892" t="str">
            <v/>
          </cell>
          <cell r="N892" t="str">
            <v>26.02.08</v>
          </cell>
          <cell r="S892">
            <v>0</v>
          </cell>
          <cell r="T892">
            <v>1</v>
          </cell>
          <cell r="U892">
            <v>1468.64</v>
          </cell>
        </row>
        <row r="893">
          <cell r="J893" t="str">
            <v>11.04.08</v>
          </cell>
          <cell r="L893" t="str">
            <v>09.05.08</v>
          </cell>
          <cell r="N893" t="str">
            <v>14.05.08</v>
          </cell>
          <cell r="S893">
            <v>0</v>
          </cell>
          <cell r="T893">
            <v>5</v>
          </cell>
          <cell r="U893">
            <v>2346.62</v>
          </cell>
        </row>
        <row r="894">
          <cell r="J894" t="str">
            <v/>
          </cell>
          <cell r="L894" t="str">
            <v/>
          </cell>
          <cell r="N894" t="str">
            <v>14.05.08</v>
          </cell>
          <cell r="S894">
            <v>0</v>
          </cell>
          <cell r="T894">
            <v>5</v>
          </cell>
          <cell r="U894">
            <v>2346.62</v>
          </cell>
        </row>
        <row r="895">
          <cell r="J895" t="str">
            <v/>
          </cell>
          <cell r="L895" t="str">
            <v/>
          </cell>
          <cell r="N895" t="str">
            <v/>
          </cell>
          <cell r="S895">
            <v>0</v>
          </cell>
          <cell r="T895">
            <v>0</v>
          </cell>
          <cell r="U895">
            <v>267137.77</v>
          </cell>
        </row>
        <row r="896">
          <cell r="J896" t="str">
            <v>01.05.07</v>
          </cell>
          <cell r="L896" t="str">
            <v/>
          </cell>
          <cell r="N896" t="str">
            <v>25.06.07</v>
          </cell>
          <cell r="S896">
            <v>0</v>
          </cell>
          <cell r="T896">
            <v>1</v>
          </cell>
          <cell r="U896">
            <v>21199.53</v>
          </cell>
        </row>
        <row r="897">
          <cell r="J897" t="str">
            <v/>
          </cell>
          <cell r="L897" t="str">
            <v/>
          </cell>
          <cell r="N897" t="str">
            <v>25.06.07</v>
          </cell>
          <cell r="S897">
            <v>0</v>
          </cell>
          <cell r="T897">
            <v>1</v>
          </cell>
          <cell r="U897">
            <v>21199.53</v>
          </cell>
        </row>
        <row r="898">
          <cell r="J898" t="str">
            <v>30.05.07</v>
          </cell>
          <cell r="L898" t="str">
            <v>04.07.07</v>
          </cell>
          <cell r="N898" t="str">
            <v>04.07.07</v>
          </cell>
          <cell r="S898">
            <v>0</v>
          </cell>
          <cell r="T898">
            <v>1</v>
          </cell>
          <cell r="U898">
            <v>26640</v>
          </cell>
        </row>
        <row r="899">
          <cell r="J899" t="str">
            <v/>
          </cell>
          <cell r="L899" t="str">
            <v/>
          </cell>
          <cell r="N899" t="str">
            <v>04.07.07</v>
          </cell>
          <cell r="S899">
            <v>0</v>
          </cell>
          <cell r="T899">
            <v>1</v>
          </cell>
          <cell r="U899">
            <v>26640</v>
          </cell>
        </row>
        <row r="900">
          <cell r="J900" t="str">
            <v>30.05.07</v>
          </cell>
          <cell r="L900" t="str">
            <v>04.07.07</v>
          </cell>
          <cell r="N900" t="str">
            <v>04.07.07</v>
          </cell>
          <cell r="S900">
            <v>0</v>
          </cell>
          <cell r="T900">
            <v>1</v>
          </cell>
          <cell r="U900">
            <v>102.4</v>
          </cell>
        </row>
        <row r="901">
          <cell r="J901" t="str">
            <v/>
          </cell>
          <cell r="L901" t="str">
            <v/>
          </cell>
          <cell r="N901" t="str">
            <v>04.07.07</v>
          </cell>
          <cell r="S901">
            <v>0</v>
          </cell>
          <cell r="T901">
            <v>1</v>
          </cell>
          <cell r="U901">
            <v>102.4</v>
          </cell>
        </row>
        <row r="902">
          <cell r="J902" t="str">
            <v>30.05.07</v>
          </cell>
          <cell r="L902" t="str">
            <v>04.07.07</v>
          </cell>
          <cell r="N902" t="str">
            <v>04.07.07</v>
          </cell>
          <cell r="S902">
            <v>0</v>
          </cell>
          <cell r="T902">
            <v>2</v>
          </cell>
          <cell r="U902">
            <v>1455.2</v>
          </cell>
        </row>
        <row r="903">
          <cell r="J903" t="str">
            <v/>
          </cell>
          <cell r="L903" t="str">
            <v/>
          </cell>
          <cell r="N903" t="str">
            <v>04.07.07</v>
          </cell>
          <cell r="S903">
            <v>0</v>
          </cell>
          <cell r="T903">
            <v>2</v>
          </cell>
          <cell r="U903">
            <v>1455.2</v>
          </cell>
        </row>
        <row r="904">
          <cell r="J904" t="str">
            <v>30.05.07</v>
          </cell>
          <cell r="L904" t="str">
            <v>04.07.07</v>
          </cell>
          <cell r="N904" t="str">
            <v>04.07.07</v>
          </cell>
          <cell r="S904">
            <v>0</v>
          </cell>
          <cell r="T904">
            <v>1</v>
          </cell>
          <cell r="U904">
            <v>10040</v>
          </cell>
        </row>
        <row r="905">
          <cell r="J905" t="str">
            <v/>
          </cell>
          <cell r="L905" t="str">
            <v/>
          </cell>
          <cell r="N905" t="str">
            <v>04.07.07</v>
          </cell>
          <cell r="S905">
            <v>0</v>
          </cell>
          <cell r="T905">
            <v>1</v>
          </cell>
          <cell r="U905">
            <v>10040</v>
          </cell>
        </row>
        <row r="906">
          <cell r="J906" t="str">
            <v>30.05.07</v>
          </cell>
          <cell r="L906" t="str">
            <v>02.07.07</v>
          </cell>
          <cell r="N906" t="str">
            <v>04.07.07</v>
          </cell>
          <cell r="S906">
            <v>0</v>
          </cell>
          <cell r="T906">
            <v>1</v>
          </cell>
          <cell r="U906">
            <v>26640</v>
          </cell>
        </row>
        <row r="907">
          <cell r="J907" t="str">
            <v/>
          </cell>
          <cell r="L907" t="str">
            <v/>
          </cell>
          <cell r="N907" t="str">
            <v>04.07.07</v>
          </cell>
          <cell r="S907">
            <v>0</v>
          </cell>
          <cell r="T907">
            <v>1</v>
          </cell>
          <cell r="U907">
            <v>26640</v>
          </cell>
        </row>
        <row r="908">
          <cell r="J908" t="str">
            <v>30.05.07</v>
          </cell>
          <cell r="L908" t="str">
            <v>02.07.07</v>
          </cell>
          <cell r="N908" t="str">
            <v>04.07.07</v>
          </cell>
          <cell r="S908">
            <v>0</v>
          </cell>
          <cell r="T908">
            <v>2</v>
          </cell>
          <cell r="U908">
            <v>1455.2</v>
          </cell>
        </row>
        <row r="909">
          <cell r="J909" t="str">
            <v/>
          </cell>
          <cell r="L909" t="str">
            <v/>
          </cell>
          <cell r="N909" t="str">
            <v>04.07.07</v>
          </cell>
          <cell r="S909">
            <v>0</v>
          </cell>
          <cell r="T909">
            <v>2</v>
          </cell>
          <cell r="U909">
            <v>1455.2</v>
          </cell>
        </row>
        <row r="910">
          <cell r="J910" t="str">
            <v>30.05.07</v>
          </cell>
          <cell r="L910" t="str">
            <v>02.07.07</v>
          </cell>
          <cell r="N910" t="str">
            <v>04.07.07</v>
          </cell>
          <cell r="S910">
            <v>0</v>
          </cell>
          <cell r="T910">
            <v>1</v>
          </cell>
          <cell r="U910">
            <v>12530</v>
          </cell>
        </row>
        <row r="911">
          <cell r="J911" t="str">
            <v/>
          </cell>
          <cell r="L911" t="str">
            <v/>
          </cell>
          <cell r="N911" t="str">
            <v>04.07.07</v>
          </cell>
          <cell r="S911">
            <v>0</v>
          </cell>
          <cell r="T911">
            <v>1</v>
          </cell>
          <cell r="U911">
            <v>12530</v>
          </cell>
        </row>
        <row r="912">
          <cell r="J912" t="str">
            <v>30.05.07</v>
          </cell>
          <cell r="L912" t="str">
            <v>05.07.07</v>
          </cell>
          <cell r="N912" t="str">
            <v>05.07.07</v>
          </cell>
          <cell r="S912">
            <v>0</v>
          </cell>
          <cell r="T912">
            <v>1</v>
          </cell>
          <cell r="U912">
            <v>10040</v>
          </cell>
        </row>
        <row r="913">
          <cell r="J913" t="str">
            <v/>
          </cell>
          <cell r="L913" t="str">
            <v/>
          </cell>
          <cell r="N913" t="str">
            <v>05.07.07</v>
          </cell>
          <cell r="S913">
            <v>0</v>
          </cell>
          <cell r="T913">
            <v>1</v>
          </cell>
          <cell r="U913">
            <v>10040</v>
          </cell>
        </row>
        <row r="914">
          <cell r="J914" t="str">
            <v>30.05.07</v>
          </cell>
          <cell r="L914" t="str">
            <v>05.07.07</v>
          </cell>
          <cell r="N914" t="str">
            <v>05.07.07</v>
          </cell>
          <cell r="S914">
            <v>0</v>
          </cell>
          <cell r="T914">
            <v>1</v>
          </cell>
          <cell r="U914">
            <v>102.4</v>
          </cell>
        </row>
        <row r="915">
          <cell r="J915" t="str">
            <v/>
          </cell>
          <cell r="L915" t="str">
            <v/>
          </cell>
          <cell r="N915" t="str">
            <v>05.07.07</v>
          </cell>
          <cell r="S915">
            <v>0</v>
          </cell>
          <cell r="T915">
            <v>1</v>
          </cell>
          <cell r="U915">
            <v>102.4</v>
          </cell>
        </row>
        <row r="916">
          <cell r="J916" t="str">
            <v>30.05.07</v>
          </cell>
          <cell r="L916" t="str">
            <v>02.07.07</v>
          </cell>
          <cell r="N916" t="str">
            <v>04.07.07</v>
          </cell>
          <cell r="S916">
            <v>0</v>
          </cell>
          <cell r="T916">
            <v>1</v>
          </cell>
          <cell r="U916">
            <v>26640</v>
          </cell>
        </row>
        <row r="917">
          <cell r="J917" t="str">
            <v/>
          </cell>
          <cell r="L917" t="str">
            <v/>
          </cell>
          <cell r="N917" t="str">
            <v>04.07.07</v>
          </cell>
          <cell r="S917">
            <v>0</v>
          </cell>
          <cell r="T917">
            <v>1</v>
          </cell>
          <cell r="U917">
            <v>26640</v>
          </cell>
        </row>
        <row r="918">
          <cell r="J918" t="str">
            <v>30.05.07</v>
          </cell>
          <cell r="L918" t="str">
            <v>02.07.07</v>
          </cell>
          <cell r="N918" t="str">
            <v>04.07.07</v>
          </cell>
          <cell r="S918">
            <v>0</v>
          </cell>
          <cell r="T918">
            <v>1</v>
          </cell>
          <cell r="U918">
            <v>102.4</v>
          </cell>
        </row>
        <row r="919">
          <cell r="J919" t="str">
            <v/>
          </cell>
          <cell r="L919" t="str">
            <v/>
          </cell>
          <cell r="N919" t="str">
            <v>04.07.07</v>
          </cell>
          <cell r="S919">
            <v>0</v>
          </cell>
          <cell r="T919">
            <v>1</v>
          </cell>
          <cell r="U919">
            <v>102.4</v>
          </cell>
        </row>
        <row r="920">
          <cell r="J920" t="str">
            <v>30.05.07</v>
          </cell>
          <cell r="L920" t="str">
            <v>12.07.07</v>
          </cell>
          <cell r="N920" t="str">
            <v>13.07.07</v>
          </cell>
          <cell r="S920">
            <v>0</v>
          </cell>
          <cell r="T920">
            <v>1</v>
          </cell>
          <cell r="U920">
            <v>29160</v>
          </cell>
        </row>
        <row r="921">
          <cell r="J921" t="str">
            <v/>
          </cell>
          <cell r="L921" t="str">
            <v/>
          </cell>
          <cell r="N921" t="str">
            <v>13.07.07</v>
          </cell>
          <cell r="S921">
            <v>0</v>
          </cell>
          <cell r="T921">
            <v>1</v>
          </cell>
          <cell r="U921">
            <v>29160</v>
          </cell>
        </row>
        <row r="922">
          <cell r="J922" t="str">
            <v>30.05.07</v>
          </cell>
          <cell r="L922" t="str">
            <v>12.07.07</v>
          </cell>
          <cell r="N922" t="str">
            <v>13.07.07</v>
          </cell>
          <cell r="S922">
            <v>0</v>
          </cell>
          <cell r="T922">
            <v>2</v>
          </cell>
          <cell r="U922">
            <v>1455.2</v>
          </cell>
        </row>
        <row r="923">
          <cell r="J923" t="str">
            <v/>
          </cell>
          <cell r="L923" t="str">
            <v/>
          </cell>
          <cell r="N923" t="str">
            <v>13.07.07</v>
          </cell>
          <cell r="S923">
            <v>0</v>
          </cell>
          <cell r="T923">
            <v>2</v>
          </cell>
          <cell r="U923">
            <v>1455.2</v>
          </cell>
        </row>
        <row r="924">
          <cell r="J924" t="str">
            <v>30.05.07</v>
          </cell>
          <cell r="L924" t="str">
            <v>13.07.07</v>
          </cell>
          <cell r="N924" t="str">
            <v>13.07.07</v>
          </cell>
          <cell r="S924">
            <v>0</v>
          </cell>
          <cell r="T924">
            <v>1</v>
          </cell>
          <cell r="U924">
            <v>10040</v>
          </cell>
        </row>
        <row r="925">
          <cell r="J925" t="str">
            <v/>
          </cell>
          <cell r="L925" t="str">
            <v/>
          </cell>
          <cell r="N925" t="str">
            <v>13.07.07</v>
          </cell>
          <cell r="S925">
            <v>0</v>
          </cell>
          <cell r="T925">
            <v>1</v>
          </cell>
          <cell r="U925">
            <v>10040</v>
          </cell>
        </row>
        <row r="926">
          <cell r="J926" t="str">
            <v>30.05.07</v>
          </cell>
          <cell r="L926" t="str">
            <v>02.07.07</v>
          </cell>
          <cell r="N926" t="str">
            <v>04.07.07</v>
          </cell>
          <cell r="S926">
            <v>0</v>
          </cell>
          <cell r="T926">
            <v>1</v>
          </cell>
          <cell r="U926">
            <v>26640</v>
          </cell>
        </row>
        <row r="927">
          <cell r="J927" t="str">
            <v/>
          </cell>
          <cell r="L927" t="str">
            <v/>
          </cell>
          <cell r="N927" t="str">
            <v>04.07.07</v>
          </cell>
          <cell r="S927">
            <v>0</v>
          </cell>
          <cell r="T927">
            <v>1</v>
          </cell>
          <cell r="U927">
            <v>26640</v>
          </cell>
        </row>
        <row r="928">
          <cell r="J928" t="str">
            <v>30.05.07</v>
          </cell>
          <cell r="L928" t="str">
            <v>02.07.07</v>
          </cell>
          <cell r="N928" t="str">
            <v>04.07.07</v>
          </cell>
          <cell r="S928">
            <v>0</v>
          </cell>
          <cell r="T928">
            <v>1</v>
          </cell>
          <cell r="U928">
            <v>102.4</v>
          </cell>
        </row>
        <row r="929">
          <cell r="J929" t="str">
            <v/>
          </cell>
          <cell r="L929" t="str">
            <v/>
          </cell>
          <cell r="N929" t="str">
            <v>04.07.07</v>
          </cell>
          <cell r="S929">
            <v>0</v>
          </cell>
          <cell r="T929">
            <v>1</v>
          </cell>
          <cell r="U929">
            <v>102.4</v>
          </cell>
        </row>
        <row r="930">
          <cell r="J930" t="str">
            <v>30.05.07</v>
          </cell>
          <cell r="L930" t="str">
            <v>02.07.07</v>
          </cell>
          <cell r="N930" t="str">
            <v>04.07.07</v>
          </cell>
          <cell r="S930">
            <v>0</v>
          </cell>
          <cell r="T930">
            <v>1</v>
          </cell>
          <cell r="U930">
            <v>71.040000000000006</v>
          </cell>
        </row>
        <row r="931">
          <cell r="J931" t="str">
            <v/>
          </cell>
          <cell r="L931" t="str">
            <v/>
          </cell>
          <cell r="N931" t="str">
            <v>04.07.07</v>
          </cell>
          <cell r="S931">
            <v>0</v>
          </cell>
          <cell r="T931">
            <v>1</v>
          </cell>
          <cell r="U931">
            <v>71.040000000000006</v>
          </cell>
        </row>
        <row r="932">
          <cell r="J932" t="str">
            <v>30.05.07</v>
          </cell>
          <cell r="L932" t="str">
            <v>02.07.07</v>
          </cell>
          <cell r="N932" t="str">
            <v>04.07.07</v>
          </cell>
          <cell r="S932">
            <v>0</v>
          </cell>
          <cell r="T932">
            <v>1</v>
          </cell>
          <cell r="U932">
            <v>186</v>
          </cell>
        </row>
        <row r="933">
          <cell r="J933" t="str">
            <v/>
          </cell>
          <cell r="L933" t="str">
            <v/>
          </cell>
          <cell r="N933" t="str">
            <v>04.07.07</v>
          </cell>
          <cell r="S933">
            <v>0</v>
          </cell>
          <cell r="T933">
            <v>1</v>
          </cell>
          <cell r="U933">
            <v>186</v>
          </cell>
        </row>
        <row r="934">
          <cell r="J934" t="str">
            <v>30.05.07</v>
          </cell>
          <cell r="L934" t="str">
            <v>02.07.07</v>
          </cell>
          <cell r="N934" t="str">
            <v>04.07.07</v>
          </cell>
          <cell r="S934">
            <v>0</v>
          </cell>
          <cell r="T934">
            <v>1</v>
          </cell>
          <cell r="U934">
            <v>26640</v>
          </cell>
        </row>
        <row r="935">
          <cell r="J935" t="str">
            <v/>
          </cell>
          <cell r="L935" t="str">
            <v/>
          </cell>
          <cell r="N935" t="str">
            <v>04.07.07</v>
          </cell>
          <cell r="S935">
            <v>0</v>
          </cell>
          <cell r="T935">
            <v>1</v>
          </cell>
          <cell r="U935">
            <v>26640</v>
          </cell>
        </row>
        <row r="936">
          <cell r="J936" t="str">
            <v>30.05.07</v>
          </cell>
          <cell r="L936" t="str">
            <v>02.07.07</v>
          </cell>
          <cell r="N936" t="str">
            <v>04.07.07</v>
          </cell>
          <cell r="S936">
            <v>0</v>
          </cell>
          <cell r="T936">
            <v>2</v>
          </cell>
          <cell r="U936">
            <v>204.8</v>
          </cell>
        </row>
        <row r="937">
          <cell r="J937" t="str">
            <v/>
          </cell>
          <cell r="L937" t="str">
            <v/>
          </cell>
          <cell r="N937" t="str">
            <v>04.07.07</v>
          </cell>
          <cell r="S937">
            <v>0</v>
          </cell>
          <cell r="T937">
            <v>2</v>
          </cell>
          <cell r="U937">
            <v>204.8</v>
          </cell>
        </row>
        <row r="938">
          <cell r="J938" t="str">
            <v>30.05.07</v>
          </cell>
          <cell r="L938" t="str">
            <v>02.07.07</v>
          </cell>
          <cell r="N938" t="str">
            <v>04.07.07</v>
          </cell>
          <cell r="S938">
            <v>0</v>
          </cell>
          <cell r="T938">
            <v>1</v>
          </cell>
          <cell r="U938">
            <v>186</v>
          </cell>
        </row>
        <row r="939">
          <cell r="J939" t="str">
            <v/>
          </cell>
          <cell r="L939" t="str">
            <v/>
          </cell>
          <cell r="N939" t="str">
            <v>04.07.07</v>
          </cell>
          <cell r="S939">
            <v>0</v>
          </cell>
          <cell r="T939">
            <v>1</v>
          </cell>
          <cell r="U939">
            <v>186</v>
          </cell>
        </row>
        <row r="940">
          <cell r="J940" t="str">
            <v>30.05.07</v>
          </cell>
          <cell r="L940" t="str">
            <v>05.07.07</v>
          </cell>
          <cell r="N940" t="str">
            <v>05.07.07</v>
          </cell>
          <cell r="S940">
            <v>0</v>
          </cell>
          <cell r="T940">
            <v>1</v>
          </cell>
          <cell r="U940">
            <v>26640</v>
          </cell>
        </row>
        <row r="941">
          <cell r="J941" t="str">
            <v/>
          </cell>
          <cell r="L941" t="str">
            <v/>
          </cell>
          <cell r="N941" t="str">
            <v>05.07.07</v>
          </cell>
          <cell r="S941">
            <v>0</v>
          </cell>
          <cell r="T941">
            <v>1</v>
          </cell>
          <cell r="U941">
            <v>26640</v>
          </cell>
        </row>
        <row r="942">
          <cell r="J942" t="str">
            <v>30.05.07</v>
          </cell>
          <cell r="L942" t="str">
            <v>05.07.07</v>
          </cell>
          <cell r="N942" t="str">
            <v>05.07.07</v>
          </cell>
          <cell r="S942">
            <v>0</v>
          </cell>
          <cell r="T942">
            <v>2</v>
          </cell>
          <cell r="U942">
            <v>1455.2</v>
          </cell>
        </row>
        <row r="943">
          <cell r="J943" t="str">
            <v/>
          </cell>
          <cell r="L943" t="str">
            <v/>
          </cell>
          <cell r="N943" t="str">
            <v>05.07.07</v>
          </cell>
          <cell r="S943">
            <v>0</v>
          </cell>
          <cell r="T943">
            <v>2</v>
          </cell>
          <cell r="U943">
            <v>1455.2</v>
          </cell>
        </row>
        <row r="944">
          <cell r="J944" t="str">
            <v>31.10.06</v>
          </cell>
          <cell r="L944" t="str">
            <v>02.07.07</v>
          </cell>
          <cell r="N944" t="str">
            <v>04.07.07</v>
          </cell>
          <cell r="S944">
            <v>0</v>
          </cell>
          <cell r="T944">
            <v>1</v>
          </cell>
          <cell r="U944">
            <v>7410</v>
          </cell>
        </row>
        <row r="945">
          <cell r="J945" t="str">
            <v/>
          </cell>
          <cell r="L945" t="str">
            <v/>
          </cell>
          <cell r="N945" t="str">
            <v>04.07.07</v>
          </cell>
          <cell r="S945">
            <v>0</v>
          </cell>
          <cell r="T945">
            <v>1</v>
          </cell>
          <cell r="U945">
            <v>7410</v>
          </cell>
        </row>
        <row r="946">
          <cell r="J946" t="str">
            <v/>
          </cell>
          <cell r="L946" t="str">
            <v/>
          </cell>
          <cell r="N946" t="str">
            <v/>
          </cell>
          <cell r="S946">
            <v>0</v>
          </cell>
          <cell r="T946">
            <v>0</v>
          </cell>
          <cell r="U946">
            <v>96844.25</v>
          </cell>
        </row>
        <row r="947">
          <cell r="J947" t="str">
            <v>30.05.07</v>
          </cell>
          <cell r="L947" t="str">
            <v>11.07.07</v>
          </cell>
          <cell r="N947" t="str">
            <v>10.07.07</v>
          </cell>
          <cell r="S947">
            <v>0</v>
          </cell>
          <cell r="T947">
            <v>191</v>
          </cell>
          <cell r="U947">
            <v>50918.69</v>
          </cell>
        </row>
        <row r="948">
          <cell r="J948" t="str">
            <v/>
          </cell>
          <cell r="L948" t="str">
            <v/>
          </cell>
          <cell r="N948" t="str">
            <v>10.07.07</v>
          </cell>
          <cell r="S948">
            <v>0</v>
          </cell>
          <cell r="T948">
            <v>191</v>
          </cell>
          <cell r="U948">
            <v>50918.69</v>
          </cell>
        </row>
        <row r="949">
          <cell r="J949" t="str">
            <v>30.05.07</v>
          </cell>
          <cell r="L949" t="str">
            <v>11.07.07</v>
          </cell>
          <cell r="N949" t="str">
            <v>10.07.07</v>
          </cell>
          <cell r="S949">
            <v>0</v>
          </cell>
          <cell r="T949">
            <v>72</v>
          </cell>
          <cell r="U949">
            <v>33618.959999999999</v>
          </cell>
        </row>
        <row r="950">
          <cell r="J950" t="str">
            <v/>
          </cell>
          <cell r="L950" t="str">
            <v/>
          </cell>
          <cell r="N950" t="str">
            <v>10.07.07</v>
          </cell>
          <cell r="S950">
            <v>0</v>
          </cell>
          <cell r="T950">
            <v>72</v>
          </cell>
          <cell r="U950">
            <v>33618.959999999999</v>
          </cell>
        </row>
        <row r="951">
          <cell r="J951" t="str">
            <v>30.05.07</v>
          </cell>
          <cell r="L951" t="str">
            <v>11.07.07</v>
          </cell>
          <cell r="N951" t="str">
            <v>10.07.07</v>
          </cell>
          <cell r="S951">
            <v>0</v>
          </cell>
          <cell r="T951">
            <v>18</v>
          </cell>
          <cell r="U951">
            <v>12306.6</v>
          </cell>
        </row>
        <row r="952">
          <cell r="J952" t="str">
            <v/>
          </cell>
          <cell r="L952" t="str">
            <v/>
          </cell>
          <cell r="N952" t="str">
            <v>10.07.07</v>
          </cell>
          <cell r="S952">
            <v>0</v>
          </cell>
          <cell r="T952">
            <v>18</v>
          </cell>
          <cell r="U952">
            <v>12306.6</v>
          </cell>
        </row>
        <row r="953">
          <cell r="J953" t="str">
            <v/>
          </cell>
          <cell r="L953" t="str">
            <v/>
          </cell>
          <cell r="N953" t="str">
            <v/>
          </cell>
          <cell r="S953">
            <v>0</v>
          </cell>
          <cell r="T953">
            <v>0</v>
          </cell>
          <cell r="U953">
            <v>183061.93</v>
          </cell>
        </row>
        <row r="954">
          <cell r="J954" t="str">
            <v>02.02.07</v>
          </cell>
          <cell r="L954" t="str">
            <v>02.02.07</v>
          </cell>
          <cell r="N954" t="str">
            <v/>
          </cell>
          <cell r="S954">
            <v>0</v>
          </cell>
          <cell r="T954">
            <v>2</v>
          </cell>
          <cell r="U954">
            <v>31202.44</v>
          </cell>
        </row>
        <row r="955">
          <cell r="J955" t="str">
            <v/>
          </cell>
          <cell r="L955" t="str">
            <v/>
          </cell>
          <cell r="N955" t="str">
            <v>19.02.07</v>
          </cell>
          <cell r="S955">
            <v>0</v>
          </cell>
          <cell r="T955">
            <v>1</v>
          </cell>
          <cell r="U955">
            <v>30977.07</v>
          </cell>
        </row>
        <row r="956">
          <cell r="J956" t="str">
            <v/>
          </cell>
          <cell r="L956" t="str">
            <v/>
          </cell>
          <cell r="N956" t="str">
            <v>11.04.07</v>
          </cell>
          <cell r="S956">
            <v>0</v>
          </cell>
          <cell r="T956">
            <v>1</v>
          </cell>
          <cell r="U956">
            <v>225.37</v>
          </cell>
        </row>
        <row r="957">
          <cell r="J957" t="str">
            <v>02.02.07</v>
          </cell>
          <cell r="L957" t="str">
            <v>02.02.07</v>
          </cell>
          <cell r="N957" t="str">
            <v>19.02.07</v>
          </cell>
          <cell r="S957">
            <v>0</v>
          </cell>
          <cell r="T957">
            <v>1</v>
          </cell>
          <cell r="U957">
            <v>431.42</v>
          </cell>
        </row>
        <row r="958">
          <cell r="J958" t="str">
            <v/>
          </cell>
          <cell r="L958" t="str">
            <v/>
          </cell>
          <cell r="N958" t="str">
            <v>19.02.07</v>
          </cell>
          <cell r="S958">
            <v>0</v>
          </cell>
          <cell r="T958">
            <v>1</v>
          </cell>
          <cell r="U958">
            <v>431.42</v>
          </cell>
        </row>
        <row r="959">
          <cell r="J959" t="str">
            <v>02.02.07</v>
          </cell>
          <cell r="L959" t="str">
            <v>02.02.07</v>
          </cell>
          <cell r="N959" t="str">
            <v>19.02.07</v>
          </cell>
          <cell r="S959">
            <v>0</v>
          </cell>
          <cell r="T959">
            <v>50</v>
          </cell>
          <cell r="U959">
            <v>75020</v>
          </cell>
        </row>
        <row r="960">
          <cell r="J960" t="str">
            <v/>
          </cell>
          <cell r="L960" t="str">
            <v/>
          </cell>
          <cell r="N960" t="str">
            <v>19.02.07</v>
          </cell>
          <cell r="S960">
            <v>0</v>
          </cell>
          <cell r="T960">
            <v>50</v>
          </cell>
          <cell r="U960">
            <v>75020</v>
          </cell>
        </row>
        <row r="961">
          <cell r="J961" t="str">
            <v>02.02.07</v>
          </cell>
          <cell r="L961" t="str">
            <v>02.02.07</v>
          </cell>
          <cell r="N961" t="str">
            <v>19.02.07</v>
          </cell>
          <cell r="S961">
            <v>0</v>
          </cell>
          <cell r="T961">
            <v>10</v>
          </cell>
          <cell r="U961">
            <v>15004</v>
          </cell>
        </row>
        <row r="962">
          <cell r="J962" t="str">
            <v/>
          </cell>
          <cell r="L962" t="str">
            <v/>
          </cell>
          <cell r="N962" t="str">
            <v>19.02.07</v>
          </cell>
          <cell r="S962">
            <v>0</v>
          </cell>
          <cell r="T962">
            <v>10</v>
          </cell>
          <cell r="U962">
            <v>15004</v>
          </cell>
        </row>
        <row r="963">
          <cell r="J963" t="str">
            <v>02.02.07</v>
          </cell>
          <cell r="L963" t="str">
            <v>02.02.07</v>
          </cell>
          <cell r="N963" t="str">
            <v>19.02.07</v>
          </cell>
          <cell r="S963">
            <v>0</v>
          </cell>
          <cell r="T963">
            <v>6</v>
          </cell>
          <cell r="U963">
            <v>9002.4</v>
          </cell>
        </row>
        <row r="964">
          <cell r="J964" t="str">
            <v/>
          </cell>
          <cell r="L964" t="str">
            <v/>
          </cell>
          <cell r="N964" t="str">
            <v>19.02.07</v>
          </cell>
          <cell r="S964">
            <v>0</v>
          </cell>
          <cell r="T964">
            <v>6</v>
          </cell>
          <cell r="U964">
            <v>9002.4</v>
          </cell>
        </row>
        <row r="965">
          <cell r="J965" t="str">
            <v>02.02.07</v>
          </cell>
          <cell r="L965" t="str">
            <v>02.02.07</v>
          </cell>
          <cell r="N965" t="str">
            <v>19.02.07</v>
          </cell>
          <cell r="S965">
            <v>0</v>
          </cell>
          <cell r="T965">
            <v>1</v>
          </cell>
          <cell r="U965">
            <v>4005.2</v>
          </cell>
        </row>
        <row r="966">
          <cell r="J966" t="str">
            <v/>
          </cell>
          <cell r="L966" t="str">
            <v/>
          </cell>
          <cell r="N966" t="str">
            <v>19.02.07</v>
          </cell>
          <cell r="S966">
            <v>0</v>
          </cell>
          <cell r="T966">
            <v>1</v>
          </cell>
          <cell r="U966">
            <v>4005.2</v>
          </cell>
        </row>
        <row r="967">
          <cell r="J967" t="str">
            <v>02.02.07</v>
          </cell>
          <cell r="L967" t="str">
            <v>02.02.07</v>
          </cell>
          <cell r="N967" t="str">
            <v>19.02.07</v>
          </cell>
          <cell r="S967">
            <v>0</v>
          </cell>
          <cell r="T967">
            <v>1</v>
          </cell>
          <cell r="U967">
            <v>1500.4</v>
          </cell>
        </row>
        <row r="968">
          <cell r="J968" t="str">
            <v/>
          </cell>
          <cell r="L968" t="str">
            <v/>
          </cell>
          <cell r="N968" t="str">
            <v>19.02.07</v>
          </cell>
          <cell r="S968">
            <v>0</v>
          </cell>
          <cell r="T968">
            <v>1</v>
          </cell>
          <cell r="U968">
            <v>1500.4</v>
          </cell>
        </row>
        <row r="969">
          <cell r="J969" t="str">
            <v>02.02.07</v>
          </cell>
          <cell r="L969" t="str">
            <v>02.02.07</v>
          </cell>
          <cell r="N969" t="str">
            <v>19.02.07</v>
          </cell>
          <cell r="S969">
            <v>0</v>
          </cell>
          <cell r="T969">
            <v>6</v>
          </cell>
          <cell r="U969">
            <v>3002.04</v>
          </cell>
        </row>
        <row r="970">
          <cell r="J970" t="str">
            <v/>
          </cell>
          <cell r="L970" t="str">
            <v/>
          </cell>
          <cell r="N970" t="str">
            <v>19.02.07</v>
          </cell>
          <cell r="S970">
            <v>0</v>
          </cell>
          <cell r="T970">
            <v>6</v>
          </cell>
          <cell r="U970">
            <v>3002.04</v>
          </cell>
        </row>
        <row r="971">
          <cell r="J971" t="str">
            <v>02.02.07</v>
          </cell>
          <cell r="L971" t="str">
            <v>02.02.07</v>
          </cell>
          <cell r="N971" t="str">
            <v>19.02.07</v>
          </cell>
          <cell r="S971">
            <v>0</v>
          </cell>
          <cell r="T971">
            <v>1</v>
          </cell>
          <cell r="U971">
            <v>1748.59</v>
          </cell>
        </row>
        <row r="972">
          <cell r="J972" t="str">
            <v/>
          </cell>
          <cell r="L972" t="str">
            <v/>
          </cell>
          <cell r="N972" t="str">
            <v>19.02.07</v>
          </cell>
          <cell r="S972">
            <v>0</v>
          </cell>
          <cell r="T972">
            <v>1</v>
          </cell>
          <cell r="U972">
            <v>1748.59</v>
          </cell>
        </row>
        <row r="973">
          <cell r="J973" t="str">
            <v>02.02.07</v>
          </cell>
          <cell r="L973" t="str">
            <v>02.02.07</v>
          </cell>
          <cell r="N973" t="str">
            <v>19.02.07</v>
          </cell>
          <cell r="S973">
            <v>0</v>
          </cell>
          <cell r="T973">
            <v>2</v>
          </cell>
          <cell r="U973">
            <v>862.84</v>
          </cell>
        </row>
        <row r="974">
          <cell r="J974" t="str">
            <v/>
          </cell>
          <cell r="L974" t="str">
            <v/>
          </cell>
          <cell r="N974" t="str">
            <v>19.02.07</v>
          </cell>
          <cell r="S974">
            <v>0</v>
          </cell>
          <cell r="T974">
            <v>2</v>
          </cell>
          <cell r="U974">
            <v>862.84</v>
          </cell>
        </row>
        <row r="975">
          <cell r="J975" t="str">
            <v>02.02.07</v>
          </cell>
          <cell r="L975" t="str">
            <v>02.02.07</v>
          </cell>
          <cell r="N975" t="str">
            <v>19.02.07</v>
          </cell>
          <cell r="S975">
            <v>0</v>
          </cell>
          <cell r="T975">
            <v>2</v>
          </cell>
          <cell r="U975">
            <v>3621.18</v>
          </cell>
        </row>
        <row r="976">
          <cell r="J976" t="str">
            <v/>
          </cell>
          <cell r="L976" t="str">
            <v/>
          </cell>
          <cell r="N976" t="str">
            <v>19.02.07</v>
          </cell>
          <cell r="S976">
            <v>0</v>
          </cell>
          <cell r="T976">
            <v>2</v>
          </cell>
          <cell r="U976">
            <v>3621.18</v>
          </cell>
        </row>
        <row r="977">
          <cell r="J977" t="str">
            <v>02.02.07</v>
          </cell>
          <cell r="L977" t="str">
            <v>02.02.07</v>
          </cell>
          <cell r="N977" t="str">
            <v>19.02.07</v>
          </cell>
          <cell r="S977">
            <v>0</v>
          </cell>
          <cell r="T977">
            <v>8</v>
          </cell>
          <cell r="U977">
            <v>3451.36</v>
          </cell>
        </row>
        <row r="978">
          <cell r="J978" t="str">
            <v/>
          </cell>
          <cell r="L978" t="str">
            <v/>
          </cell>
          <cell r="N978" t="str">
            <v>19.02.07</v>
          </cell>
          <cell r="S978">
            <v>0</v>
          </cell>
          <cell r="T978">
            <v>8</v>
          </cell>
          <cell r="U978">
            <v>3451.36</v>
          </cell>
        </row>
        <row r="979">
          <cell r="J979" t="str">
            <v>02.02.07</v>
          </cell>
          <cell r="L979" t="str">
            <v>02.02.07</v>
          </cell>
          <cell r="N979" t="str">
            <v>19.02.07</v>
          </cell>
          <cell r="S979">
            <v>0</v>
          </cell>
          <cell r="T979">
            <v>1</v>
          </cell>
          <cell r="U979">
            <v>682</v>
          </cell>
        </row>
        <row r="980">
          <cell r="J980" t="str">
            <v/>
          </cell>
          <cell r="L980" t="str">
            <v/>
          </cell>
          <cell r="N980" t="str">
            <v>19.02.07</v>
          </cell>
          <cell r="S980">
            <v>0</v>
          </cell>
          <cell r="T980">
            <v>1</v>
          </cell>
          <cell r="U980">
            <v>682</v>
          </cell>
        </row>
        <row r="981">
          <cell r="J981" t="str">
            <v>01.02.07</v>
          </cell>
          <cell r="L981" t="str">
            <v>01.02.07</v>
          </cell>
          <cell r="N981" t="str">
            <v>30.01.07</v>
          </cell>
          <cell r="S981">
            <v>0</v>
          </cell>
          <cell r="T981">
            <v>1</v>
          </cell>
          <cell r="U981">
            <v>663.24</v>
          </cell>
        </row>
        <row r="982">
          <cell r="J982" t="str">
            <v/>
          </cell>
          <cell r="L982" t="str">
            <v/>
          </cell>
          <cell r="N982" t="str">
            <v>30.01.07</v>
          </cell>
          <cell r="S982">
            <v>0</v>
          </cell>
          <cell r="T982">
            <v>1</v>
          </cell>
          <cell r="U982">
            <v>663.24</v>
          </cell>
        </row>
        <row r="983">
          <cell r="J983" t="str">
            <v>01.02.07</v>
          </cell>
          <cell r="L983" t="str">
            <v>01.02.07</v>
          </cell>
          <cell r="N983" t="str">
            <v>30.01.07</v>
          </cell>
          <cell r="S983">
            <v>0</v>
          </cell>
          <cell r="T983">
            <v>1</v>
          </cell>
          <cell r="U983">
            <v>399.72</v>
          </cell>
        </row>
        <row r="984">
          <cell r="J984" t="str">
            <v/>
          </cell>
          <cell r="L984" t="str">
            <v/>
          </cell>
          <cell r="N984" t="str">
            <v>30.01.07</v>
          </cell>
          <cell r="S984">
            <v>0</v>
          </cell>
          <cell r="T984">
            <v>1</v>
          </cell>
          <cell r="U984">
            <v>399.72</v>
          </cell>
        </row>
        <row r="985">
          <cell r="J985" t="str">
            <v>01.02.07</v>
          </cell>
          <cell r="L985" t="str">
            <v>01.02.07</v>
          </cell>
          <cell r="N985" t="str">
            <v>30.01.07</v>
          </cell>
          <cell r="S985">
            <v>0</v>
          </cell>
          <cell r="T985">
            <v>1</v>
          </cell>
          <cell r="U985">
            <v>296.10000000000002</v>
          </cell>
        </row>
        <row r="986">
          <cell r="J986" t="str">
            <v/>
          </cell>
          <cell r="L986" t="str">
            <v/>
          </cell>
          <cell r="N986" t="str">
            <v>30.01.07</v>
          </cell>
          <cell r="S986">
            <v>0</v>
          </cell>
          <cell r="T986">
            <v>1</v>
          </cell>
          <cell r="U986">
            <v>296.10000000000002</v>
          </cell>
        </row>
        <row r="987">
          <cell r="J987" t="str">
            <v>02.02.07</v>
          </cell>
          <cell r="L987" t="str">
            <v>02.02.07</v>
          </cell>
          <cell r="N987" t="str">
            <v/>
          </cell>
          <cell r="S987">
            <v>0</v>
          </cell>
          <cell r="T987">
            <v>2</v>
          </cell>
          <cell r="U987">
            <v>127.12</v>
          </cell>
        </row>
        <row r="988">
          <cell r="J988" t="str">
            <v/>
          </cell>
          <cell r="L988" t="str">
            <v/>
          </cell>
          <cell r="N988" t="str">
            <v>19.02.07</v>
          </cell>
          <cell r="S988">
            <v>0</v>
          </cell>
          <cell r="T988">
            <v>1</v>
          </cell>
          <cell r="U988">
            <v>102.92</v>
          </cell>
        </row>
        <row r="989">
          <cell r="J989" t="str">
            <v/>
          </cell>
          <cell r="L989" t="str">
            <v/>
          </cell>
          <cell r="N989" t="str">
            <v>11.04.07</v>
          </cell>
          <cell r="S989">
            <v>0</v>
          </cell>
          <cell r="T989">
            <v>1</v>
          </cell>
          <cell r="U989">
            <v>24.2</v>
          </cell>
        </row>
        <row r="990">
          <cell r="J990" t="str">
            <v>24.08.07</v>
          </cell>
          <cell r="L990" t="str">
            <v>24.08.07</v>
          </cell>
          <cell r="N990" t="str">
            <v>23.08.07</v>
          </cell>
          <cell r="S990">
            <v>0</v>
          </cell>
          <cell r="T990">
            <v>28</v>
          </cell>
          <cell r="U990">
            <v>558.27</v>
          </cell>
        </row>
        <row r="991">
          <cell r="J991" t="str">
            <v/>
          </cell>
          <cell r="L991" t="str">
            <v/>
          </cell>
          <cell r="N991" t="str">
            <v>23.08.07</v>
          </cell>
          <cell r="S991">
            <v>0</v>
          </cell>
          <cell r="T991">
            <v>28</v>
          </cell>
          <cell r="U991">
            <v>558.27</v>
          </cell>
        </row>
        <row r="992">
          <cell r="J992" t="str">
            <v>24.08.07</v>
          </cell>
          <cell r="L992" t="str">
            <v>24.08.07</v>
          </cell>
          <cell r="N992" t="str">
            <v>23.08.07</v>
          </cell>
          <cell r="S992">
            <v>0</v>
          </cell>
          <cell r="T992">
            <v>9</v>
          </cell>
          <cell r="U992">
            <v>13174.97</v>
          </cell>
        </row>
        <row r="993">
          <cell r="J993" t="str">
            <v/>
          </cell>
          <cell r="L993" t="str">
            <v/>
          </cell>
          <cell r="N993" t="str">
            <v>23.08.07</v>
          </cell>
          <cell r="S993">
            <v>0</v>
          </cell>
          <cell r="T993">
            <v>9</v>
          </cell>
          <cell r="U993">
            <v>13174.97</v>
          </cell>
        </row>
        <row r="994">
          <cell r="J994" t="str">
            <v>24.08.07</v>
          </cell>
          <cell r="L994" t="str">
            <v>24.08.07</v>
          </cell>
          <cell r="N994" t="str">
            <v>23.08.07</v>
          </cell>
          <cell r="S994">
            <v>0</v>
          </cell>
          <cell r="T994">
            <v>2</v>
          </cell>
          <cell r="U994">
            <v>87.72</v>
          </cell>
        </row>
        <row r="995">
          <cell r="J995" t="str">
            <v/>
          </cell>
          <cell r="L995" t="str">
            <v/>
          </cell>
          <cell r="N995" t="str">
            <v>23.08.07</v>
          </cell>
          <cell r="S995">
            <v>0</v>
          </cell>
          <cell r="T995">
            <v>2</v>
          </cell>
          <cell r="U995">
            <v>87.72</v>
          </cell>
        </row>
        <row r="996">
          <cell r="J996" t="str">
            <v>24.08.07</v>
          </cell>
          <cell r="L996" t="str">
            <v>24.08.07</v>
          </cell>
          <cell r="N996" t="str">
            <v>23.08.07</v>
          </cell>
          <cell r="S996">
            <v>0</v>
          </cell>
          <cell r="T996">
            <v>1</v>
          </cell>
          <cell r="U996">
            <v>339.92</v>
          </cell>
        </row>
        <row r="997">
          <cell r="J997" t="str">
            <v/>
          </cell>
          <cell r="L997" t="str">
            <v/>
          </cell>
          <cell r="N997" t="str">
            <v>23.08.07</v>
          </cell>
          <cell r="S997">
            <v>0</v>
          </cell>
          <cell r="T997">
            <v>1</v>
          </cell>
          <cell r="U997">
            <v>339.92</v>
          </cell>
        </row>
        <row r="998">
          <cell r="J998" t="str">
            <v>24.08.07</v>
          </cell>
          <cell r="L998" t="str">
            <v>24.08.07</v>
          </cell>
          <cell r="N998" t="str">
            <v>23.08.07</v>
          </cell>
          <cell r="S998">
            <v>0</v>
          </cell>
          <cell r="T998">
            <v>1</v>
          </cell>
          <cell r="U998">
            <v>339.92</v>
          </cell>
        </row>
        <row r="999">
          <cell r="J999" t="str">
            <v/>
          </cell>
          <cell r="L999" t="str">
            <v/>
          </cell>
          <cell r="N999" t="str">
            <v>23.08.07</v>
          </cell>
          <cell r="S999">
            <v>0</v>
          </cell>
          <cell r="T999">
            <v>1</v>
          </cell>
          <cell r="U999">
            <v>339.92</v>
          </cell>
        </row>
        <row r="1000">
          <cell r="J1000" t="str">
            <v>24.08.07</v>
          </cell>
          <cell r="L1000" t="str">
            <v>24.08.07</v>
          </cell>
          <cell r="N1000" t="str">
            <v>24.08.07</v>
          </cell>
          <cell r="S1000">
            <v>0</v>
          </cell>
          <cell r="T1000">
            <v>5</v>
          </cell>
          <cell r="U1000">
            <v>362.77</v>
          </cell>
        </row>
        <row r="1001">
          <cell r="J1001" t="str">
            <v/>
          </cell>
          <cell r="L1001" t="str">
            <v/>
          </cell>
          <cell r="N1001" t="str">
            <v>24.08.07</v>
          </cell>
          <cell r="S1001">
            <v>0</v>
          </cell>
          <cell r="T1001">
            <v>5</v>
          </cell>
          <cell r="U1001">
            <v>362.77</v>
          </cell>
        </row>
        <row r="1002">
          <cell r="J1002" t="str">
            <v>24.08.07</v>
          </cell>
          <cell r="L1002" t="str">
            <v>24.08.07</v>
          </cell>
          <cell r="N1002" t="str">
            <v>24.08.07</v>
          </cell>
          <cell r="S1002">
            <v>0</v>
          </cell>
          <cell r="T1002">
            <v>2</v>
          </cell>
          <cell r="U1002">
            <v>192.55</v>
          </cell>
        </row>
        <row r="1003">
          <cell r="J1003" t="str">
            <v/>
          </cell>
          <cell r="L1003" t="str">
            <v/>
          </cell>
          <cell r="N1003" t="str">
            <v>24.08.07</v>
          </cell>
          <cell r="S1003">
            <v>0</v>
          </cell>
          <cell r="T1003">
            <v>2</v>
          </cell>
          <cell r="U1003">
            <v>192.55</v>
          </cell>
        </row>
        <row r="1004">
          <cell r="J1004" t="str">
            <v>24.08.07</v>
          </cell>
          <cell r="L1004" t="str">
            <v>24.08.07</v>
          </cell>
          <cell r="N1004" t="str">
            <v>24.08.07</v>
          </cell>
          <cell r="S1004">
            <v>0</v>
          </cell>
          <cell r="T1004">
            <v>6</v>
          </cell>
          <cell r="U1004">
            <v>52.77</v>
          </cell>
        </row>
        <row r="1005">
          <cell r="J1005" t="str">
            <v/>
          </cell>
          <cell r="L1005" t="str">
            <v/>
          </cell>
          <cell r="N1005" t="str">
            <v>24.08.07</v>
          </cell>
          <cell r="S1005">
            <v>0</v>
          </cell>
          <cell r="T1005">
            <v>6</v>
          </cell>
          <cell r="U1005">
            <v>52.77</v>
          </cell>
        </row>
        <row r="1006">
          <cell r="J1006" t="str">
            <v>24.08.07</v>
          </cell>
          <cell r="L1006" t="str">
            <v>24.08.07</v>
          </cell>
          <cell r="N1006" t="str">
            <v>24.08.07</v>
          </cell>
          <cell r="S1006">
            <v>0</v>
          </cell>
          <cell r="T1006">
            <v>2</v>
          </cell>
          <cell r="U1006">
            <v>24.09</v>
          </cell>
        </row>
        <row r="1007">
          <cell r="J1007" t="str">
            <v/>
          </cell>
          <cell r="L1007" t="str">
            <v/>
          </cell>
          <cell r="N1007" t="str">
            <v>24.08.07</v>
          </cell>
          <cell r="S1007">
            <v>0</v>
          </cell>
          <cell r="T1007">
            <v>2</v>
          </cell>
          <cell r="U1007">
            <v>24.09</v>
          </cell>
        </row>
        <row r="1008">
          <cell r="J1008" t="str">
            <v>24.08.07</v>
          </cell>
          <cell r="L1008" t="str">
            <v>24.08.07</v>
          </cell>
          <cell r="N1008" t="str">
            <v>24.08.07</v>
          </cell>
          <cell r="S1008">
            <v>0</v>
          </cell>
          <cell r="T1008">
            <v>15</v>
          </cell>
          <cell r="U1008">
            <v>229.51</v>
          </cell>
        </row>
        <row r="1009">
          <cell r="J1009" t="str">
            <v/>
          </cell>
          <cell r="L1009" t="str">
            <v/>
          </cell>
          <cell r="N1009" t="str">
            <v>24.08.07</v>
          </cell>
          <cell r="S1009">
            <v>0</v>
          </cell>
          <cell r="T1009">
            <v>15</v>
          </cell>
          <cell r="U1009">
            <v>229.51</v>
          </cell>
        </row>
        <row r="1010">
          <cell r="J1010" t="str">
            <v>24.08.07</v>
          </cell>
          <cell r="L1010" t="str">
            <v>24.08.07</v>
          </cell>
          <cell r="N1010" t="str">
            <v>24.08.07</v>
          </cell>
          <cell r="S1010">
            <v>0</v>
          </cell>
          <cell r="T1010">
            <v>8</v>
          </cell>
          <cell r="U1010">
            <v>600.03</v>
          </cell>
        </row>
        <row r="1011">
          <cell r="J1011" t="str">
            <v/>
          </cell>
          <cell r="L1011" t="str">
            <v/>
          </cell>
          <cell r="N1011" t="str">
            <v>24.08.07</v>
          </cell>
          <cell r="S1011">
            <v>0</v>
          </cell>
          <cell r="T1011">
            <v>8</v>
          </cell>
          <cell r="U1011">
            <v>600.03</v>
          </cell>
        </row>
        <row r="1012">
          <cell r="J1012" t="str">
            <v>24.08.07</v>
          </cell>
          <cell r="L1012" t="str">
            <v>24.08.07</v>
          </cell>
          <cell r="N1012" t="str">
            <v>24.08.07</v>
          </cell>
          <cell r="S1012">
            <v>0</v>
          </cell>
          <cell r="T1012">
            <v>100</v>
          </cell>
          <cell r="U1012">
            <v>356.91</v>
          </cell>
        </row>
        <row r="1013">
          <cell r="J1013" t="str">
            <v/>
          </cell>
          <cell r="L1013" t="str">
            <v/>
          </cell>
          <cell r="N1013" t="str">
            <v>24.08.07</v>
          </cell>
          <cell r="S1013">
            <v>0</v>
          </cell>
          <cell r="T1013">
            <v>100</v>
          </cell>
          <cell r="U1013">
            <v>356.91</v>
          </cell>
        </row>
        <row r="1014">
          <cell r="J1014" t="str">
            <v>24.08.07</v>
          </cell>
          <cell r="L1014" t="str">
            <v>24.08.07</v>
          </cell>
          <cell r="N1014" t="str">
            <v>24.08.07</v>
          </cell>
          <cell r="S1014">
            <v>0</v>
          </cell>
          <cell r="T1014">
            <v>350</v>
          </cell>
          <cell r="U1014">
            <v>378.09</v>
          </cell>
        </row>
        <row r="1015">
          <cell r="J1015" t="str">
            <v/>
          </cell>
          <cell r="L1015" t="str">
            <v/>
          </cell>
          <cell r="N1015" t="str">
            <v>24.08.07</v>
          </cell>
          <cell r="S1015">
            <v>0</v>
          </cell>
          <cell r="T1015">
            <v>350</v>
          </cell>
          <cell r="U1015">
            <v>378.09</v>
          </cell>
        </row>
        <row r="1016">
          <cell r="J1016" t="str">
            <v>28.08.07</v>
          </cell>
          <cell r="L1016" t="str">
            <v>28.08.07</v>
          </cell>
          <cell r="N1016" t="str">
            <v>29.08.07</v>
          </cell>
          <cell r="S1016">
            <v>0</v>
          </cell>
          <cell r="T1016">
            <v>2</v>
          </cell>
          <cell r="U1016">
            <v>340.36</v>
          </cell>
        </row>
        <row r="1017">
          <cell r="J1017" t="str">
            <v/>
          </cell>
          <cell r="L1017" t="str">
            <v/>
          </cell>
          <cell r="N1017" t="str">
            <v>29.08.07</v>
          </cell>
          <cell r="S1017">
            <v>0</v>
          </cell>
          <cell r="T1017">
            <v>2</v>
          </cell>
          <cell r="U1017">
            <v>340.36</v>
          </cell>
        </row>
        <row r="1018">
          <cell r="J1018" t="str">
            <v>20.11.07</v>
          </cell>
          <cell r="L1018" t="str">
            <v>20.11.07</v>
          </cell>
          <cell r="N1018" t="str">
            <v>11.12.07</v>
          </cell>
          <cell r="S1018">
            <v>0</v>
          </cell>
          <cell r="T1018">
            <v>50</v>
          </cell>
          <cell r="U1018">
            <v>15004</v>
          </cell>
        </row>
        <row r="1019">
          <cell r="J1019" t="str">
            <v/>
          </cell>
          <cell r="L1019" t="str">
            <v/>
          </cell>
          <cell r="N1019" t="str">
            <v>11.12.07</v>
          </cell>
          <cell r="S1019">
            <v>0</v>
          </cell>
          <cell r="T1019">
            <v>50</v>
          </cell>
          <cell r="U1019">
            <v>15004</v>
          </cell>
        </row>
        <row r="1020">
          <cell r="J1020" t="str">
            <v/>
          </cell>
          <cell r="L1020" t="str">
            <v/>
          </cell>
          <cell r="N1020" t="str">
            <v/>
          </cell>
          <cell r="S1020">
            <v>0</v>
          </cell>
          <cell r="T1020">
            <v>0</v>
          </cell>
          <cell r="U1020">
            <v>0</v>
          </cell>
        </row>
        <row r="1021">
          <cell r="J1021" t="str">
            <v/>
          </cell>
          <cell r="L1021" t="str">
            <v/>
          </cell>
          <cell r="N1021" t="str">
            <v/>
          </cell>
          <cell r="S1021">
            <v>0</v>
          </cell>
          <cell r="T1021">
            <v>0</v>
          </cell>
          <cell r="U1021">
            <v>66127.539999999994</v>
          </cell>
        </row>
        <row r="1022">
          <cell r="J1022" t="str">
            <v/>
          </cell>
          <cell r="L1022" t="str">
            <v/>
          </cell>
          <cell r="N1022" t="str">
            <v/>
          </cell>
          <cell r="S1022">
            <v>0</v>
          </cell>
          <cell r="T1022">
            <v>0</v>
          </cell>
          <cell r="U1022">
            <v>66127.539999999994</v>
          </cell>
        </row>
        <row r="1023">
          <cell r="J1023" t="str">
            <v>01.05.07</v>
          </cell>
          <cell r="L1023" t="str">
            <v/>
          </cell>
          <cell r="N1023" t="str">
            <v>25.06.07</v>
          </cell>
          <cell r="S1023">
            <v>0</v>
          </cell>
          <cell r="T1023">
            <v>1</v>
          </cell>
          <cell r="U1023">
            <v>18270.95</v>
          </cell>
        </row>
        <row r="1024">
          <cell r="J1024" t="str">
            <v/>
          </cell>
          <cell r="L1024" t="str">
            <v/>
          </cell>
          <cell r="N1024" t="str">
            <v>25.06.07</v>
          </cell>
          <cell r="S1024">
            <v>0</v>
          </cell>
          <cell r="T1024">
            <v>1</v>
          </cell>
          <cell r="U1024">
            <v>18270.95</v>
          </cell>
        </row>
        <row r="1025">
          <cell r="J1025" t="str">
            <v>20.07.07</v>
          </cell>
          <cell r="L1025" t="str">
            <v>16.08.07</v>
          </cell>
          <cell r="N1025" t="str">
            <v>16.08.07</v>
          </cell>
          <cell r="S1025">
            <v>0</v>
          </cell>
          <cell r="T1025">
            <v>1</v>
          </cell>
          <cell r="U1025">
            <v>40275</v>
          </cell>
        </row>
        <row r="1026">
          <cell r="J1026" t="str">
            <v/>
          </cell>
          <cell r="L1026" t="str">
            <v/>
          </cell>
          <cell r="N1026" t="str">
            <v>16.08.07</v>
          </cell>
          <cell r="S1026">
            <v>0</v>
          </cell>
          <cell r="T1026">
            <v>1</v>
          </cell>
          <cell r="U1026">
            <v>40275</v>
          </cell>
        </row>
        <row r="1027">
          <cell r="J1027" t="str">
            <v>12.07.07</v>
          </cell>
          <cell r="L1027" t="str">
            <v>26.07.07</v>
          </cell>
          <cell r="N1027" t="str">
            <v>26.07.07</v>
          </cell>
          <cell r="S1027">
            <v>0</v>
          </cell>
          <cell r="T1027">
            <v>1</v>
          </cell>
          <cell r="U1027">
            <v>6740.16</v>
          </cell>
        </row>
        <row r="1028">
          <cell r="J1028" t="str">
            <v/>
          </cell>
          <cell r="L1028" t="str">
            <v/>
          </cell>
          <cell r="N1028" t="str">
            <v>26.07.07</v>
          </cell>
          <cell r="S1028">
            <v>0</v>
          </cell>
          <cell r="T1028">
            <v>1</v>
          </cell>
          <cell r="U1028">
            <v>6740.16</v>
          </cell>
        </row>
        <row r="1029">
          <cell r="J1029" t="str">
            <v>12.07.07</v>
          </cell>
          <cell r="L1029" t="str">
            <v>26.07.07</v>
          </cell>
          <cell r="N1029" t="str">
            <v>26.07.07</v>
          </cell>
          <cell r="S1029">
            <v>0</v>
          </cell>
          <cell r="T1029">
            <v>2</v>
          </cell>
          <cell r="U1029">
            <v>635.79999999999995</v>
          </cell>
        </row>
        <row r="1030">
          <cell r="J1030" t="str">
            <v/>
          </cell>
          <cell r="L1030" t="str">
            <v/>
          </cell>
          <cell r="N1030" t="str">
            <v>26.07.07</v>
          </cell>
          <cell r="S1030">
            <v>0</v>
          </cell>
          <cell r="T1030">
            <v>2</v>
          </cell>
          <cell r="U1030">
            <v>635.79999999999995</v>
          </cell>
        </row>
        <row r="1031">
          <cell r="J1031" t="str">
            <v>15.08.07</v>
          </cell>
          <cell r="L1031" t="str">
            <v>15.08.07</v>
          </cell>
          <cell r="N1031" t="str">
            <v>15.08.07</v>
          </cell>
          <cell r="S1031">
            <v>0</v>
          </cell>
          <cell r="T1031">
            <v>10</v>
          </cell>
          <cell r="U1031">
            <v>45.5</v>
          </cell>
        </row>
        <row r="1032">
          <cell r="J1032" t="str">
            <v/>
          </cell>
          <cell r="L1032" t="str">
            <v/>
          </cell>
          <cell r="N1032" t="str">
            <v>15.08.07</v>
          </cell>
          <cell r="S1032">
            <v>0</v>
          </cell>
          <cell r="T1032">
            <v>10</v>
          </cell>
          <cell r="U1032">
            <v>45.5</v>
          </cell>
        </row>
        <row r="1033">
          <cell r="J1033" t="str">
            <v>16.08.07</v>
          </cell>
          <cell r="L1033" t="str">
            <v>16.08.07</v>
          </cell>
          <cell r="N1033" t="str">
            <v>20.09.07</v>
          </cell>
          <cell r="S1033">
            <v>0</v>
          </cell>
          <cell r="T1033">
            <v>1</v>
          </cell>
          <cell r="U1033">
            <v>160.13</v>
          </cell>
        </row>
        <row r="1034">
          <cell r="J1034" t="str">
            <v/>
          </cell>
          <cell r="L1034" t="str">
            <v/>
          </cell>
          <cell r="N1034" t="str">
            <v>20.09.07</v>
          </cell>
          <cell r="S1034">
            <v>0</v>
          </cell>
          <cell r="T1034">
            <v>1</v>
          </cell>
          <cell r="U1034">
            <v>160.13</v>
          </cell>
        </row>
        <row r="1035">
          <cell r="J1035" t="str">
            <v/>
          </cell>
          <cell r="L1035" t="str">
            <v/>
          </cell>
          <cell r="N1035" t="str">
            <v/>
          </cell>
          <cell r="S1035">
            <v>0</v>
          </cell>
          <cell r="T1035">
            <v>0</v>
          </cell>
          <cell r="U1035">
            <v>0</v>
          </cell>
        </row>
        <row r="1036">
          <cell r="J1036" t="str">
            <v/>
          </cell>
          <cell r="L1036" t="str">
            <v/>
          </cell>
          <cell r="N1036" t="str">
            <v/>
          </cell>
          <cell r="S1036">
            <v>0</v>
          </cell>
          <cell r="T1036">
            <v>0</v>
          </cell>
          <cell r="U1036">
            <v>0</v>
          </cell>
        </row>
        <row r="1037">
          <cell r="J1037" t="str">
            <v/>
          </cell>
          <cell r="L1037" t="str">
            <v/>
          </cell>
          <cell r="N1037" t="str">
            <v/>
          </cell>
          <cell r="S1037">
            <v>0</v>
          </cell>
          <cell r="T1037">
            <v>0</v>
          </cell>
          <cell r="U1037">
            <v>0</v>
          </cell>
        </row>
        <row r="1038">
          <cell r="J1038" t="str">
            <v/>
          </cell>
          <cell r="L1038" t="str">
            <v/>
          </cell>
          <cell r="N1038" t="str">
            <v/>
          </cell>
          <cell r="S1038">
            <v>0</v>
          </cell>
          <cell r="T1038">
            <v>0</v>
          </cell>
          <cell r="U1038">
            <v>0</v>
          </cell>
        </row>
        <row r="1039">
          <cell r="J1039" t="str">
            <v>21.11.07</v>
          </cell>
          <cell r="L1039" t="str">
            <v/>
          </cell>
          <cell r="N1039" t="str">
            <v/>
          </cell>
          <cell r="S1039">
            <v>0</v>
          </cell>
          <cell r="T1039">
            <v>0</v>
          </cell>
          <cell r="U1039">
            <v>0</v>
          </cell>
        </row>
        <row r="1040">
          <cell r="J1040" t="str">
            <v/>
          </cell>
          <cell r="L1040" t="str">
            <v/>
          </cell>
          <cell r="N1040" t="str">
            <v/>
          </cell>
          <cell r="S1040">
            <v>0</v>
          </cell>
          <cell r="T1040">
            <v>0</v>
          </cell>
          <cell r="U1040">
            <v>0</v>
          </cell>
        </row>
        <row r="1041">
          <cell r="J1041" t="str">
            <v/>
          </cell>
          <cell r="L1041" t="str">
            <v/>
          </cell>
          <cell r="N1041" t="str">
            <v/>
          </cell>
          <cell r="S1041">
            <v>0</v>
          </cell>
          <cell r="T1041">
            <v>0</v>
          </cell>
          <cell r="U1041">
            <v>0</v>
          </cell>
        </row>
        <row r="1042">
          <cell r="J1042" t="str">
            <v/>
          </cell>
          <cell r="L1042" t="str">
            <v/>
          </cell>
          <cell r="N1042" t="str">
            <v/>
          </cell>
          <cell r="S1042">
            <v>0</v>
          </cell>
          <cell r="T1042">
            <v>0</v>
          </cell>
          <cell r="U1042">
            <v>0</v>
          </cell>
        </row>
        <row r="1043">
          <cell r="J1043" t="str">
            <v/>
          </cell>
          <cell r="L1043" t="str">
            <v/>
          </cell>
          <cell r="N1043" t="str">
            <v/>
          </cell>
          <cell r="S1043">
            <v>0</v>
          </cell>
          <cell r="T1043">
            <v>0</v>
          </cell>
          <cell r="U1043">
            <v>811026.63</v>
          </cell>
        </row>
        <row r="1044">
          <cell r="J1044" t="str">
            <v/>
          </cell>
          <cell r="L1044" t="str">
            <v/>
          </cell>
          <cell r="N1044" t="str">
            <v/>
          </cell>
          <cell r="S1044">
            <v>0</v>
          </cell>
          <cell r="T1044">
            <v>0</v>
          </cell>
          <cell r="U1044">
            <v>811026.63</v>
          </cell>
        </row>
        <row r="1045">
          <cell r="J1045" t="str">
            <v/>
          </cell>
          <cell r="L1045" t="str">
            <v/>
          </cell>
          <cell r="N1045" t="str">
            <v/>
          </cell>
          <cell r="S1045">
            <v>0</v>
          </cell>
          <cell r="T1045">
            <v>0</v>
          </cell>
          <cell r="U1045">
            <v>0</v>
          </cell>
        </row>
        <row r="1046">
          <cell r="J1046" t="str">
            <v/>
          </cell>
          <cell r="L1046" t="str">
            <v/>
          </cell>
          <cell r="N1046" t="str">
            <v/>
          </cell>
          <cell r="S1046">
            <v>0</v>
          </cell>
          <cell r="T1046">
            <v>0</v>
          </cell>
          <cell r="U1046">
            <v>0</v>
          </cell>
        </row>
        <row r="1047">
          <cell r="J1047" t="str">
            <v/>
          </cell>
          <cell r="L1047" t="str">
            <v/>
          </cell>
          <cell r="N1047" t="str">
            <v/>
          </cell>
          <cell r="S1047">
            <v>0</v>
          </cell>
          <cell r="T1047">
            <v>0</v>
          </cell>
          <cell r="U1047">
            <v>0</v>
          </cell>
        </row>
        <row r="1048">
          <cell r="J1048" t="str">
            <v/>
          </cell>
          <cell r="L1048" t="str">
            <v/>
          </cell>
          <cell r="N1048" t="str">
            <v/>
          </cell>
          <cell r="S1048">
            <v>0</v>
          </cell>
          <cell r="T1048">
            <v>0</v>
          </cell>
          <cell r="U1048">
            <v>0</v>
          </cell>
        </row>
        <row r="1049">
          <cell r="J1049" t="str">
            <v/>
          </cell>
          <cell r="L1049" t="str">
            <v/>
          </cell>
          <cell r="N1049" t="str">
            <v/>
          </cell>
          <cell r="S1049">
            <v>0</v>
          </cell>
          <cell r="T1049">
            <v>0</v>
          </cell>
          <cell r="U1049">
            <v>0</v>
          </cell>
        </row>
        <row r="1050">
          <cell r="J1050" t="str">
            <v/>
          </cell>
          <cell r="L1050" t="str">
            <v/>
          </cell>
          <cell r="N1050" t="str">
            <v/>
          </cell>
          <cell r="S1050">
            <v>0</v>
          </cell>
          <cell r="T1050">
            <v>0</v>
          </cell>
          <cell r="U1050">
            <v>0</v>
          </cell>
        </row>
        <row r="1051">
          <cell r="J1051" t="str">
            <v/>
          </cell>
          <cell r="L1051" t="str">
            <v/>
          </cell>
          <cell r="N1051" t="str">
            <v/>
          </cell>
          <cell r="S1051">
            <v>0</v>
          </cell>
          <cell r="T1051">
            <v>0</v>
          </cell>
          <cell r="U1051">
            <v>420118.15</v>
          </cell>
        </row>
        <row r="1052">
          <cell r="J1052" t="str">
            <v>27.10.06</v>
          </cell>
          <cell r="L1052" t="str">
            <v>27.10.06</v>
          </cell>
          <cell r="N1052" t="str">
            <v>26.10.06</v>
          </cell>
          <cell r="S1052">
            <v>0</v>
          </cell>
          <cell r="T1052">
            <v>2</v>
          </cell>
          <cell r="U1052">
            <v>78.56</v>
          </cell>
        </row>
        <row r="1053">
          <cell r="J1053" t="str">
            <v/>
          </cell>
          <cell r="L1053" t="str">
            <v/>
          </cell>
          <cell r="N1053" t="str">
            <v>26.10.06</v>
          </cell>
          <cell r="S1053">
            <v>0</v>
          </cell>
          <cell r="T1053">
            <v>2</v>
          </cell>
          <cell r="U1053">
            <v>78.56</v>
          </cell>
        </row>
        <row r="1054">
          <cell r="J1054" t="str">
            <v>27.10.06</v>
          </cell>
          <cell r="L1054" t="str">
            <v>27.10.06</v>
          </cell>
          <cell r="N1054" t="str">
            <v>26.10.06</v>
          </cell>
          <cell r="S1054">
            <v>0</v>
          </cell>
          <cell r="T1054">
            <v>1</v>
          </cell>
          <cell r="U1054">
            <v>42.79</v>
          </cell>
        </row>
        <row r="1055">
          <cell r="J1055" t="str">
            <v/>
          </cell>
          <cell r="L1055" t="str">
            <v/>
          </cell>
          <cell r="N1055" t="str">
            <v>26.10.06</v>
          </cell>
          <cell r="S1055">
            <v>0</v>
          </cell>
          <cell r="T1055">
            <v>1</v>
          </cell>
          <cell r="U1055">
            <v>42.79</v>
          </cell>
        </row>
        <row r="1056">
          <cell r="J1056" t="str">
            <v>27.10.06</v>
          </cell>
          <cell r="L1056" t="str">
            <v>27.10.06</v>
          </cell>
          <cell r="N1056" t="str">
            <v>26.10.06</v>
          </cell>
          <cell r="S1056">
            <v>0</v>
          </cell>
          <cell r="T1056">
            <v>1</v>
          </cell>
          <cell r="U1056">
            <v>42.78</v>
          </cell>
        </row>
        <row r="1057">
          <cell r="J1057" t="str">
            <v/>
          </cell>
          <cell r="L1057" t="str">
            <v/>
          </cell>
          <cell r="N1057" t="str">
            <v>26.10.06</v>
          </cell>
          <cell r="S1057">
            <v>0</v>
          </cell>
          <cell r="T1057">
            <v>1</v>
          </cell>
          <cell r="U1057">
            <v>42.78</v>
          </cell>
        </row>
        <row r="1058">
          <cell r="J1058" t="str">
            <v>27.02.08</v>
          </cell>
          <cell r="L1058" t="str">
            <v>27.02.08</v>
          </cell>
          <cell r="N1058" t="str">
            <v>26.02.08</v>
          </cell>
          <cell r="S1058">
            <v>0</v>
          </cell>
          <cell r="T1058">
            <v>1</v>
          </cell>
          <cell r="U1058">
            <v>1468.64</v>
          </cell>
        </row>
        <row r="1059">
          <cell r="J1059" t="str">
            <v/>
          </cell>
          <cell r="L1059" t="str">
            <v/>
          </cell>
          <cell r="N1059" t="str">
            <v>26.02.08</v>
          </cell>
          <cell r="S1059">
            <v>0</v>
          </cell>
          <cell r="T1059">
            <v>1</v>
          </cell>
          <cell r="U1059">
            <v>1468.64</v>
          </cell>
        </row>
        <row r="1060">
          <cell r="J1060" t="str">
            <v>01.04.08</v>
          </cell>
          <cell r="L1060" t="str">
            <v>14.05.08</v>
          </cell>
          <cell r="N1060" t="str">
            <v/>
          </cell>
          <cell r="S1060">
            <v>0</v>
          </cell>
          <cell r="T1060">
            <v>0</v>
          </cell>
          <cell r="U1060">
            <v>0</v>
          </cell>
        </row>
        <row r="1061">
          <cell r="J1061" t="str">
            <v>14.04.08</v>
          </cell>
          <cell r="L1061" t="str">
            <v/>
          </cell>
          <cell r="N1061" t="str">
            <v>05.05.08</v>
          </cell>
          <cell r="S1061">
            <v>0</v>
          </cell>
          <cell r="T1061">
            <v>30</v>
          </cell>
          <cell r="U1061">
            <v>45012</v>
          </cell>
        </row>
        <row r="1062">
          <cell r="J1062" t="str">
            <v/>
          </cell>
          <cell r="L1062" t="str">
            <v/>
          </cell>
          <cell r="N1062" t="str">
            <v>05.05.08</v>
          </cell>
          <cell r="S1062">
            <v>0</v>
          </cell>
          <cell r="T1062">
            <v>30</v>
          </cell>
          <cell r="U1062">
            <v>45012</v>
          </cell>
        </row>
        <row r="1063">
          <cell r="J1063" t="str">
            <v>14.04.08</v>
          </cell>
          <cell r="L1063" t="str">
            <v/>
          </cell>
          <cell r="N1063" t="str">
            <v>05.05.08</v>
          </cell>
          <cell r="S1063">
            <v>0</v>
          </cell>
          <cell r="T1063">
            <v>1</v>
          </cell>
          <cell r="U1063">
            <v>200.26</v>
          </cell>
        </row>
        <row r="1064">
          <cell r="J1064" t="str">
            <v/>
          </cell>
          <cell r="L1064" t="str">
            <v/>
          </cell>
          <cell r="N1064" t="str">
            <v>05.05.08</v>
          </cell>
          <cell r="S1064">
            <v>0</v>
          </cell>
          <cell r="T1064">
            <v>1</v>
          </cell>
          <cell r="U1064">
            <v>200.26</v>
          </cell>
        </row>
        <row r="1065">
          <cell r="J1065" t="str">
            <v>11.04.08</v>
          </cell>
          <cell r="L1065" t="str">
            <v>09.05.08</v>
          </cell>
          <cell r="N1065" t="str">
            <v>14.05.08</v>
          </cell>
          <cell r="S1065">
            <v>0</v>
          </cell>
          <cell r="T1065">
            <v>5</v>
          </cell>
          <cell r="U1065">
            <v>2346.62</v>
          </cell>
        </row>
        <row r="1066">
          <cell r="J1066" t="str">
            <v/>
          </cell>
          <cell r="L1066" t="str">
            <v/>
          </cell>
          <cell r="N1066" t="str">
            <v>14.05.08</v>
          </cell>
          <cell r="S1066">
            <v>0</v>
          </cell>
          <cell r="T1066">
            <v>5</v>
          </cell>
          <cell r="U1066">
            <v>2346.62</v>
          </cell>
        </row>
        <row r="1067">
          <cell r="J1067" t="str">
            <v/>
          </cell>
          <cell r="L1067" t="str">
            <v/>
          </cell>
          <cell r="N1067" t="str">
            <v/>
          </cell>
          <cell r="S1067">
            <v>0</v>
          </cell>
          <cell r="T1067">
            <v>0</v>
          </cell>
          <cell r="U1067">
            <v>272782.14</v>
          </cell>
        </row>
        <row r="1068">
          <cell r="J1068" t="str">
            <v>31.10.06</v>
          </cell>
          <cell r="L1068" t="str">
            <v>02.11.06</v>
          </cell>
          <cell r="N1068" t="str">
            <v>06.11.06</v>
          </cell>
          <cell r="S1068">
            <v>0</v>
          </cell>
          <cell r="T1068">
            <v>1</v>
          </cell>
          <cell r="U1068">
            <v>26640</v>
          </cell>
        </row>
        <row r="1069">
          <cell r="J1069" t="str">
            <v/>
          </cell>
          <cell r="L1069" t="str">
            <v/>
          </cell>
          <cell r="N1069" t="str">
            <v>06.11.06</v>
          </cell>
          <cell r="S1069">
            <v>0</v>
          </cell>
          <cell r="T1069">
            <v>1</v>
          </cell>
          <cell r="U1069">
            <v>26640</v>
          </cell>
        </row>
        <row r="1070">
          <cell r="J1070" t="str">
            <v>31.10.06</v>
          </cell>
          <cell r="L1070" t="str">
            <v>02.11.06</v>
          </cell>
          <cell r="N1070" t="str">
            <v>06.11.06</v>
          </cell>
          <cell r="S1070">
            <v>0</v>
          </cell>
          <cell r="T1070">
            <v>2</v>
          </cell>
          <cell r="U1070">
            <v>204.8</v>
          </cell>
        </row>
        <row r="1071">
          <cell r="J1071" t="str">
            <v/>
          </cell>
          <cell r="L1071" t="str">
            <v/>
          </cell>
          <cell r="N1071" t="str">
            <v>06.11.06</v>
          </cell>
          <cell r="S1071">
            <v>0</v>
          </cell>
          <cell r="T1071">
            <v>2</v>
          </cell>
          <cell r="U1071">
            <v>204.8</v>
          </cell>
        </row>
        <row r="1072">
          <cell r="J1072" t="str">
            <v>31.10.06</v>
          </cell>
          <cell r="L1072" t="str">
            <v>02.11.06</v>
          </cell>
          <cell r="N1072" t="str">
            <v>06.11.06</v>
          </cell>
          <cell r="S1072">
            <v>0</v>
          </cell>
          <cell r="T1072">
            <v>1</v>
          </cell>
          <cell r="U1072">
            <v>71.040000000000006</v>
          </cell>
        </row>
        <row r="1073">
          <cell r="J1073" t="str">
            <v/>
          </cell>
          <cell r="L1073" t="str">
            <v/>
          </cell>
          <cell r="N1073" t="str">
            <v>06.11.06</v>
          </cell>
          <cell r="S1073">
            <v>0</v>
          </cell>
          <cell r="T1073">
            <v>1</v>
          </cell>
          <cell r="U1073">
            <v>71.040000000000006</v>
          </cell>
        </row>
        <row r="1074">
          <cell r="J1074" t="str">
            <v>31.10.06</v>
          </cell>
          <cell r="L1074" t="str">
            <v>02.11.06</v>
          </cell>
          <cell r="N1074" t="str">
            <v>06.11.06</v>
          </cell>
          <cell r="S1074">
            <v>0</v>
          </cell>
          <cell r="T1074">
            <v>1</v>
          </cell>
          <cell r="U1074">
            <v>267</v>
          </cell>
        </row>
        <row r="1075">
          <cell r="J1075" t="str">
            <v/>
          </cell>
          <cell r="L1075" t="str">
            <v/>
          </cell>
          <cell r="N1075" t="str">
            <v>06.11.06</v>
          </cell>
          <cell r="S1075">
            <v>0</v>
          </cell>
          <cell r="T1075">
            <v>1</v>
          </cell>
          <cell r="U1075">
            <v>267</v>
          </cell>
        </row>
        <row r="1076">
          <cell r="J1076" t="str">
            <v>31.10.06</v>
          </cell>
          <cell r="L1076" t="str">
            <v>10.11.06</v>
          </cell>
          <cell r="N1076" t="str">
            <v>06.11.06</v>
          </cell>
          <cell r="S1076">
            <v>0</v>
          </cell>
          <cell r="T1076">
            <v>1</v>
          </cell>
          <cell r="U1076">
            <v>26640</v>
          </cell>
        </row>
        <row r="1077">
          <cell r="J1077" t="str">
            <v/>
          </cell>
          <cell r="L1077" t="str">
            <v/>
          </cell>
          <cell r="N1077" t="str">
            <v>06.11.06</v>
          </cell>
          <cell r="S1077">
            <v>0</v>
          </cell>
          <cell r="T1077">
            <v>1</v>
          </cell>
          <cell r="U1077">
            <v>26640</v>
          </cell>
        </row>
        <row r="1078">
          <cell r="J1078" t="str">
            <v>31.10.06</v>
          </cell>
          <cell r="L1078" t="str">
            <v>10.11.06</v>
          </cell>
          <cell r="N1078" t="str">
            <v>06.11.06</v>
          </cell>
          <cell r="S1078">
            <v>0</v>
          </cell>
          <cell r="T1078">
            <v>1</v>
          </cell>
          <cell r="U1078">
            <v>102.4</v>
          </cell>
        </row>
        <row r="1079">
          <cell r="J1079" t="str">
            <v/>
          </cell>
          <cell r="L1079" t="str">
            <v/>
          </cell>
          <cell r="N1079" t="str">
            <v>06.11.06</v>
          </cell>
          <cell r="S1079">
            <v>0</v>
          </cell>
          <cell r="T1079">
            <v>1</v>
          </cell>
          <cell r="U1079">
            <v>102.4</v>
          </cell>
        </row>
        <row r="1080">
          <cell r="J1080" t="str">
            <v>31.10.06</v>
          </cell>
          <cell r="L1080" t="str">
            <v>10.11.06</v>
          </cell>
          <cell r="N1080" t="str">
            <v>06.11.06</v>
          </cell>
          <cell r="S1080">
            <v>0</v>
          </cell>
          <cell r="T1080">
            <v>2</v>
          </cell>
          <cell r="U1080">
            <v>1455.2</v>
          </cell>
        </row>
        <row r="1081">
          <cell r="J1081" t="str">
            <v/>
          </cell>
          <cell r="L1081" t="str">
            <v/>
          </cell>
          <cell r="N1081" t="str">
            <v>06.11.06</v>
          </cell>
          <cell r="S1081">
            <v>0</v>
          </cell>
          <cell r="T1081">
            <v>2</v>
          </cell>
          <cell r="U1081">
            <v>1455.2</v>
          </cell>
        </row>
        <row r="1082">
          <cell r="J1082" t="str">
            <v>31.10.06</v>
          </cell>
          <cell r="L1082" t="str">
            <v>10.11.06</v>
          </cell>
          <cell r="N1082" t="str">
            <v>06.11.06</v>
          </cell>
          <cell r="S1082">
            <v>0</v>
          </cell>
          <cell r="T1082">
            <v>1</v>
          </cell>
          <cell r="U1082">
            <v>10040</v>
          </cell>
        </row>
        <row r="1083">
          <cell r="J1083" t="str">
            <v/>
          </cell>
          <cell r="L1083" t="str">
            <v/>
          </cell>
          <cell r="N1083" t="str">
            <v>06.11.06</v>
          </cell>
          <cell r="S1083">
            <v>0</v>
          </cell>
          <cell r="T1083">
            <v>1</v>
          </cell>
          <cell r="U1083">
            <v>10040</v>
          </cell>
        </row>
        <row r="1084">
          <cell r="J1084" t="str">
            <v>31.10.06</v>
          </cell>
          <cell r="L1084" t="str">
            <v>10.11.06</v>
          </cell>
          <cell r="N1084" t="str">
            <v>06.11.06</v>
          </cell>
          <cell r="S1084">
            <v>0</v>
          </cell>
          <cell r="T1084">
            <v>1</v>
          </cell>
          <cell r="U1084">
            <v>26640</v>
          </cell>
        </row>
        <row r="1085">
          <cell r="J1085" t="str">
            <v/>
          </cell>
          <cell r="L1085" t="str">
            <v/>
          </cell>
          <cell r="N1085" t="str">
            <v>06.11.06</v>
          </cell>
          <cell r="S1085">
            <v>0</v>
          </cell>
          <cell r="T1085">
            <v>1</v>
          </cell>
          <cell r="U1085">
            <v>26640</v>
          </cell>
        </row>
        <row r="1086">
          <cell r="J1086" t="str">
            <v>23.08.06</v>
          </cell>
          <cell r="L1086" t="str">
            <v>10.11.06</v>
          </cell>
          <cell r="N1086" t="str">
            <v/>
          </cell>
          <cell r="S1086">
            <v>0</v>
          </cell>
          <cell r="T1086">
            <v>1065</v>
          </cell>
          <cell r="U1086">
            <v>2539.46</v>
          </cell>
        </row>
        <row r="1087">
          <cell r="J1087" t="str">
            <v/>
          </cell>
          <cell r="L1087" t="str">
            <v/>
          </cell>
          <cell r="N1087" t="str">
            <v>06.11.06</v>
          </cell>
          <cell r="S1087">
            <v>0</v>
          </cell>
          <cell r="T1087">
            <v>1063</v>
          </cell>
          <cell r="U1087">
            <v>1084.26</v>
          </cell>
        </row>
        <row r="1088">
          <cell r="J1088" t="str">
            <v/>
          </cell>
          <cell r="L1088" t="str">
            <v/>
          </cell>
          <cell r="N1088" t="str">
            <v>12.01.07</v>
          </cell>
          <cell r="S1088">
            <v>0</v>
          </cell>
          <cell r="T1088">
            <v>2</v>
          </cell>
          <cell r="U1088">
            <v>1455.2</v>
          </cell>
        </row>
        <row r="1089">
          <cell r="J1089" t="str">
            <v>31.10.06</v>
          </cell>
          <cell r="L1089" t="str">
            <v>10.11.06</v>
          </cell>
          <cell r="N1089" t="str">
            <v>06.11.06</v>
          </cell>
          <cell r="S1089">
            <v>0</v>
          </cell>
          <cell r="T1089">
            <v>1</v>
          </cell>
          <cell r="U1089">
            <v>13371.5</v>
          </cell>
        </row>
        <row r="1090">
          <cell r="J1090" t="str">
            <v/>
          </cell>
          <cell r="L1090" t="str">
            <v/>
          </cell>
          <cell r="N1090" t="str">
            <v>06.11.06</v>
          </cell>
          <cell r="S1090">
            <v>0</v>
          </cell>
          <cell r="T1090">
            <v>1</v>
          </cell>
          <cell r="U1090">
            <v>13371.5</v>
          </cell>
        </row>
        <row r="1091">
          <cell r="J1091" t="str">
            <v>31.10.06</v>
          </cell>
          <cell r="L1091" t="str">
            <v>10.11.06</v>
          </cell>
          <cell r="N1091" t="str">
            <v>06.11.06</v>
          </cell>
          <cell r="S1091">
            <v>0</v>
          </cell>
          <cell r="T1091">
            <v>1</v>
          </cell>
          <cell r="U1091">
            <v>26640</v>
          </cell>
        </row>
        <row r="1092">
          <cell r="J1092" t="str">
            <v/>
          </cell>
          <cell r="L1092" t="str">
            <v/>
          </cell>
          <cell r="N1092" t="str">
            <v>06.11.06</v>
          </cell>
          <cell r="S1092">
            <v>0</v>
          </cell>
          <cell r="T1092">
            <v>1</v>
          </cell>
          <cell r="U1092">
            <v>26640</v>
          </cell>
        </row>
        <row r="1093">
          <cell r="J1093" t="str">
            <v>31.10.06</v>
          </cell>
          <cell r="L1093" t="str">
            <v>10.11.06</v>
          </cell>
          <cell r="N1093" t="str">
            <v>06.11.06</v>
          </cell>
          <cell r="S1093">
            <v>0</v>
          </cell>
          <cell r="T1093">
            <v>2</v>
          </cell>
          <cell r="U1093">
            <v>1455.2</v>
          </cell>
        </row>
        <row r="1094">
          <cell r="J1094" t="str">
            <v/>
          </cell>
          <cell r="L1094" t="str">
            <v/>
          </cell>
          <cell r="N1094" t="str">
            <v>06.11.06</v>
          </cell>
          <cell r="S1094">
            <v>0</v>
          </cell>
          <cell r="T1094">
            <v>2</v>
          </cell>
          <cell r="U1094">
            <v>1455.2</v>
          </cell>
        </row>
        <row r="1095">
          <cell r="J1095" t="str">
            <v>31.10.06</v>
          </cell>
          <cell r="L1095" t="str">
            <v>10.11.06</v>
          </cell>
          <cell r="N1095" t="str">
            <v>06.11.06</v>
          </cell>
          <cell r="S1095">
            <v>0</v>
          </cell>
          <cell r="T1095">
            <v>1</v>
          </cell>
          <cell r="U1095">
            <v>10040</v>
          </cell>
        </row>
        <row r="1096">
          <cell r="J1096" t="str">
            <v/>
          </cell>
          <cell r="L1096" t="str">
            <v/>
          </cell>
          <cell r="N1096" t="str">
            <v>06.11.06</v>
          </cell>
          <cell r="S1096">
            <v>0</v>
          </cell>
          <cell r="T1096">
            <v>1</v>
          </cell>
          <cell r="U1096">
            <v>10040</v>
          </cell>
        </row>
        <row r="1097">
          <cell r="J1097" t="str">
            <v>31.10.06</v>
          </cell>
          <cell r="L1097" t="str">
            <v>10.11.06</v>
          </cell>
          <cell r="N1097" t="str">
            <v>06.11.06</v>
          </cell>
          <cell r="S1097">
            <v>0</v>
          </cell>
          <cell r="T1097">
            <v>1</v>
          </cell>
          <cell r="U1097">
            <v>102.4</v>
          </cell>
        </row>
        <row r="1098">
          <cell r="J1098" t="str">
            <v/>
          </cell>
          <cell r="L1098" t="str">
            <v/>
          </cell>
          <cell r="N1098" t="str">
            <v>06.11.06</v>
          </cell>
          <cell r="S1098">
            <v>0</v>
          </cell>
          <cell r="T1098">
            <v>1</v>
          </cell>
          <cell r="U1098">
            <v>102.4</v>
          </cell>
        </row>
        <row r="1099">
          <cell r="J1099" t="str">
            <v>31.10.06</v>
          </cell>
          <cell r="L1099" t="str">
            <v>10.11.06</v>
          </cell>
          <cell r="N1099" t="str">
            <v>20.11.06</v>
          </cell>
          <cell r="S1099">
            <v>0</v>
          </cell>
          <cell r="T1099">
            <v>1</v>
          </cell>
          <cell r="U1099">
            <v>26640</v>
          </cell>
        </row>
        <row r="1100">
          <cell r="J1100" t="str">
            <v/>
          </cell>
          <cell r="L1100" t="str">
            <v/>
          </cell>
          <cell r="N1100" t="str">
            <v>20.11.06</v>
          </cell>
          <cell r="S1100">
            <v>0</v>
          </cell>
          <cell r="T1100">
            <v>1</v>
          </cell>
          <cell r="U1100">
            <v>26640</v>
          </cell>
        </row>
        <row r="1101">
          <cell r="J1101" t="str">
            <v>31.10.06</v>
          </cell>
          <cell r="L1101" t="str">
            <v>10.11.06</v>
          </cell>
          <cell r="N1101" t="str">
            <v>20.11.06</v>
          </cell>
          <cell r="S1101">
            <v>0</v>
          </cell>
          <cell r="T1101">
            <v>1</v>
          </cell>
          <cell r="U1101">
            <v>102.4</v>
          </cell>
        </row>
        <row r="1102">
          <cell r="J1102" t="str">
            <v/>
          </cell>
          <cell r="L1102" t="str">
            <v/>
          </cell>
          <cell r="N1102" t="str">
            <v>20.11.06</v>
          </cell>
          <cell r="S1102">
            <v>0</v>
          </cell>
          <cell r="T1102">
            <v>1</v>
          </cell>
          <cell r="U1102">
            <v>102.4</v>
          </cell>
        </row>
        <row r="1103">
          <cell r="J1103" t="str">
            <v>31.10.06</v>
          </cell>
          <cell r="L1103" t="str">
            <v>10.11.06</v>
          </cell>
          <cell r="N1103" t="str">
            <v>20.11.06</v>
          </cell>
          <cell r="S1103">
            <v>0</v>
          </cell>
          <cell r="T1103">
            <v>1</v>
          </cell>
          <cell r="U1103">
            <v>7410</v>
          </cell>
        </row>
        <row r="1104">
          <cell r="J1104" t="str">
            <v/>
          </cell>
          <cell r="L1104" t="str">
            <v/>
          </cell>
          <cell r="N1104" t="str">
            <v>20.11.06</v>
          </cell>
          <cell r="S1104">
            <v>0</v>
          </cell>
          <cell r="T1104">
            <v>1</v>
          </cell>
          <cell r="U1104">
            <v>7410</v>
          </cell>
        </row>
        <row r="1105">
          <cell r="J1105" t="str">
            <v>31.10.06</v>
          </cell>
          <cell r="L1105" t="str">
            <v>10.11.06</v>
          </cell>
          <cell r="N1105" t="str">
            <v>20.11.06</v>
          </cell>
          <cell r="S1105">
            <v>0</v>
          </cell>
          <cell r="T1105">
            <v>1</v>
          </cell>
          <cell r="U1105">
            <v>29160</v>
          </cell>
        </row>
        <row r="1106">
          <cell r="J1106" t="str">
            <v/>
          </cell>
          <cell r="L1106" t="str">
            <v/>
          </cell>
          <cell r="N1106" t="str">
            <v>20.11.06</v>
          </cell>
          <cell r="S1106">
            <v>0</v>
          </cell>
          <cell r="T1106">
            <v>1</v>
          </cell>
          <cell r="U1106">
            <v>29160</v>
          </cell>
        </row>
        <row r="1107">
          <cell r="J1107" t="str">
            <v>23.08.06</v>
          </cell>
          <cell r="L1107" t="str">
            <v>10.11.06</v>
          </cell>
          <cell r="N1107" t="str">
            <v>20.11.06</v>
          </cell>
          <cell r="S1107">
            <v>0</v>
          </cell>
          <cell r="T1107">
            <v>999</v>
          </cell>
          <cell r="U1107">
            <v>1018.98</v>
          </cell>
        </row>
        <row r="1108">
          <cell r="J1108" t="str">
            <v/>
          </cell>
          <cell r="L1108" t="str">
            <v/>
          </cell>
          <cell r="N1108" t="str">
            <v>20.11.06</v>
          </cell>
          <cell r="S1108">
            <v>0</v>
          </cell>
          <cell r="T1108">
            <v>999</v>
          </cell>
          <cell r="U1108">
            <v>1018.98</v>
          </cell>
        </row>
        <row r="1109">
          <cell r="J1109" t="str">
            <v>31.10.06</v>
          </cell>
          <cell r="L1109" t="str">
            <v>02.11.06</v>
          </cell>
          <cell r="N1109" t="str">
            <v>06.11.06</v>
          </cell>
          <cell r="S1109">
            <v>0</v>
          </cell>
          <cell r="T1109">
            <v>1</v>
          </cell>
          <cell r="U1109">
            <v>26640</v>
          </cell>
        </row>
        <row r="1110">
          <cell r="J1110" t="str">
            <v/>
          </cell>
          <cell r="L1110" t="str">
            <v/>
          </cell>
          <cell r="N1110" t="str">
            <v>06.11.06</v>
          </cell>
          <cell r="S1110">
            <v>0</v>
          </cell>
          <cell r="T1110">
            <v>1</v>
          </cell>
          <cell r="U1110">
            <v>26640</v>
          </cell>
        </row>
        <row r="1111">
          <cell r="J1111" t="str">
            <v>31.10.06</v>
          </cell>
          <cell r="L1111" t="str">
            <v>02.11.06</v>
          </cell>
          <cell r="N1111" t="str">
            <v>06.11.06</v>
          </cell>
          <cell r="S1111">
            <v>0</v>
          </cell>
          <cell r="T1111">
            <v>1</v>
          </cell>
          <cell r="U1111">
            <v>102.4</v>
          </cell>
        </row>
        <row r="1112">
          <cell r="J1112" t="str">
            <v/>
          </cell>
          <cell r="L1112" t="str">
            <v/>
          </cell>
          <cell r="N1112" t="str">
            <v>06.11.06</v>
          </cell>
          <cell r="S1112">
            <v>0</v>
          </cell>
          <cell r="T1112">
            <v>1</v>
          </cell>
          <cell r="U1112">
            <v>102.4</v>
          </cell>
        </row>
        <row r="1113">
          <cell r="J1113" t="str">
            <v>31.10.06</v>
          </cell>
          <cell r="L1113" t="str">
            <v>02.11.06</v>
          </cell>
          <cell r="N1113" t="str">
            <v>06.11.06</v>
          </cell>
          <cell r="S1113">
            <v>0</v>
          </cell>
          <cell r="T1113">
            <v>1</v>
          </cell>
          <cell r="U1113">
            <v>71.040000000000006</v>
          </cell>
        </row>
        <row r="1114">
          <cell r="J1114" t="str">
            <v/>
          </cell>
          <cell r="L1114" t="str">
            <v/>
          </cell>
          <cell r="N1114" t="str">
            <v>06.11.06</v>
          </cell>
          <cell r="S1114">
            <v>0</v>
          </cell>
          <cell r="T1114">
            <v>1</v>
          </cell>
          <cell r="U1114">
            <v>71.040000000000006</v>
          </cell>
        </row>
        <row r="1115">
          <cell r="J1115" t="str">
            <v>31.10.06</v>
          </cell>
          <cell r="L1115" t="str">
            <v>02.11.06</v>
          </cell>
          <cell r="N1115" t="str">
            <v>06.11.06</v>
          </cell>
          <cell r="S1115">
            <v>0</v>
          </cell>
          <cell r="T1115">
            <v>1</v>
          </cell>
          <cell r="U1115">
            <v>267</v>
          </cell>
        </row>
        <row r="1116">
          <cell r="J1116" t="str">
            <v/>
          </cell>
          <cell r="L1116" t="str">
            <v/>
          </cell>
          <cell r="N1116" t="str">
            <v>06.11.06</v>
          </cell>
          <cell r="S1116">
            <v>0</v>
          </cell>
          <cell r="T1116">
            <v>1</v>
          </cell>
          <cell r="U1116">
            <v>267</v>
          </cell>
        </row>
        <row r="1117">
          <cell r="J1117" t="str">
            <v>31.10.06</v>
          </cell>
          <cell r="L1117" t="str">
            <v/>
          </cell>
          <cell r="N1117" t="str">
            <v>21.11.06</v>
          </cell>
          <cell r="S1117">
            <v>0</v>
          </cell>
          <cell r="T1117">
            <v>1</v>
          </cell>
          <cell r="U1117">
            <v>10040</v>
          </cell>
        </row>
        <row r="1118">
          <cell r="J1118" t="str">
            <v/>
          </cell>
          <cell r="L1118" t="str">
            <v/>
          </cell>
          <cell r="N1118" t="str">
            <v>21.11.06</v>
          </cell>
          <cell r="S1118">
            <v>0</v>
          </cell>
          <cell r="T1118">
            <v>1</v>
          </cell>
          <cell r="U1118">
            <v>10040</v>
          </cell>
        </row>
        <row r="1119">
          <cell r="J1119" t="str">
            <v>25.10.06</v>
          </cell>
          <cell r="L1119" t="str">
            <v/>
          </cell>
          <cell r="N1119" t="str">
            <v>29.11.06</v>
          </cell>
          <cell r="S1119">
            <v>0</v>
          </cell>
          <cell r="T1119">
            <v>1</v>
          </cell>
          <cell r="U1119">
            <v>23920</v>
          </cell>
        </row>
        <row r="1120">
          <cell r="J1120" t="str">
            <v/>
          </cell>
          <cell r="L1120" t="str">
            <v/>
          </cell>
          <cell r="N1120" t="str">
            <v>29.11.06</v>
          </cell>
          <cell r="S1120">
            <v>0</v>
          </cell>
          <cell r="T1120">
            <v>1</v>
          </cell>
          <cell r="U1120">
            <v>23920</v>
          </cell>
        </row>
        <row r="1121">
          <cell r="J1121" t="str">
            <v>06.11.06</v>
          </cell>
          <cell r="L1121" t="str">
            <v>15.11.06</v>
          </cell>
          <cell r="N1121" t="str">
            <v>21.11.06</v>
          </cell>
          <cell r="S1121">
            <v>0</v>
          </cell>
          <cell r="T1121">
            <v>284</v>
          </cell>
          <cell r="U1121">
            <v>1201.32</v>
          </cell>
        </row>
        <row r="1122">
          <cell r="J1122" t="str">
            <v/>
          </cell>
          <cell r="L1122" t="str">
            <v/>
          </cell>
          <cell r="N1122" t="str">
            <v>21.11.06</v>
          </cell>
          <cell r="S1122">
            <v>0</v>
          </cell>
          <cell r="T1122">
            <v>284</v>
          </cell>
          <cell r="U1122">
            <v>1201.32</v>
          </cell>
        </row>
        <row r="1123">
          <cell r="J1123" t="str">
            <v/>
          </cell>
          <cell r="L1123" t="str">
            <v/>
          </cell>
          <cell r="N1123" t="str">
            <v/>
          </cell>
          <cell r="S1123">
            <v>0</v>
          </cell>
          <cell r="T1123">
            <v>0</v>
          </cell>
          <cell r="U1123">
            <v>98144.36</v>
          </cell>
        </row>
        <row r="1124">
          <cell r="J1124" t="str">
            <v>31.10.06</v>
          </cell>
          <cell r="L1124" t="str">
            <v>26.10.06</v>
          </cell>
          <cell r="N1124" t="str">
            <v>30.10.06</v>
          </cell>
          <cell r="S1124">
            <v>0</v>
          </cell>
          <cell r="T1124">
            <v>207</v>
          </cell>
          <cell r="U1124">
            <v>55184.13</v>
          </cell>
        </row>
        <row r="1125">
          <cell r="J1125" t="str">
            <v/>
          </cell>
          <cell r="L1125" t="str">
            <v/>
          </cell>
          <cell r="N1125" t="str">
            <v>30.10.06</v>
          </cell>
          <cell r="S1125">
            <v>0</v>
          </cell>
          <cell r="T1125">
            <v>207</v>
          </cell>
          <cell r="U1125">
            <v>55184.13</v>
          </cell>
        </row>
        <row r="1126">
          <cell r="J1126" t="str">
            <v>31.10.06</v>
          </cell>
          <cell r="L1126" t="str">
            <v>26.10.06</v>
          </cell>
          <cell r="N1126" t="str">
            <v>30.10.06</v>
          </cell>
          <cell r="S1126">
            <v>0</v>
          </cell>
          <cell r="T1126">
            <v>70</v>
          </cell>
          <cell r="U1126">
            <v>32685.1</v>
          </cell>
        </row>
        <row r="1127">
          <cell r="J1127" t="str">
            <v/>
          </cell>
          <cell r="L1127" t="str">
            <v/>
          </cell>
          <cell r="N1127" t="str">
            <v>30.10.06</v>
          </cell>
          <cell r="S1127">
            <v>0</v>
          </cell>
          <cell r="T1127">
            <v>70</v>
          </cell>
          <cell r="U1127">
            <v>32685.1</v>
          </cell>
        </row>
        <row r="1128">
          <cell r="J1128" t="str">
            <v>31.10.06</v>
          </cell>
          <cell r="L1128" t="str">
            <v>26.10.06</v>
          </cell>
          <cell r="N1128" t="str">
            <v>30.10.06</v>
          </cell>
          <cell r="S1128">
            <v>0</v>
          </cell>
          <cell r="T1128">
            <v>7</v>
          </cell>
          <cell r="U1128">
            <v>4785.8999999999996</v>
          </cell>
        </row>
        <row r="1129">
          <cell r="J1129" t="str">
            <v/>
          </cell>
          <cell r="L1129" t="str">
            <v/>
          </cell>
          <cell r="N1129" t="str">
            <v>30.10.06</v>
          </cell>
          <cell r="S1129">
            <v>0</v>
          </cell>
          <cell r="T1129">
            <v>7</v>
          </cell>
          <cell r="U1129">
            <v>4785.8999999999996</v>
          </cell>
        </row>
        <row r="1130">
          <cell r="J1130" t="str">
            <v>11.12.06</v>
          </cell>
          <cell r="L1130" t="str">
            <v>11.12.06</v>
          </cell>
          <cell r="N1130" t="str">
            <v>12.12.06</v>
          </cell>
          <cell r="S1130">
            <v>0</v>
          </cell>
          <cell r="T1130">
            <v>8</v>
          </cell>
          <cell r="U1130">
            <v>5489.23</v>
          </cell>
        </row>
        <row r="1131">
          <cell r="J1131" t="str">
            <v/>
          </cell>
          <cell r="L1131" t="str">
            <v/>
          </cell>
          <cell r="N1131" t="str">
            <v>12.12.06</v>
          </cell>
          <cell r="S1131">
            <v>0</v>
          </cell>
          <cell r="T1131">
            <v>8</v>
          </cell>
          <cell r="U1131">
            <v>5489.23</v>
          </cell>
        </row>
        <row r="1132">
          <cell r="J1132" t="str">
            <v/>
          </cell>
          <cell r="L1132" t="str">
            <v/>
          </cell>
          <cell r="N1132" t="str">
            <v/>
          </cell>
          <cell r="S1132">
            <v>0</v>
          </cell>
          <cell r="T1132">
            <v>0</v>
          </cell>
          <cell r="U1132">
            <v>225932.71</v>
          </cell>
        </row>
        <row r="1133">
          <cell r="J1133" t="str">
            <v>30.08.06</v>
          </cell>
          <cell r="L1133" t="str">
            <v>31.10.06</v>
          </cell>
          <cell r="N1133" t="str">
            <v/>
          </cell>
          <cell r="S1133">
            <v>0</v>
          </cell>
          <cell r="T1133">
            <v>2</v>
          </cell>
          <cell r="U1133">
            <v>32239.88</v>
          </cell>
        </row>
        <row r="1134">
          <cell r="J1134" t="str">
            <v/>
          </cell>
          <cell r="L1134" t="str">
            <v/>
          </cell>
          <cell r="N1134" t="str">
            <v>10.11.06</v>
          </cell>
          <cell r="S1134">
            <v>0</v>
          </cell>
          <cell r="T1134">
            <v>1</v>
          </cell>
          <cell r="U1134">
            <v>31403.03</v>
          </cell>
        </row>
        <row r="1135">
          <cell r="J1135" t="str">
            <v/>
          </cell>
          <cell r="L1135" t="str">
            <v/>
          </cell>
          <cell r="N1135" t="str">
            <v>26.01.07</v>
          </cell>
          <cell r="S1135">
            <v>0</v>
          </cell>
          <cell r="T1135">
            <v>1</v>
          </cell>
          <cell r="U1135">
            <v>836.85</v>
          </cell>
        </row>
        <row r="1136">
          <cell r="J1136" t="str">
            <v>30.08.06</v>
          </cell>
          <cell r="L1136" t="str">
            <v>31.10.06</v>
          </cell>
          <cell r="N1136" t="str">
            <v>10.11.06</v>
          </cell>
          <cell r="S1136">
            <v>0</v>
          </cell>
          <cell r="T1136">
            <v>1</v>
          </cell>
          <cell r="U1136">
            <v>431.42</v>
          </cell>
        </row>
        <row r="1137">
          <cell r="J1137" t="str">
            <v/>
          </cell>
          <cell r="L1137" t="str">
            <v/>
          </cell>
          <cell r="N1137" t="str">
            <v>10.11.06</v>
          </cell>
          <cell r="S1137">
            <v>0</v>
          </cell>
          <cell r="T1137">
            <v>1</v>
          </cell>
          <cell r="U1137">
            <v>431.42</v>
          </cell>
        </row>
        <row r="1138">
          <cell r="J1138" t="str">
            <v>30.08.06</v>
          </cell>
          <cell r="L1138" t="str">
            <v>31.10.06</v>
          </cell>
          <cell r="N1138" t="str">
            <v>10.11.06</v>
          </cell>
          <cell r="S1138">
            <v>0</v>
          </cell>
          <cell r="T1138">
            <v>50</v>
          </cell>
          <cell r="U1138">
            <v>75020</v>
          </cell>
        </row>
        <row r="1139">
          <cell r="J1139" t="str">
            <v/>
          </cell>
          <cell r="L1139" t="str">
            <v/>
          </cell>
          <cell r="N1139" t="str">
            <v>10.11.06</v>
          </cell>
          <cell r="S1139">
            <v>0</v>
          </cell>
          <cell r="T1139">
            <v>50</v>
          </cell>
          <cell r="U1139">
            <v>75020</v>
          </cell>
        </row>
        <row r="1140">
          <cell r="J1140" t="str">
            <v>30.08.06</v>
          </cell>
          <cell r="L1140" t="str">
            <v>31.10.06</v>
          </cell>
          <cell r="N1140" t="str">
            <v>10.11.06</v>
          </cell>
          <cell r="S1140">
            <v>0</v>
          </cell>
          <cell r="T1140">
            <v>10</v>
          </cell>
          <cell r="U1140">
            <v>15004</v>
          </cell>
        </row>
        <row r="1141">
          <cell r="J1141" t="str">
            <v/>
          </cell>
          <cell r="L1141" t="str">
            <v/>
          </cell>
          <cell r="N1141" t="str">
            <v>10.11.06</v>
          </cell>
          <cell r="S1141">
            <v>0</v>
          </cell>
          <cell r="T1141">
            <v>10</v>
          </cell>
          <cell r="U1141">
            <v>15004</v>
          </cell>
        </row>
        <row r="1142">
          <cell r="J1142" t="str">
            <v>30.08.06</v>
          </cell>
          <cell r="L1142" t="str">
            <v>31.10.06</v>
          </cell>
          <cell r="N1142" t="str">
            <v>10.11.06</v>
          </cell>
          <cell r="S1142">
            <v>0</v>
          </cell>
          <cell r="T1142">
            <v>8</v>
          </cell>
          <cell r="U1142">
            <v>12003.2</v>
          </cell>
        </row>
        <row r="1143">
          <cell r="J1143" t="str">
            <v/>
          </cell>
          <cell r="L1143" t="str">
            <v/>
          </cell>
          <cell r="N1143" t="str">
            <v>10.11.06</v>
          </cell>
          <cell r="S1143">
            <v>0</v>
          </cell>
          <cell r="T1143">
            <v>8</v>
          </cell>
          <cell r="U1143">
            <v>12003.2</v>
          </cell>
        </row>
        <row r="1144">
          <cell r="J1144" t="str">
            <v>30.08.06</v>
          </cell>
          <cell r="L1144" t="str">
            <v>31.10.06</v>
          </cell>
          <cell r="N1144" t="str">
            <v>10.11.06</v>
          </cell>
          <cell r="S1144">
            <v>0</v>
          </cell>
          <cell r="T1144">
            <v>1</v>
          </cell>
          <cell r="U1144">
            <v>4005.2</v>
          </cell>
        </row>
        <row r="1145">
          <cell r="J1145" t="str">
            <v/>
          </cell>
          <cell r="L1145" t="str">
            <v/>
          </cell>
          <cell r="N1145" t="str">
            <v>10.11.06</v>
          </cell>
          <cell r="S1145">
            <v>0</v>
          </cell>
          <cell r="T1145">
            <v>1</v>
          </cell>
          <cell r="U1145">
            <v>4005.2</v>
          </cell>
        </row>
        <row r="1146">
          <cell r="J1146" t="str">
            <v>30.08.06</v>
          </cell>
          <cell r="L1146" t="str">
            <v>31.10.06</v>
          </cell>
          <cell r="N1146" t="str">
            <v>10.11.06</v>
          </cell>
          <cell r="S1146">
            <v>0</v>
          </cell>
          <cell r="T1146">
            <v>1</v>
          </cell>
          <cell r="U1146">
            <v>1500.4</v>
          </cell>
        </row>
        <row r="1147">
          <cell r="J1147" t="str">
            <v/>
          </cell>
          <cell r="L1147" t="str">
            <v/>
          </cell>
          <cell r="N1147" t="str">
            <v>10.11.06</v>
          </cell>
          <cell r="S1147">
            <v>0</v>
          </cell>
          <cell r="T1147">
            <v>1</v>
          </cell>
          <cell r="U1147">
            <v>1500.4</v>
          </cell>
        </row>
        <row r="1148">
          <cell r="J1148" t="str">
            <v>30.08.06</v>
          </cell>
          <cell r="L1148" t="str">
            <v>31.10.06</v>
          </cell>
          <cell r="N1148" t="str">
            <v>10.11.06</v>
          </cell>
          <cell r="S1148">
            <v>0</v>
          </cell>
          <cell r="T1148">
            <v>6</v>
          </cell>
          <cell r="U1148">
            <v>3002.04</v>
          </cell>
        </row>
        <row r="1149">
          <cell r="J1149" t="str">
            <v/>
          </cell>
          <cell r="L1149" t="str">
            <v/>
          </cell>
          <cell r="N1149" t="str">
            <v>10.11.06</v>
          </cell>
          <cell r="S1149">
            <v>0</v>
          </cell>
          <cell r="T1149">
            <v>6</v>
          </cell>
          <cell r="U1149">
            <v>3002.04</v>
          </cell>
        </row>
        <row r="1150">
          <cell r="J1150" t="str">
            <v>30.08.06</v>
          </cell>
          <cell r="L1150" t="str">
            <v>31.10.06</v>
          </cell>
          <cell r="N1150" t="str">
            <v>10.11.06</v>
          </cell>
          <cell r="S1150">
            <v>0</v>
          </cell>
          <cell r="T1150">
            <v>1</v>
          </cell>
          <cell r="U1150">
            <v>1905.88</v>
          </cell>
        </row>
        <row r="1151">
          <cell r="J1151" t="str">
            <v/>
          </cell>
          <cell r="L1151" t="str">
            <v/>
          </cell>
          <cell r="N1151" t="str">
            <v>10.11.06</v>
          </cell>
          <cell r="S1151">
            <v>0</v>
          </cell>
          <cell r="T1151">
            <v>1</v>
          </cell>
          <cell r="U1151">
            <v>1905.88</v>
          </cell>
        </row>
        <row r="1152">
          <cell r="J1152" t="str">
            <v>30.08.06</v>
          </cell>
          <cell r="L1152" t="str">
            <v>31.10.06</v>
          </cell>
          <cell r="N1152" t="str">
            <v>10.11.06</v>
          </cell>
          <cell r="S1152">
            <v>0</v>
          </cell>
          <cell r="T1152">
            <v>2</v>
          </cell>
          <cell r="U1152">
            <v>862.84</v>
          </cell>
        </row>
        <row r="1153">
          <cell r="J1153" t="str">
            <v/>
          </cell>
          <cell r="L1153" t="str">
            <v/>
          </cell>
          <cell r="N1153" t="str">
            <v>10.11.06</v>
          </cell>
          <cell r="S1153">
            <v>0</v>
          </cell>
          <cell r="T1153">
            <v>2</v>
          </cell>
          <cell r="U1153">
            <v>862.84</v>
          </cell>
        </row>
        <row r="1154">
          <cell r="J1154" t="str">
            <v>30.08.06</v>
          </cell>
          <cell r="L1154" t="str">
            <v>31.10.06</v>
          </cell>
          <cell r="N1154" t="str">
            <v>10.11.06</v>
          </cell>
          <cell r="S1154">
            <v>0</v>
          </cell>
          <cell r="T1154">
            <v>3</v>
          </cell>
          <cell r="U1154">
            <v>5831.1</v>
          </cell>
        </row>
        <row r="1155">
          <cell r="J1155" t="str">
            <v/>
          </cell>
          <cell r="L1155" t="str">
            <v/>
          </cell>
          <cell r="N1155" t="str">
            <v>10.11.06</v>
          </cell>
          <cell r="S1155">
            <v>0</v>
          </cell>
          <cell r="T1155">
            <v>3</v>
          </cell>
          <cell r="U1155">
            <v>5831.1</v>
          </cell>
        </row>
        <row r="1156">
          <cell r="J1156" t="str">
            <v>30.08.06</v>
          </cell>
          <cell r="L1156" t="str">
            <v>31.10.06</v>
          </cell>
          <cell r="N1156" t="str">
            <v>10.11.06</v>
          </cell>
          <cell r="S1156">
            <v>0</v>
          </cell>
          <cell r="T1156">
            <v>9</v>
          </cell>
          <cell r="U1156">
            <v>3882.78</v>
          </cell>
        </row>
        <row r="1157">
          <cell r="J1157" t="str">
            <v/>
          </cell>
          <cell r="L1157" t="str">
            <v/>
          </cell>
          <cell r="N1157" t="str">
            <v>10.11.06</v>
          </cell>
          <cell r="S1157">
            <v>0</v>
          </cell>
          <cell r="T1157">
            <v>9</v>
          </cell>
          <cell r="U1157">
            <v>3882.78</v>
          </cell>
        </row>
        <row r="1158">
          <cell r="J1158" t="str">
            <v>30.08.06</v>
          </cell>
          <cell r="L1158" t="str">
            <v>31.10.06</v>
          </cell>
          <cell r="N1158" t="str">
            <v>10.11.06</v>
          </cell>
          <cell r="S1158">
            <v>0</v>
          </cell>
          <cell r="T1158">
            <v>1</v>
          </cell>
          <cell r="U1158">
            <v>682</v>
          </cell>
        </row>
        <row r="1159">
          <cell r="J1159" t="str">
            <v/>
          </cell>
          <cell r="L1159" t="str">
            <v/>
          </cell>
          <cell r="N1159" t="str">
            <v>10.11.06</v>
          </cell>
          <cell r="S1159">
            <v>0</v>
          </cell>
          <cell r="T1159">
            <v>1</v>
          </cell>
          <cell r="U1159">
            <v>682</v>
          </cell>
        </row>
        <row r="1160">
          <cell r="J1160" t="str">
            <v>30.08.06</v>
          </cell>
          <cell r="L1160" t="str">
            <v>31.10.06</v>
          </cell>
          <cell r="N1160" t="str">
            <v/>
          </cell>
          <cell r="S1160">
            <v>0</v>
          </cell>
          <cell r="T1160">
            <v>2</v>
          </cell>
          <cell r="U1160">
            <v>919.86</v>
          </cell>
        </row>
        <row r="1161">
          <cell r="J1161" t="str">
            <v/>
          </cell>
          <cell r="L1161" t="str">
            <v/>
          </cell>
          <cell r="N1161" t="str">
            <v>08.11.06</v>
          </cell>
          <cell r="S1161">
            <v>0</v>
          </cell>
          <cell r="T1161">
            <v>1</v>
          </cell>
          <cell r="U1161">
            <v>800.3</v>
          </cell>
        </row>
        <row r="1162">
          <cell r="J1162" t="str">
            <v/>
          </cell>
          <cell r="L1162" t="str">
            <v/>
          </cell>
          <cell r="N1162" t="str">
            <v>26.01.07</v>
          </cell>
          <cell r="S1162">
            <v>0</v>
          </cell>
          <cell r="T1162">
            <v>1</v>
          </cell>
          <cell r="U1162">
            <v>119.56</v>
          </cell>
        </row>
        <row r="1163">
          <cell r="J1163" t="str">
            <v>30.08.06</v>
          </cell>
          <cell r="L1163" t="str">
            <v>31.10.06</v>
          </cell>
          <cell r="N1163" t="str">
            <v/>
          </cell>
          <cell r="S1163">
            <v>0</v>
          </cell>
          <cell r="T1163">
            <v>2</v>
          </cell>
          <cell r="U1163">
            <v>222.48</v>
          </cell>
        </row>
        <row r="1164">
          <cell r="J1164" t="str">
            <v/>
          </cell>
          <cell r="L1164" t="str">
            <v/>
          </cell>
          <cell r="N1164" t="str">
            <v>08.11.06</v>
          </cell>
          <cell r="S1164">
            <v>0</v>
          </cell>
          <cell r="T1164">
            <v>1</v>
          </cell>
          <cell r="U1164">
            <v>102.92</v>
          </cell>
        </row>
        <row r="1165">
          <cell r="J1165" t="str">
            <v/>
          </cell>
          <cell r="L1165" t="str">
            <v/>
          </cell>
          <cell r="N1165" t="str">
            <v>26.01.07</v>
          </cell>
          <cell r="S1165">
            <v>0</v>
          </cell>
          <cell r="T1165">
            <v>1</v>
          </cell>
          <cell r="U1165">
            <v>119.56</v>
          </cell>
        </row>
        <row r="1166">
          <cell r="J1166" t="str">
            <v>05.09.06</v>
          </cell>
          <cell r="L1166" t="str">
            <v>05.09.06</v>
          </cell>
          <cell r="N1166" t="str">
            <v>01.09.06</v>
          </cell>
          <cell r="S1166">
            <v>0</v>
          </cell>
          <cell r="T1166">
            <v>1</v>
          </cell>
          <cell r="U1166">
            <v>663.24</v>
          </cell>
        </row>
        <row r="1167">
          <cell r="J1167" t="str">
            <v/>
          </cell>
          <cell r="L1167" t="str">
            <v/>
          </cell>
          <cell r="N1167" t="str">
            <v>01.09.06</v>
          </cell>
          <cell r="S1167">
            <v>0</v>
          </cell>
          <cell r="T1167">
            <v>1</v>
          </cell>
          <cell r="U1167">
            <v>663.24</v>
          </cell>
        </row>
        <row r="1168">
          <cell r="J1168" t="str">
            <v>05.09.06</v>
          </cell>
          <cell r="L1168" t="str">
            <v>05.09.06</v>
          </cell>
          <cell r="N1168" t="str">
            <v>01.09.06</v>
          </cell>
          <cell r="S1168">
            <v>0</v>
          </cell>
          <cell r="T1168">
            <v>1</v>
          </cell>
          <cell r="U1168">
            <v>399.72</v>
          </cell>
        </row>
        <row r="1169">
          <cell r="J1169" t="str">
            <v/>
          </cell>
          <cell r="L1169" t="str">
            <v/>
          </cell>
          <cell r="N1169" t="str">
            <v>01.09.06</v>
          </cell>
          <cell r="S1169">
            <v>0</v>
          </cell>
          <cell r="T1169">
            <v>1</v>
          </cell>
          <cell r="U1169">
            <v>399.72</v>
          </cell>
        </row>
        <row r="1170">
          <cell r="J1170" t="str">
            <v>05.09.06</v>
          </cell>
          <cell r="L1170" t="str">
            <v>05.09.06</v>
          </cell>
          <cell r="N1170" t="str">
            <v>01.09.06</v>
          </cell>
          <cell r="S1170">
            <v>0</v>
          </cell>
          <cell r="T1170">
            <v>1</v>
          </cell>
          <cell r="U1170">
            <v>296.10000000000002</v>
          </cell>
        </row>
        <row r="1171">
          <cell r="J1171" t="str">
            <v/>
          </cell>
          <cell r="L1171" t="str">
            <v/>
          </cell>
          <cell r="N1171" t="str">
            <v>01.09.06</v>
          </cell>
          <cell r="S1171">
            <v>0</v>
          </cell>
          <cell r="T1171">
            <v>1</v>
          </cell>
          <cell r="U1171">
            <v>296.10000000000002</v>
          </cell>
        </row>
        <row r="1172">
          <cell r="J1172" t="str">
            <v>25.10.06</v>
          </cell>
          <cell r="L1172" t="str">
            <v>13.10.06</v>
          </cell>
          <cell r="N1172" t="str">
            <v/>
          </cell>
          <cell r="S1172">
            <v>0</v>
          </cell>
          <cell r="T1172">
            <v>4</v>
          </cell>
          <cell r="U1172">
            <v>610.54999999999995</v>
          </cell>
        </row>
        <row r="1173">
          <cell r="J1173" t="str">
            <v/>
          </cell>
          <cell r="L1173" t="str">
            <v/>
          </cell>
          <cell r="N1173" t="str">
            <v>08.11.06</v>
          </cell>
          <cell r="S1173">
            <v>0</v>
          </cell>
          <cell r="T1173">
            <v>2</v>
          </cell>
          <cell r="U1173">
            <v>367.82</v>
          </cell>
        </row>
        <row r="1174">
          <cell r="J1174" t="str">
            <v/>
          </cell>
          <cell r="L1174" t="str">
            <v/>
          </cell>
          <cell r="N1174" t="str">
            <v>26.01.07</v>
          </cell>
          <cell r="S1174">
            <v>0</v>
          </cell>
          <cell r="T1174">
            <v>2</v>
          </cell>
          <cell r="U1174">
            <v>242.73</v>
          </cell>
        </row>
        <row r="1175">
          <cell r="J1175" t="str">
            <v>25.10.06</v>
          </cell>
          <cell r="L1175" t="str">
            <v>09.10.06</v>
          </cell>
          <cell r="N1175" t="str">
            <v>10.10.06</v>
          </cell>
          <cell r="S1175">
            <v>0</v>
          </cell>
          <cell r="T1175">
            <v>28</v>
          </cell>
          <cell r="U1175">
            <v>558.25</v>
          </cell>
        </row>
        <row r="1176">
          <cell r="J1176" t="str">
            <v/>
          </cell>
          <cell r="L1176" t="str">
            <v/>
          </cell>
          <cell r="N1176" t="str">
            <v>10.10.06</v>
          </cell>
          <cell r="S1176">
            <v>0</v>
          </cell>
          <cell r="T1176">
            <v>28</v>
          </cell>
          <cell r="U1176">
            <v>558.25</v>
          </cell>
        </row>
        <row r="1177">
          <cell r="J1177" t="str">
            <v>25.10.06</v>
          </cell>
          <cell r="L1177" t="str">
            <v>09.10.06</v>
          </cell>
          <cell r="N1177" t="str">
            <v>10.10.06</v>
          </cell>
          <cell r="S1177">
            <v>0</v>
          </cell>
          <cell r="T1177">
            <v>9</v>
          </cell>
          <cell r="U1177">
            <v>13174.56</v>
          </cell>
        </row>
        <row r="1178">
          <cell r="J1178" t="str">
            <v/>
          </cell>
          <cell r="L1178" t="str">
            <v/>
          </cell>
          <cell r="N1178" t="str">
            <v>10.10.06</v>
          </cell>
          <cell r="S1178">
            <v>0</v>
          </cell>
          <cell r="T1178">
            <v>9</v>
          </cell>
          <cell r="U1178">
            <v>13174.56</v>
          </cell>
        </row>
        <row r="1179">
          <cell r="J1179" t="str">
            <v>25.10.06</v>
          </cell>
          <cell r="L1179" t="str">
            <v>09.10.06</v>
          </cell>
          <cell r="N1179" t="str">
            <v>10.10.06</v>
          </cell>
          <cell r="S1179">
            <v>0</v>
          </cell>
          <cell r="T1179">
            <v>2</v>
          </cell>
          <cell r="U1179">
            <v>87.73</v>
          </cell>
        </row>
        <row r="1180">
          <cell r="J1180" t="str">
            <v/>
          </cell>
          <cell r="L1180" t="str">
            <v/>
          </cell>
          <cell r="N1180" t="str">
            <v>10.10.06</v>
          </cell>
          <cell r="S1180">
            <v>0</v>
          </cell>
          <cell r="T1180">
            <v>2</v>
          </cell>
          <cell r="U1180">
            <v>87.73</v>
          </cell>
        </row>
        <row r="1181">
          <cell r="J1181" t="str">
            <v>15.09.06</v>
          </cell>
          <cell r="L1181" t="str">
            <v>09.10.06</v>
          </cell>
          <cell r="N1181" t="str">
            <v>10.10.06</v>
          </cell>
          <cell r="S1181">
            <v>0</v>
          </cell>
          <cell r="T1181">
            <v>1</v>
          </cell>
          <cell r="U1181">
            <v>337.03</v>
          </cell>
        </row>
        <row r="1182">
          <cell r="J1182" t="str">
            <v/>
          </cell>
          <cell r="L1182" t="str">
            <v/>
          </cell>
          <cell r="N1182" t="str">
            <v>10.10.06</v>
          </cell>
          <cell r="S1182">
            <v>0</v>
          </cell>
          <cell r="T1182">
            <v>1</v>
          </cell>
          <cell r="U1182">
            <v>337.03</v>
          </cell>
        </row>
        <row r="1183">
          <cell r="J1183" t="str">
            <v>25.10.06</v>
          </cell>
          <cell r="L1183" t="str">
            <v>09.10.06</v>
          </cell>
          <cell r="N1183" t="str">
            <v>10.10.06</v>
          </cell>
          <cell r="S1183">
            <v>0</v>
          </cell>
          <cell r="T1183">
            <v>5</v>
          </cell>
          <cell r="U1183">
            <v>360.19</v>
          </cell>
        </row>
        <row r="1184">
          <cell r="J1184" t="str">
            <v/>
          </cell>
          <cell r="L1184" t="str">
            <v/>
          </cell>
          <cell r="N1184" t="str">
            <v>10.10.06</v>
          </cell>
          <cell r="S1184">
            <v>0</v>
          </cell>
          <cell r="T1184">
            <v>5</v>
          </cell>
          <cell r="U1184">
            <v>360.19</v>
          </cell>
        </row>
        <row r="1185">
          <cell r="J1185" t="str">
            <v>25.10.06</v>
          </cell>
          <cell r="L1185" t="str">
            <v>09.10.06</v>
          </cell>
          <cell r="N1185" t="str">
            <v>10.10.06</v>
          </cell>
          <cell r="S1185">
            <v>0</v>
          </cell>
          <cell r="T1185">
            <v>2</v>
          </cell>
          <cell r="U1185">
            <v>191.18</v>
          </cell>
        </row>
        <row r="1186">
          <cell r="J1186" t="str">
            <v/>
          </cell>
          <cell r="L1186" t="str">
            <v/>
          </cell>
          <cell r="N1186" t="str">
            <v>10.10.06</v>
          </cell>
          <cell r="S1186">
            <v>0</v>
          </cell>
          <cell r="T1186">
            <v>2</v>
          </cell>
          <cell r="U1186">
            <v>191.18</v>
          </cell>
        </row>
        <row r="1187">
          <cell r="J1187" t="str">
            <v>25.10.06</v>
          </cell>
          <cell r="L1187" t="str">
            <v>09.10.06</v>
          </cell>
          <cell r="N1187" t="str">
            <v>10.10.06</v>
          </cell>
          <cell r="S1187">
            <v>0</v>
          </cell>
          <cell r="T1187">
            <v>6</v>
          </cell>
          <cell r="U1187">
            <v>52.4</v>
          </cell>
        </row>
        <row r="1188">
          <cell r="J1188" t="str">
            <v/>
          </cell>
          <cell r="L1188" t="str">
            <v/>
          </cell>
          <cell r="N1188" t="str">
            <v>10.10.06</v>
          </cell>
          <cell r="S1188">
            <v>0</v>
          </cell>
          <cell r="T1188">
            <v>6</v>
          </cell>
          <cell r="U1188">
            <v>52.4</v>
          </cell>
        </row>
        <row r="1189">
          <cell r="J1189" t="str">
            <v>25.10.06</v>
          </cell>
          <cell r="L1189" t="str">
            <v>09.10.06</v>
          </cell>
          <cell r="N1189" t="str">
            <v>10.10.06</v>
          </cell>
          <cell r="S1189">
            <v>0</v>
          </cell>
          <cell r="T1189">
            <v>2</v>
          </cell>
          <cell r="U1189">
            <v>23.92</v>
          </cell>
        </row>
        <row r="1190">
          <cell r="J1190" t="str">
            <v/>
          </cell>
          <cell r="L1190" t="str">
            <v/>
          </cell>
          <cell r="N1190" t="str">
            <v>10.10.06</v>
          </cell>
          <cell r="S1190">
            <v>0</v>
          </cell>
          <cell r="T1190">
            <v>2</v>
          </cell>
          <cell r="U1190">
            <v>23.92</v>
          </cell>
        </row>
        <row r="1191">
          <cell r="J1191" t="str">
            <v>25.10.06</v>
          </cell>
          <cell r="L1191" t="str">
            <v>09.10.06</v>
          </cell>
          <cell r="N1191" t="str">
            <v>10.10.06</v>
          </cell>
          <cell r="S1191">
            <v>0</v>
          </cell>
          <cell r="T1191">
            <v>15</v>
          </cell>
          <cell r="U1191">
            <v>227.88</v>
          </cell>
        </row>
        <row r="1192">
          <cell r="J1192" t="str">
            <v/>
          </cell>
          <cell r="L1192" t="str">
            <v/>
          </cell>
          <cell r="N1192" t="str">
            <v>10.10.06</v>
          </cell>
          <cell r="S1192">
            <v>0</v>
          </cell>
          <cell r="T1192">
            <v>15</v>
          </cell>
          <cell r="U1192">
            <v>227.88</v>
          </cell>
        </row>
        <row r="1193">
          <cell r="J1193" t="str">
            <v>25.10.06</v>
          </cell>
          <cell r="L1193" t="str">
            <v>09.10.06</v>
          </cell>
          <cell r="N1193" t="str">
            <v>10.10.06</v>
          </cell>
          <cell r="S1193">
            <v>0</v>
          </cell>
          <cell r="T1193">
            <v>8</v>
          </cell>
          <cell r="U1193">
            <v>596.04</v>
          </cell>
        </row>
        <row r="1194">
          <cell r="J1194" t="str">
            <v/>
          </cell>
          <cell r="L1194" t="str">
            <v/>
          </cell>
          <cell r="N1194" t="str">
            <v>10.10.06</v>
          </cell>
          <cell r="S1194">
            <v>0</v>
          </cell>
          <cell r="T1194">
            <v>8</v>
          </cell>
          <cell r="U1194">
            <v>596.04</v>
          </cell>
        </row>
        <row r="1195">
          <cell r="J1195" t="str">
            <v>09.10.06</v>
          </cell>
          <cell r="L1195" t="str">
            <v>09.10.06</v>
          </cell>
          <cell r="N1195" t="str">
            <v>10.10.06</v>
          </cell>
          <cell r="S1195">
            <v>0</v>
          </cell>
          <cell r="T1195">
            <v>4</v>
          </cell>
          <cell r="U1195">
            <v>5859.66</v>
          </cell>
        </row>
        <row r="1196">
          <cell r="J1196" t="str">
            <v/>
          </cell>
          <cell r="L1196" t="str">
            <v/>
          </cell>
          <cell r="N1196" t="str">
            <v>10.10.06</v>
          </cell>
          <cell r="S1196">
            <v>0</v>
          </cell>
          <cell r="T1196">
            <v>4</v>
          </cell>
          <cell r="U1196">
            <v>5859.66</v>
          </cell>
        </row>
        <row r="1197">
          <cell r="J1197" t="str">
            <v>09.10.06</v>
          </cell>
          <cell r="L1197" t="str">
            <v>09.10.06</v>
          </cell>
          <cell r="N1197" t="str">
            <v>10.10.06</v>
          </cell>
          <cell r="S1197">
            <v>0</v>
          </cell>
          <cell r="T1197">
            <v>1</v>
          </cell>
          <cell r="U1197">
            <v>43.9</v>
          </cell>
        </row>
        <row r="1198">
          <cell r="J1198" t="str">
            <v/>
          </cell>
          <cell r="L1198" t="str">
            <v/>
          </cell>
          <cell r="N1198" t="str">
            <v>10.10.06</v>
          </cell>
          <cell r="S1198">
            <v>0</v>
          </cell>
          <cell r="T1198">
            <v>1</v>
          </cell>
          <cell r="U1198">
            <v>43.9</v>
          </cell>
        </row>
        <row r="1199">
          <cell r="J1199" t="str">
            <v>09.10.06</v>
          </cell>
          <cell r="L1199" t="str">
            <v>09.10.06</v>
          </cell>
          <cell r="N1199" t="str">
            <v>10.10.06</v>
          </cell>
          <cell r="S1199">
            <v>0</v>
          </cell>
          <cell r="T1199">
            <v>4</v>
          </cell>
          <cell r="U1199">
            <v>292.58</v>
          </cell>
        </row>
        <row r="1200">
          <cell r="J1200" t="str">
            <v/>
          </cell>
          <cell r="L1200" t="str">
            <v/>
          </cell>
          <cell r="N1200" t="str">
            <v>10.10.06</v>
          </cell>
          <cell r="S1200">
            <v>0</v>
          </cell>
          <cell r="T1200">
            <v>4</v>
          </cell>
          <cell r="U1200">
            <v>292.58</v>
          </cell>
        </row>
        <row r="1201">
          <cell r="J1201" t="str">
            <v>09.10.06</v>
          </cell>
          <cell r="L1201" t="str">
            <v>09.10.06</v>
          </cell>
          <cell r="N1201" t="str">
            <v>10.10.06</v>
          </cell>
          <cell r="S1201">
            <v>0</v>
          </cell>
          <cell r="T1201">
            <v>4</v>
          </cell>
          <cell r="U1201">
            <v>35.47</v>
          </cell>
        </row>
        <row r="1202">
          <cell r="J1202" t="str">
            <v/>
          </cell>
          <cell r="L1202" t="str">
            <v/>
          </cell>
          <cell r="N1202" t="str">
            <v>10.10.06</v>
          </cell>
          <cell r="S1202">
            <v>0</v>
          </cell>
          <cell r="T1202">
            <v>4</v>
          </cell>
          <cell r="U1202">
            <v>35.47</v>
          </cell>
        </row>
        <row r="1203">
          <cell r="J1203" t="str">
            <v>09.10.06</v>
          </cell>
          <cell r="L1203" t="str">
            <v>09.10.06</v>
          </cell>
          <cell r="N1203" t="str">
            <v>10.10.06</v>
          </cell>
          <cell r="S1203">
            <v>0</v>
          </cell>
          <cell r="T1203">
            <v>16</v>
          </cell>
          <cell r="U1203">
            <v>246.81</v>
          </cell>
        </row>
        <row r="1204">
          <cell r="J1204" t="str">
            <v/>
          </cell>
          <cell r="L1204" t="str">
            <v/>
          </cell>
          <cell r="N1204" t="str">
            <v>10.10.06</v>
          </cell>
          <cell r="S1204">
            <v>0</v>
          </cell>
          <cell r="T1204">
            <v>16</v>
          </cell>
          <cell r="U1204">
            <v>246.81</v>
          </cell>
        </row>
        <row r="1205">
          <cell r="J1205" t="str">
            <v>09.10.06</v>
          </cell>
          <cell r="L1205" t="str">
            <v>09.10.06</v>
          </cell>
          <cell r="N1205" t="str">
            <v>10.10.06</v>
          </cell>
          <cell r="S1205">
            <v>0</v>
          </cell>
          <cell r="T1205">
            <v>2</v>
          </cell>
          <cell r="U1205">
            <v>16.05</v>
          </cell>
        </row>
        <row r="1206">
          <cell r="J1206" t="str">
            <v/>
          </cell>
          <cell r="L1206" t="str">
            <v/>
          </cell>
          <cell r="N1206" t="str">
            <v>10.10.06</v>
          </cell>
          <cell r="S1206">
            <v>0</v>
          </cell>
          <cell r="T1206">
            <v>2</v>
          </cell>
          <cell r="U1206">
            <v>16.05</v>
          </cell>
        </row>
        <row r="1207">
          <cell r="J1207" t="str">
            <v>25.10.06</v>
          </cell>
          <cell r="L1207" t="str">
            <v>25.10.06</v>
          </cell>
          <cell r="N1207" t="str">
            <v>26.10.06</v>
          </cell>
          <cell r="S1207">
            <v>0</v>
          </cell>
          <cell r="T1207">
            <v>2</v>
          </cell>
          <cell r="U1207">
            <v>3852.79</v>
          </cell>
        </row>
        <row r="1208">
          <cell r="J1208" t="str">
            <v/>
          </cell>
          <cell r="L1208" t="str">
            <v/>
          </cell>
          <cell r="N1208" t="str">
            <v>26.10.06</v>
          </cell>
          <cell r="S1208">
            <v>0</v>
          </cell>
          <cell r="T1208">
            <v>2</v>
          </cell>
          <cell r="U1208">
            <v>3852.79</v>
          </cell>
        </row>
        <row r="1209">
          <cell r="J1209" t="str">
            <v>25.10.06</v>
          </cell>
          <cell r="L1209" t="str">
            <v>25.10.06</v>
          </cell>
          <cell r="N1209" t="str">
            <v>26.10.06</v>
          </cell>
          <cell r="S1209">
            <v>0</v>
          </cell>
          <cell r="T1209">
            <v>4</v>
          </cell>
          <cell r="U1209">
            <v>3630.7</v>
          </cell>
        </row>
        <row r="1210">
          <cell r="J1210" t="str">
            <v/>
          </cell>
          <cell r="L1210" t="str">
            <v/>
          </cell>
          <cell r="N1210" t="str">
            <v>26.10.06</v>
          </cell>
          <cell r="S1210">
            <v>0</v>
          </cell>
          <cell r="T1210">
            <v>4</v>
          </cell>
          <cell r="U1210">
            <v>3630.7</v>
          </cell>
        </row>
        <row r="1211">
          <cell r="J1211" t="str">
            <v>25.10.06</v>
          </cell>
          <cell r="L1211" t="str">
            <v>25.10.06</v>
          </cell>
          <cell r="N1211" t="str">
            <v>26.10.06</v>
          </cell>
          <cell r="S1211">
            <v>0</v>
          </cell>
          <cell r="T1211">
            <v>4</v>
          </cell>
          <cell r="U1211">
            <v>583.23</v>
          </cell>
        </row>
        <row r="1212">
          <cell r="J1212" t="str">
            <v/>
          </cell>
          <cell r="L1212" t="str">
            <v/>
          </cell>
          <cell r="N1212" t="str">
            <v>26.10.06</v>
          </cell>
          <cell r="S1212">
            <v>0</v>
          </cell>
          <cell r="T1212">
            <v>4</v>
          </cell>
          <cell r="U1212">
            <v>583.23</v>
          </cell>
        </row>
        <row r="1213">
          <cell r="J1213" t="str">
            <v>25.10.06</v>
          </cell>
          <cell r="L1213" t="str">
            <v>25.10.06</v>
          </cell>
          <cell r="N1213" t="str">
            <v>26.10.06</v>
          </cell>
          <cell r="S1213">
            <v>0</v>
          </cell>
          <cell r="T1213">
            <v>8</v>
          </cell>
          <cell r="U1213">
            <v>105.83</v>
          </cell>
        </row>
        <row r="1214">
          <cell r="J1214" t="str">
            <v/>
          </cell>
          <cell r="L1214" t="str">
            <v/>
          </cell>
          <cell r="N1214" t="str">
            <v>26.10.06</v>
          </cell>
          <cell r="S1214">
            <v>0</v>
          </cell>
          <cell r="T1214">
            <v>8</v>
          </cell>
          <cell r="U1214">
            <v>105.83</v>
          </cell>
        </row>
        <row r="1215">
          <cell r="J1215" t="str">
            <v>25.10.06</v>
          </cell>
          <cell r="L1215" t="str">
            <v>25.10.06</v>
          </cell>
          <cell r="N1215" t="str">
            <v>26.10.06</v>
          </cell>
          <cell r="S1215">
            <v>0</v>
          </cell>
          <cell r="T1215">
            <v>2</v>
          </cell>
          <cell r="U1215">
            <v>309</v>
          </cell>
        </row>
        <row r="1216">
          <cell r="J1216" t="str">
            <v/>
          </cell>
          <cell r="L1216" t="str">
            <v/>
          </cell>
          <cell r="N1216" t="str">
            <v>26.10.06</v>
          </cell>
          <cell r="S1216">
            <v>0</v>
          </cell>
          <cell r="T1216">
            <v>2</v>
          </cell>
          <cell r="U1216">
            <v>309</v>
          </cell>
        </row>
        <row r="1217">
          <cell r="J1217" t="str">
            <v>25.10.06</v>
          </cell>
          <cell r="L1217" t="str">
            <v>25.10.06</v>
          </cell>
          <cell r="N1217" t="str">
            <v>26.10.06</v>
          </cell>
          <cell r="S1217">
            <v>0</v>
          </cell>
          <cell r="T1217">
            <v>2</v>
          </cell>
          <cell r="U1217">
            <v>274.23</v>
          </cell>
        </row>
        <row r="1218">
          <cell r="J1218" t="str">
            <v/>
          </cell>
          <cell r="L1218" t="str">
            <v/>
          </cell>
          <cell r="N1218" t="str">
            <v>26.10.06</v>
          </cell>
          <cell r="S1218">
            <v>0</v>
          </cell>
          <cell r="T1218">
            <v>2</v>
          </cell>
          <cell r="U1218">
            <v>274.23</v>
          </cell>
        </row>
        <row r="1219">
          <cell r="J1219" t="str">
            <v>25.10.06</v>
          </cell>
          <cell r="L1219" t="str">
            <v>25.10.06</v>
          </cell>
          <cell r="N1219" t="str">
            <v>26.10.06</v>
          </cell>
          <cell r="S1219">
            <v>0</v>
          </cell>
          <cell r="T1219">
            <v>2</v>
          </cell>
          <cell r="U1219">
            <v>399.76</v>
          </cell>
        </row>
        <row r="1220">
          <cell r="J1220" t="str">
            <v/>
          </cell>
          <cell r="L1220" t="str">
            <v/>
          </cell>
          <cell r="N1220" t="str">
            <v>26.10.06</v>
          </cell>
          <cell r="S1220">
            <v>0</v>
          </cell>
          <cell r="T1220">
            <v>2</v>
          </cell>
          <cell r="U1220">
            <v>399.76</v>
          </cell>
        </row>
        <row r="1221">
          <cell r="J1221" t="str">
            <v>25.10.06</v>
          </cell>
          <cell r="L1221" t="str">
            <v>25.10.06</v>
          </cell>
          <cell r="N1221" t="str">
            <v>26.10.06</v>
          </cell>
          <cell r="S1221">
            <v>0</v>
          </cell>
          <cell r="T1221">
            <v>120</v>
          </cell>
          <cell r="U1221">
            <v>150.63999999999999</v>
          </cell>
        </row>
        <row r="1222">
          <cell r="J1222" t="str">
            <v/>
          </cell>
          <cell r="L1222" t="str">
            <v/>
          </cell>
          <cell r="N1222" t="str">
            <v>26.10.06</v>
          </cell>
          <cell r="S1222">
            <v>0</v>
          </cell>
          <cell r="T1222">
            <v>120</v>
          </cell>
          <cell r="U1222">
            <v>150.63999999999999</v>
          </cell>
        </row>
        <row r="1223">
          <cell r="J1223" t="str">
            <v>25.10.06</v>
          </cell>
          <cell r="L1223" t="str">
            <v>25.10.06</v>
          </cell>
          <cell r="N1223" t="str">
            <v>26.10.06</v>
          </cell>
          <cell r="S1223">
            <v>0</v>
          </cell>
          <cell r="T1223">
            <v>6</v>
          </cell>
          <cell r="U1223">
            <v>158.16999999999999</v>
          </cell>
        </row>
        <row r="1224">
          <cell r="J1224" t="str">
            <v/>
          </cell>
          <cell r="L1224" t="str">
            <v/>
          </cell>
          <cell r="N1224" t="str">
            <v>26.10.06</v>
          </cell>
          <cell r="S1224">
            <v>0</v>
          </cell>
          <cell r="T1224">
            <v>6</v>
          </cell>
          <cell r="U1224">
            <v>158.16999999999999</v>
          </cell>
        </row>
        <row r="1225">
          <cell r="J1225" t="str">
            <v>25.10.06</v>
          </cell>
          <cell r="L1225" t="str">
            <v>25.10.06</v>
          </cell>
          <cell r="N1225" t="str">
            <v/>
          </cell>
          <cell r="S1225">
            <v>0</v>
          </cell>
          <cell r="T1225">
            <v>0</v>
          </cell>
          <cell r="U1225">
            <v>0</v>
          </cell>
        </row>
        <row r="1226">
          <cell r="J1226" t="str">
            <v>25.10.06</v>
          </cell>
          <cell r="L1226" t="str">
            <v>25.10.06</v>
          </cell>
          <cell r="N1226" t="str">
            <v>31.10.06</v>
          </cell>
          <cell r="S1226">
            <v>1</v>
          </cell>
          <cell r="T1226">
            <v>1</v>
          </cell>
          <cell r="U1226">
            <v>13</v>
          </cell>
        </row>
        <row r="1227">
          <cell r="J1227" t="str">
            <v/>
          </cell>
          <cell r="L1227" t="str">
            <v/>
          </cell>
          <cell r="N1227" t="str">
            <v/>
          </cell>
          <cell r="S1227">
            <v>1</v>
          </cell>
          <cell r="T1227">
            <v>0</v>
          </cell>
          <cell r="U1227">
            <v>0</v>
          </cell>
        </row>
        <row r="1228">
          <cell r="J1228" t="str">
            <v/>
          </cell>
          <cell r="L1228" t="str">
            <v/>
          </cell>
          <cell r="N1228" t="str">
            <v>31.10.06</v>
          </cell>
          <cell r="S1228">
            <v>1</v>
          </cell>
          <cell r="T1228">
            <v>1</v>
          </cell>
          <cell r="U1228">
            <v>13</v>
          </cell>
        </row>
        <row r="1229">
          <cell r="J1229" t="str">
            <v>25.10.06</v>
          </cell>
          <cell r="L1229" t="str">
            <v>25.10.06</v>
          </cell>
          <cell r="N1229" t="str">
            <v>31.10.06</v>
          </cell>
          <cell r="S1229">
            <v>1</v>
          </cell>
          <cell r="T1229">
            <v>1</v>
          </cell>
          <cell r="U1229">
            <v>19.5</v>
          </cell>
        </row>
        <row r="1230">
          <cell r="J1230" t="str">
            <v/>
          </cell>
          <cell r="L1230" t="str">
            <v/>
          </cell>
          <cell r="N1230" t="str">
            <v/>
          </cell>
          <cell r="S1230">
            <v>1</v>
          </cell>
          <cell r="T1230">
            <v>0</v>
          </cell>
          <cell r="U1230">
            <v>0</v>
          </cell>
        </row>
        <row r="1231">
          <cell r="J1231" t="str">
            <v/>
          </cell>
          <cell r="L1231" t="str">
            <v/>
          </cell>
          <cell r="N1231" t="str">
            <v>31.10.06</v>
          </cell>
          <cell r="S1231">
            <v>1</v>
          </cell>
          <cell r="T1231">
            <v>1</v>
          </cell>
          <cell r="U1231">
            <v>19.5</v>
          </cell>
        </row>
        <row r="1232">
          <cell r="J1232" t="str">
            <v>25.10.06</v>
          </cell>
          <cell r="L1232" t="str">
            <v>25.10.06</v>
          </cell>
          <cell r="N1232" t="str">
            <v>31.10.06</v>
          </cell>
          <cell r="S1232">
            <v>1</v>
          </cell>
          <cell r="T1232">
            <v>1</v>
          </cell>
          <cell r="U1232">
            <v>1300</v>
          </cell>
        </row>
        <row r="1233">
          <cell r="J1233" t="str">
            <v/>
          </cell>
          <cell r="L1233" t="str">
            <v/>
          </cell>
          <cell r="N1233" t="str">
            <v/>
          </cell>
          <cell r="S1233">
            <v>1</v>
          </cell>
          <cell r="T1233">
            <v>0</v>
          </cell>
          <cell r="U1233">
            <v>0</v>
          </cell>
        </row>
        <row r="1234">
          <cell r="J1234" t="str">
            <v/>
          </cell>
          <cell r="L1234" t="str">
            <v/>
          </cell>
          <cell r="N1234" t="str">
            <v>31.10.06</v>
          </cell>
          <cell r="S1234">
            <v>1</v>
          </cell>
          <cell r="T1234">
            <v>1</v>
          </cell>
          <cell r="U1234">
            <v>1300</v>
          </cell>
        </row>
        <row r="1235">
          <cell r="J1235" t="str">
            <v>25.10.06</v>
          </cell>
          <cell r="L1235" t="str">
            <v>25.10.06</v>
          </cell>
          <cell r="N1235" t="str">
            <v>31.10.06</v>
          </cell>
          <cell r="S1235">
            <v>6</v>
          </cell>
          <cell r="T1235">
            <v>6</v>
          </cell>
          <cell r="U1235">
            <v>2726.1</v>
          </cell>
        </row>
        <row r="1236">
          <cell r="J1236" t="str">
            <v/>
          </cell>
          <cell r="L1236" t="str">
            <v/>
          </cell>
          <cell r="N1236" t="str">
            <v/>
          </cell>
          <cell r="S1236">
            <v>6</v>
          </cell>
          <cell r="T1236">
            <v>0</v>
          </cell>
          <cell r="U1236">
            <v>0</v>
          </cell>
        </row>
        <row r="1237">
          <cell r="J1237" t="str">
            <v/>
          </cell>
          <cell r="L1237" t="str">
            <v/>
          </cell>
          <cell r="N1237" t="str">
            <v>31.10.06</v>
          </cell>
          <cell r="S1237">
            <v>6</v>
          </cell>
          <cell r="T1237">
            <v>6</v>
          </cell>
          <cell r="U1237">
            <v>2726.1</v>
          </cell>
        </row>
        <row r="1238">
          <cell r="J1238" t="str">
            <v>25.10.06</v>
          </cell>
          <cell r="L1238" t="str">
            <v>25.10.06</v>
          </cell>
          <cell r="N1238" t="str">
            <v>31.10.06</v>
          </cell>
          <cell r="S1238">
            <v>2</v>
          </cell>
          <cell r="T1238">
            <v>2</v>
          </cell>
          <cell r="U1238">
            <v>6758.7</v>
          </cell>
        </row>
        <row r="1239">
          <cell r="J1239" t="str">
            <v/>
          </cell>
          <cell r="L1239" t="str">
            <v/>
          </cell>
          <cell r="N1239" t="str">
            <v/>
          </cell>
          <cell r="S1239">
            <v>2</v>
          </cell>
          <cell r="T1239">
            <v>0</v>
          </cell>
          <cell r="U1239">
            <v>0</v>
          </cell>
        </row>
        <row r="1240">
          <cell r="J1240" t="str">
            <v/>
          </cell>
          <cell r="L1240" t="str">
            <v/>
          </cell>
          <cell r="N1240" t="str">
            <v>31.10.06</v>
          </cell>
          <cell r="S1240">
            <v>2</v>
          </cell>
          <cell r="T1240">
            <v>2</v>
          </cell>
          <cell r="U1240">
            <v>6758.7</v>
          </cell>
        </row>
        <row r="1241">
          <cell r="J1241" t="str">
            <v>25.10.06</v>
          </cell>
          <cell r="L1241" t="str">
            <v>25.10.06</v>
          </cell>
          <cell r="N1241" t="str">
            <v>31.10.06</v>
          </cell>
          <cell r="S1241">
            <v>2</v>
          </cell>
          <cell r="T1241">
            <v>2</v>
          </cell>
          <cell r="U1241">
            <v>182</v>
          </cell>
        </row>
        <row r="1242">
          <cell r="J1242" t="str">
            <v/>
          </cell>
          <cell r="L1242" t="str">
            <v/>
          </cell>
          <cell r="N1242" t="str">
            <v/>
          </cell>
          <cell r="S1242">
            <v>2</v>
          </cell>
          <cell r="T1242">
            <v>0</v>
          </cell>
          <cell r="U1242">
            <v>0</v>
          </cell>
        </row>
        <row r="1243">
          <cell r="J1243" t="str">
            <v/>
          </cell>
          <cell r="L1243" t="str">
            <v/>
          </cell>
          <cell r="N1243" t="str">
            <v>31.10.06</v>
          </cell>
          <cell r="S1243">
            <v>2</v>
          </cell>
          <cell r="T1243">
            <v>2</v>
          </cell>
          <cell r="U1243">
            <v>182</v>
          </cell>
        </row>
        <row r="1244">
          <cell r="J1244" t="str">
            <v>25.10.06</v>
          </cell>
          <cell r="L1244" t="str">
            <v>25.10.06</v>
          </cell>
          <cell r="N1244" t="str">
            <v>31.10.06</v>
          </cell>
          <cell r="S1244">
            <v>2</v>
          </cell>
          <cell r="T1244">
            <v>2</v>
          </cell>
          <cell r="U1244">
            <v>2080</v>
          </cell>
        </row>
        <row r="1245">
          <cell r="J1245" t="str">
            <v/>
          </cell>
          <cell r="L1245" t="str">
            <v/>
          </cell>
          <cell r="N1245" t="str">
            <v/>
          </cell>
          <cell r="S1245">
            <v>2</v>
          </cell>
          <cell r="T1245">
            <v>0</v>
          </cell>
          <cell r="U1245">
            <v>0</v>
          </cell>
        </row>
        <row r="1246">
          <cell r="J1246" t="str">
            <v/>
          </cell>
          <cell r="L1246" t="str">
            <v/>
          </cell>
          <cell r="N1246" t="str">
            <v>31.10.06</v>
          </cell>
          <cell r="S1246">
            <v>2</v>
          </cell>
          <cell r="T1246">
            <v>2</v>
          </cell>
          <cell r="U1246">
            <v>2080</v>
          </cell>
        </row>
        <row r="1247">
          <cell r="J1247" t="str">
            <v>25.10.06</v>
          </cell>
          <cell r="L1247" t="str">
            <v>25.10.06</v>
          </cell>
          <cell r="N1247" t="str">
            <v>27.10.06</v>
          </cell>
          <cell r="S1247">
            <v>0</v>
          </cell>
          <cell r="T1247">
            <v>1</v>
          </cell>
          <cell r="U1247">
            <v>342.94</v>
          </cell>
        </row>
        <row r="1248">
          <cell r="J1248" t="str">
            <v/>
          </cell>
          <cell r="L1248" t="str">
            <v/>
          </cell>
          <cell r="N1248" t="str">
            <v>27.10.06</v>
          </cell>
          <cell r="S1248">
            <v>0</v>
          </cell>
          <cell r="T1248">
            <v>1</v>
          </cell>
          <cell r="U1248">
            <v>342.94</v>
          </cell>
        </row>
        <row r="1249">
          <cell r="J1249" t="str">
            <v>27.10.06</v>
          </cell>
          <cell r="L1249" t="str">
            <v>27.10.06</v>
          </cell>
          <cell r="N1249" t="str">
            <v>30.10.06</v>
          </cell>
          <cell r="S1249">
            <v>0</v>
          </cell>
          <cell r="T1249">
            <v>100</v>
          </cell>
          <cell r="U1249">
            <v>352.16</v>
          </cell>
        </row>
        <row r="1250">
          <cell r="J1250" t="str">
            <v/>
          </cell>
          <cell r="L1250" t="str">
            <v/>
          </cell>
          <cell r="N1250" t="str">
            <v>30.10.06</v>
          </cell>
          <cell r="S1250">
            <v>0</v>
          </cell>
          <cell r="T1250">
            <v>100</v>
          </cell>
          <cell r="U1250">
            <v>352.16</v>
          </cell>
        </row>
        <row r="1251">
          <cell r="J1251" t="str">
            <v>27.10.06</v>
          </cell>
          <cell r="L1251" t="str">
            <v>27.10.06</v>
          </cell>
          <cell r="N1251" t="str">
            <v>30.10.06</v>
          </cell>
          <cell r="S1251">
            <v>0</v>
          </cell>
          <cell r="T1251">
            <v>350</v>
          </cell>
          <cell r="U1251">
            <v>373.06</v>
          </cell>
        </row>
        <row r="1252">
          <cell r="J1252" t="str">
            <v/>
          </cell>
          <cell r="L1252" t="str">
            <v/>
          </cell>
          <cell r="N1252" t="str">
            <v>30.10.06</v>
          </cell>
          <cell r="S1252">
            <v>0</v>
          </cell>
          <cell r="T1252">
            <v>350</v>
          </cell>
          <cell r="U1252">
            <v>373.06</v>
          </cell>
        </row>
        <row r="1253">
          <cell r="J1253" t="str">
            <v>27.10.06</v>
          </cell>
          <cell r="L1253" t="str">
            <v>27.10.06</v>
          </cell>
          <cell r="N1253" t="str">
            <v>30.10.06</v>
          </cell>
          <cell r="S1253">
            <v>0</v>
          </cell>
          <cell r="T1253">
            <v>300</v>
          </cell>
          <cell r="U1253">
            <v>319.77</v>
          </cell>
        </row>
        <row r="1254">
          <cell r="J1254" t="str">
            <v/>
          </cell>
          <cell r="L1254" t="str">
            <v/>
          </cell>
          <cell r="N1254" t="str">
            <v>30.10.06</v>
          </cell>
          <cell r="S1254">
            <v>0</v>
          </cell>
          <cell r="T1254">
            <v>300</v>
          </cell>
          <cell r="U1254">
            <v>319.77</v>
          </cell>
        </row>
        <row r="1255">
          <cell r="J1255" t="str">
            <v>30.10.06</v>
          </cell>
          <cell r="L1255" t="str">
            <v>30.10.06</v>
          </cell>
          <cell r="N1255" t="str">
            <v>30.10.06</v>
          </cell>
          <cell r="S1255">
            <v>0</v>
          </cell>
          <cell r="T1255">
            <v>2</v>
          </cell>
          <cell r="U1255">
            <v>79.400000000000006</v>
          </cell>
        </row>
        <row r="1256">
          <cell r="J1256" t="str">
            <v/>
          </cell>
          <cell r="L1256" t="str">
            <v/>
          </cell>
          <cell r="N1256" t="str">
            <v>30.10.06</v>
          </cell>
          <cell r="S1256">
            <v>0</v>
          </cell>
          <cell r="T1256">
            <v>2</v>
          </cell>
          <cell r="U1256">
            <v>79.400000000000006</v>
          </cell>
        </row>
        <row r="1257">
          <cell r="J1257" t="str">
            <v>30.10.06</v>
          </cell>
          <cell r="L1257" t="str">
            <v>30.10.06</v>
          </cell>
          <cell r="N1257" t="str">
            <v>30.10.06</v>
          </cell>
          <cell r="S1257">
            <v>0</v>
          </cell>
          <cell r="T1257">
            <v>1</v>
          </cell>
          <cell r="U1257">
            <v>43.25</v>
          </cell>
        </row>
        <row r="1258">
          <cell r="J1258" t="str">
            <v/>
          </cell>
          <cell r="L1258" t="str">
            <v/>
          </cell>
          <cell r="N1258" t="str">
            <v>30.10.06</v>
          </cell>
          <cell r="S1258">
            <v>0</v>
          </cell>
          <cell r="T1258">
            <v>1</v>
          </cell>
          <cell r="U1258">
            <v>43.25</v>
          </cell>
        </row>
        <row r="1259">
          <cell r="J1259" t="str">
            <v>24.11.06</v>
          </cell>
          <cell r="L1259" t="str">
            <v/>
          </cell>
          <cell r="N1259" t="str">
            <v>21.11.06</v>
          </cell>
          <cell r="S1259">
            <v>0</v>
          </cell>
          <cell r="T1259">
            <v>3</v>
          </cell>
          <cell r="U1259">
            <v>1047.43</v>
          </cell>
        </row>
        <row r="1260">
          <cell r="J1260" t="str">
            <v/>
          </cell>
          <cell r="L1260" t="str">
            <v/>
          </cell>
          <cell r="N1260" t="str">
            <v>21.11.06</v>
          </cell>
          <cell r="S1260">
            <v>0</v>
          </cell>
          <cell r="T1260">
            <v>3</v>
          </cell>
          <cell r="U1260">
            <v>1047.43</v>
          </cell>
        </row>
        <row r="1261">
          <cell r="J1261" t="str">
            <v>24.11.06</v>
          </cell>
          <cell r="L1261" t="str">
            <v/>
          </cell>
          <cell r="N1261" t="str">
            <v>21.11.06</v>
          </cell>
          <cell r="S1261">
            <v>0</v>
          </cell>
          <cell r="T1261">
            <v>3</v>
          </cell>
          <cell r="U1261">
            <v>1287.97</v>
          </cell>
        </row>
        <row r="1262">
          <cell r="J1262" t="str">
            <v/>
          </cell>
          <cell r="L1262" t="str">
            <v/>
          </cell>
          <cell r="N1262" t="str">
            <v>21.11.06</v>
          </cell>
          <cell r="S1262">
            <v>0</v>
          </cell>
          <cell r="T1262">
            <v>3</v>
          </cell>
          <cell r="U1262">
            <v>1287.97</v>
          </cell>
        </row>
        <row r="1263">
          <cell r="J1263" t="str">
            <v>24.11.06</v>
          </cell>
          <cell r="L1263" t="str">
            <v/>
          </cell>
          <cell r="N1263" t="str">
            <v>21.11.06</v>
          </cell>
          <cell r="S1263">
            <v>0</v>
          </cell>
          <cell r="T1263">
            <v>3</v>
          </cell>
          <cell r="U1263">
            <v>40.19</v>
          </cell>
        </row>
        <row r="1264">
          <cell r="J1264" t="str">
            <v/>
          </cell>
          <cell r="L1264" t="str">
            <v/>
          </cell>
          <cell r="N1264" t="str">
            <v>21.11.06</v>
          </cell>
          <cell r="S1264">
            <v>0</v>
          </cell>
          <cell r="T1264">
            <v>3</v>
          </cell>
          <cell r="U1264">
            <v>40.19</v>
          </cell>
        </row>
        <row r="1265">
          <cell r="J1265" t="str">
            <v>24.11.06</v>
          </cell>
          <cell r="L1265" t="str">
            <v/>
          </cell>
          <cell r="N1265" t="str">
            <v>21.11.06</v>
          </cell>
          <cell r="S1265">
            <v>0</v>
          </cell>
          <cell r="T1265">
            <v>3</v>
          </cell>
          <cell r="U1265">
            <v>25.27</v>
          </cell>
        </row>
        <row r="1266">
          <cell r="J1266" t="str">
            <v/>
          </cell>
          <cell r="L1266" t="str">
            <v/>
          </cell>
          <cell r="N1266" t="str">
            <v>21.11.06</v>
          </cell>
          <cell r="S1266">
            <v>0</v>
          </cell>
          <cell r="T1266">
            <v>3</v>
          </cell>
          <cell r="U1266">
            <v>25.27</v>
          </cell>
        </row>
        <row r="1267">
          <cell r="J1267" t="str">
            <v>24.11.06</v>
          </cell>
          <cell r="L1267" t="str">
            <v/>
          </cell>
          <cell r="N1267" t="str">
            <v>21.11.06</v>
          </cell>
          <cell r="S1267">
            <v>0</v>
          </cell>
          <cell r="T1267">
            <v>7500</v>
          </cell>
          <cell r="U1267">
            <v>959.14</v>
          </cell>
        </row>
        <row r="1268">
          <cell r="J1268" t="str">
            <v/>
          </cell>
          <cell r="L1268" t="str">
            <v/>
          </cell>
          <cell r="N1268" t="str">
            <v>21.11.06</v>
          </cell>
          <cell r="S1268">
            <v>0</v>
          </cell>
          <cell r="T1268">
            <v>7500</v>
          </cell>
          <cell r="U1268">
            <v>959.14</v>
          </cell>
        </row>
        <row r="1269">
          <cell r="J1269" t="str">
            <v>08.12.06</v>
          </cell>
          <cell r="L1269" t="str">
            <v>08.12.06</v>
          </cell>
          <cell r="N1269" t="str">
            <v>07.12.06</v>
          </cell>
          <cell r="S1269">
            <v>0</v>
          </cell>
          <cell r="T1269">
            <v>1</v>
          </cell>
          <cell r="U1269">
            <v>308.95999999999998</v>
          </cell>
        </row>
        <row r="1270">
          <cell r="J1270" t="str">
            <v/>
          </cell>
          <cell r="L1270" t="str">
            <v/>
          </cell>
          <cell r="N1270" t="str">
            <v>07.12.06</v>
          </cell>
          <cell r="S1270">
            <v>0</v>
          </cell>
          <cell r="T1270">
            <v>1</v>
          </cell>
          <cell r="U1270">
            <v>308.95999999999998</v>
          </cell>
        </row>
        <row r="1271">
          <cell r="J1271" t="str">
            <v>08.12.06</v>
          </cell>
          <cell r="L1271" t="str">
            <v>08.12.06</v>
          </cell>
          <cell r="N1271" t="str">
            <v>07.12.06</v>
          </cell>
          <cell r="S1271">
            <v>0</v>
          </cell>
          <cell r="T1271">
            <v>1</v>
          </cell>
          <cell r="U1271">
            <v>21.63</v>
          </cell>
        </row>
        <row r="1272">
          <cell r="J1272" t="str">
            <v/>
          </cell>
          <cell r="L1272" t="str">
            <v/>
          </cell>
          <cell r="N1272" t="str">
            <v>07.12.06</v>
          </cell>
          <cell r="S1272">
            <v>0</v>
          </cell>
          <cell r="T1272">
            <v>1</v>
          </cell>
          <cell r="U1272">
            <v>21.63</v>
          </cell>
        </row>
        <row r="1273">
          <cell r="J1273" t="str">
            <v>08.12.06</v>
          </cell>
          <cell r="L1273" t="str">
            <v>08.12.06</v>
          </cell>
          <cell r="N1273" t="str">
            <v>07.12.06</v>
          </cell>
          <cell r="S1273">
            <v>0</v>
          </cell>
          <cell r="T1273">
            <v>1</v>
          </cell>
          <cell r="U1273">
            <v>217.46</v>
          </cell>
        </row>
        <row r="1274">
          <cell r="J1274" t="str">
            <v/>
          </cell>
          <cell r="L1274" t="str">
            <v/>
          </cell>
          <cell r="N1274" t="str">
            <v>07.12.06</v>
          </cell>
          <cell r="S1274">
            <v>0</v>
          </cell>
          <cell r="T1274">
            <v>1</v>
          </cell>
          <cell r="U1274">
            <v>217.46</v>
          </cell>
        </row>
        <row r="1275">
          <cell r="J1275" t="str">
            <v>08.12.06</v>
          </cell>
          <cell r="L1275" t="str">
            <v>08.12.06</v>
          </cell>
          <cell r="N1275" t="str">
            <v>07.12.06</v>
          </cell>
          <cell r="S1275">
            <v>0</v>
          </cell>
          <cell r="T1275">
            <v>1</v>
          </cell>
          <cell r="U1275">
            <v>869.68</v>
          </cell>
        </row>
        <row r="1276">
          <cell r="J1276" t="str">
            <v/>
          </cell>
          <cell r="L1276" t="str">
            <v/>
          </cell>
          <cell r="N1276" t="str">
            <v>07.12.06</v>
          </cell>
          <cell r="S1276">
            <v>0</v>
          </cell>
          <cell r="T1276">
            <v>1</v>
          </cell>
          <cell r="U1276">
            <v>869.68</v>
          </cell>
        </row>
        <row r="1277">
          <cell r="J1277" t="str">
            <v>08.12.06</v>
          </cell>
          <cell r="L1277" t="str">
            <v>08.12.06</v>
          </cell>
          <cell r="N1277" t="str">
            <v>07.12.06</v>
          </cell>
          <cell r="S1277">
            <v>0</v>
          </cell>
          <cell r="T1277">
            <v>1</v>
          </cell>
          <cell r="U1277">
            <v>89.02</v>
          </cell>
        </row>
        <row r="1278">
          <cell r="J1278" t="str">
            <v/>
          </cell>
          <cell r="L1278" t="str">
            <v/>
          </cell>
          <cell r="N1278" t="str">
            <v>07.12.06</v>
          </cell>
          <cell r="S1278">
            <v>0</v>
          </cell>
          <cell r="T1278">
            <v>1</v>
          </cell>
          <cell r="U1278">
            <v>89.02</v>
          </cell>
        </row>
        <row r="1279">
          <cell r="J1279" t="str">
            <v>08.12.06</v>
          </cell>
          <cell r="L1279" t="str">
            <v>08.12.06</v>
          </cell>
          <cell r="N1279" t="str">
            <v>07.12.06</v>
          </cell>
          <cell r="S1279">
            <v>0</v>
          </cell>
          <cell r="T1279">
            <v>1</v>
          </cell>
          <cell r="U1279">
            <v>15.86</v>
          </cell>
        </row>
        <row r="1280">
          <cell r="J1280" t="str">
            <v/>
          </cell>
          <cell r="L1280" t="str">
            <v/>
          </cell>
          <cell r="N1280" t="str">
            <v>07.12.06</v>
          </cell>
          <cell r="S1280">
            <v>0</v>
          </cell>
          <cell r="T1280">
            <v>1</v>
          </cell>
          <cell r="U1280">
            <v>15.86</v>
          </cell>
        </row>
        <row r="1281">
          <cell r="J1281" t="str">
            <v>08.12.06</v>
          </cell>
          <cell r="L1281" t="str">
            <v>08.12.06</v>
          </cell>
          <cell r="N1281" t="str">
            <v>07.12.06</v>
          </cell>
          <cell r="S1281">
            <v>0</v>
          </cell>
          <cell r="T1281">
            <v>1</v>
          </cell>
          <cell r="U1281">
            <v>66.52</v>
          </cell>
        </row>
        <row r="1282">
          <cell r="J1282" t="str">
            <v/>
          </cell>
          <cell r="L1282" t="str">
            <v/>
          </cell>
          <cell r="N1282" t="str">
            <v>07.12.06</v>
          </cell>
          <cell r="S1282">
            <v>0</v>
          </cell>
          <cell r="T1282">
            <v>1</v>
          </cell>
          <cell r="U1282">
            <v>66.52</v>
          </cell>
        </row>
        <row r="1283">
          <cell r="J1283" t="str">
            <v>08.12.06</v>
          </cell>
          <cell r="L1283" t="str">
            <v>08.12.06</v>
          </cell>
          <cell r="N1283" t="str">
            <v>07.12.06</v>
          </cell>
          <cell r="S1283">
            <v>0</v>
          </cell>
          <cell r="T1283">
            <v>1</v>
          </cell>
          <cell r="U1283">
            <v>92.69</v>
          </cell>
        </row>
        <row r="1284">
          <cell r="J1284" t="str">
            <v/>
          </cell>
          <cell r="L1284" t="str">
            <v/>
          </cell>
          <cell r="N1284" t="str">
            <v>07.12.06</v>
          </cell>
          <cell r="S1284">
            <v>0</v>
          </cell>
          <cell r="T1284">
            <v>1</v>
          </cell>
          <cell r="U1284">
            <v>92.69</v>
          </cell>
        </row>
        <row r="1285">
          <cell r="J1285" t="str">
            <v>07.12.06</v>
          </cell>
          <cell r="L1285" t="str">
            <v/>
          </cell>
          <cell r="N1285" t="str">
            <v/>
          </cell>
          <cell r="S1285">
            <v>0</v>
          </cell>
          <cell r="T1285">
            <v>0</v>
          </cell>
          <cell r="U1285">
            <v>0</v>
          </cell>
        </row>
        <row r="1286">
          <cell r="J1286" t="str">
            <v>07.12.06</v>
          </cell>
          <cell r="L1286" t="str">
            <v/>
          </cell>
          <cell r="N1286" t="str">
            <v/>
          </cell>
          <cell r="S1286">
            <v>0</v>
          </cell>
          <cell r="T1286">
            <v>0</v>
          </cell>
          <cell r="U1286">
            <v>0</v>
          </cell>
        </row>
        <row r="1287">
          <cell r="J1287" t="str">
            <v>14.08.07</v>
          </cell>
          <cell r="L1287" t="str">
            <v>14.08.07</v>
          </cell>
          <cell r="N1287" t="str">
            <v>13.08.07</v>
          </cell>
          <cell r="S1287">
            <v>0</v>
          </cell>
          <cell r="T1287">
            <v>1</v>
          </cell>
          <cell r="U1287">
            <v>246.32</v>
          </cell>
        </row>
        <row r="1288">
          <cell r="J1288" t="str">
            <v/>
          </cell>
          <cell r="L1288" t="str">
            <v/>
          </cell>
          <cell r="N1288" t="str">
            <v>13.08.07</v>
          </cell>
          <cell r="S1288">
            <v>0</v>
          </cell>
          <cell r="T1288">
            <v>1</v>
          </cell>
          <cell r="U1288">
            <v>246.32</v>
          </cell>
        </row>
        <row r="1289">
          <cell r="J1289" t="str">
            <v>20.11.07</v>
          </cell>
          <cell r="L1289" t="str">
            <v>20.11.07</v>
          </cell>
          <cell r="N1289" t="str">
            <v>11.12.07</v>
          </cell>
          <cell r="S1289">
            <v>0</v>
          </cell>
          <cell r="T1289">
            <v>50</v>
          </cell>
          <cell r="U1289">
            <v>15004</v>
          </cell>
        </row>
        <row r="1290">
          <cell r="J1290" t="str">
            <v/>
          </cell>
          <cell r="L1290" t="str">
            <v/>
          </cell>
          <cell r="N1290" t="str">
            <v>11.12.07</v>
          </cell>
          <cell r="S1290">
            <v>0</v>
          </cell>
          <cell r="T1290">
            <v>50</v>
          </cell>
          <cell r="U1290">
            <v>15004</v>
          </cell>
        </row>
        <row r="1291">
          <cell r="J1291" t="str">
            <v/>
          </cell>
          <cell r="L1291" t="str">
            <v/>
          </cell>
          <cell r="N1291" t="str">
            <v/>
          </cell>
          <cell r="S1291">
            <v>0</v>
          </cell>
          <cell r="T1291">
            <v>0</v>
          </cell>
          <cell r="U1291">
            <v>95307.53</v>
          </cell>
        </row>
        <row r="1292">
          <cell r="J1292" t="str">
            <v>30.11.06</v>
          </cell>
          <cell r="L1292" t="str">
            <v/>
          </cell>
          <cell r="N1292" t="str">
            <v>12.06.07</v>
          </cell>
          <cell r="S1292">
            <v>0</v>
          </cell>
          <cell r="T1292">
            <v>1</v>
          </cell>
          <cell r="U1292">
            <v>32143.07</v>
          </cell>
        </row>
        <row r="1293">
          <cell r="J1293" t="str">
            <v/>
          </cell>
          <cell r="L1293" t="str">
            <v/>
          </cell>
          <cell r="N1293" t="str">
            <v>12.06.07</v>
          </cell>
          <cell r="S1293">
            <v>0</v>
          </cell>
          <cell r="T1293">
            <v>1</v>
          </cell>
          <cell r="U1293">
            <v>32143.07</v>
          </cell>
        </row>
        <row r="1294">
          <cell r="J1294" t="str">
            <v>30.11.06</v>
          </cell>
          <cell r="L1294" t="str">
            <v/>
          </cell>
          <cell r="N1294" t="str">
            <v>12.06.07</v>
          </cell>
          <cell r="S1294">
            <v>0</v>
          </cell>
          <cell r="T1294">
            <v>1</v>
          </cell>
          <cell r="U1294">
            <v>6737.82</v>
          </cell>
        </row>
        <row r="1295">
          <cell r="J1295" t="str">
            <v/>
          </cell>
          <cell r="L1295" t="str">
            <v/>
          </cell>
          <cell r="N1295" t="str">
            <v>12.06.07</v>
          </cell>
          <cell r="S1295">
            <v>0</v>
          </cell>
          <cell r="T1295">
            <v>1</v>
          </cell>
          <cell r="U1295">
            <v>6737.82</v>
          </cell>
        </row>
        <row r="1296">
          <cell r="J1296" t="str">
            <v>30.11.06</v>
          </cell>
          <cell r="L1296" t="str">
            <v/>
          </cell>
          <cell r="N1296" t="str">
            <v>12.06.07</v>
          </cell>
          <cell r="S1296">
            <v>0</v>
          </cell>
          <cell r="T1296">
            <v>1</v>
          </cell>
          <cell r="U1296">
            <v>35584.97</v>
          </cell>
        </row>
        <row r="1297">
          <cell r="J1297" t="str">
            <v/>
          </cell>
          <cell r="L1297" t="str">
            <v/>
          </cell>
          <cell r="N1297" t="str">
            <v>12.06.07</v>
          </cell>
          <cell r="S1297">
            <v>0</v>
          </cell>
          <cell r="T1297">
            <v>1</v>
          </cell>
          <cell r="U1297">
            <v>35584.97</v>
          </cell>
        </row>
        <row r="1298">
          <cell r="J1298" t="str">
            <v>30.11.06</v>
          </cell>
          <cell r="L1298" t="str">
            <v/>
          </cell>
          <cell r="N1298" t="str">
            <v>12.06.07</v>
          </cell>
          <cell r="S1298">
            <v>0</v>
          </cell>
          <cell r="T1298">
            <v>1</v>
          </cell>
          <cell r="U1298">
            <v>20841.669999999998</v>
          </cell>
        </row>
        <row r="1299">
          <cell r="J1299" t="str">
            <v/>
          </cell>
          <cell r="L1299" t="str">
            <v/>
          </cell>
          <cell r="N1299" t="str">
            <v>12.06.07</v>
          </cell>
          <cell r="S1299">
            <v>0</v>
          </cell>
          <cell r="T1299">
            <v>1</v>
          </cell>
          <cell r="U1299">
            <v>20841.669999999998</v>
          </cell>
        </row>
        <row r="1300">
          <cell r="J1300" t="str">
            <v/>
          </cell>
          <cell r="L1300" t="str">
            <v/>
          </cell>
          <cell r="N1300" t="str">
            <v/>
          </cell>
          <cell r="S1300">
            <v>0</v>
          </cell>
          <cell r="T1300">
            <v>0</v>
          </cell>
          <cell r="U1300">
            <v>0</v>
          </cell>
        </row>
        <row r="1301">
          <cell r="J1301" t="str">
            <v/>
          </cell>
          <cell r="L1301" t="str">
            <v/>
          </cell>
          <cell r="N1301" t="str">
            <v/>
          </cell>
          <cell r="S1301">
            <v>0</v>
          </cell>
          <cell r="T1301">
            <v>0</v>
          </cell>
          <cell r="U1301">
            <v>0</v>
          </cell>
        </row>
        <row r="1302">
          <cell r="J1302" t="str">
            <v/>
          </cell>
          <cell r="L1302" t="str">
            <v/>
          </cell>
          <cell r="N1302" t="str">
            <v/>
          </cell>
          <cell r="S1302">
            <v>0</v>
          </cell>
          <cell r="T1302">
            <v>0</v>
          </cell>
          <cell r="U1302">
            <v>0</v>
          </cell>
        </row>
        <row r="1303">
          <cell r="J1303" t="str">
            <v/>
          </cell>
          <cell r="L1303" t="str">
            <v/>
          </cell>
          <cell r="N1303" t="str">
            <v/>
          </cell>
          <cell r="S1303">
            <v>0</v>
          </cell>
          <cell r="T1303">
            <v>0</v>
          </cell>
          <cell r="U1303">
            <v>0</v>
          </cell>
        </row>
        <row r="1304">
          <cell r="J1304" t="str">
            <v/>
          </cell>
          <cell r="L1304" t="str">
            <v/>
          </cell>
          <cell r="N1304" t="str">
            <v/>
          </cell>
          <cell r="S1304">
            <v>0</v>
          </cell>
          <cell r="T1304">
            <v>0</v>
          </cell>
          <cell r="U1304">
            <v>69668.240000000005</v>
          </cell>
        </row>
        <row r="1305">
          <cell r="J1305" t="str">
            <v/>
          </cell>
          <cell r="L1305" t="str">
            <v/>
          </cell>
          <cell r="N1305" t="str">
            <v/>
          </cell>
          <cell r="S1305">
            <v>0</v>
          </cell>
          <cell r="T1305">
            <v>0</v>
          </cell>
          <cell r="U1305">
            <v>69668.240000000005</v>
          </cell>
        </row>
        <row r="1306">
          <cell r="J1306" t="str">
            <v>25.10.06</v>
          </cell>
          <cell r="L1306" t="str">
            <v/>
          </cell>
          <cell r="N1306" t="str">
            <v>29.11.06</v>
          </cell>
          <cell r="S1306">
            <v>0</v>
          </cell>
          <cell r="T1306">
            <v>1</v>
          </cell>
          <cell r="U1306">
            <v>23920</v>
          </cell>
        </row>
        <row r="1307">
          <cell r="J1307" t="str">
            <v/>
          </cell>
          <cell r="L1307" t="str">
            <v/>
          </cell>
          <cell r="N1307" t="str">
            <v>29.11.06</v>
          </cell>
          <cell r="S1307">
            <v>0</v>
          </cell>
          <cell r="T1307">
            <v>1</v>
          </cell>
          <cell r="U1307">
            <v>23920</v>
          </cell>
        </row>
        <row r="1308">
          <cell r="J1308" t="str">
            <v>27.10.06</v>
          </cell>
          <cell r="L1308" t="str">
            <v>23.11.06</v>
          </cell>
          <cell r="N1308" t="str">
            <v>29.11.06</v>
          </cell>
          <cell r="S1308">
            <v>0</v>
          </cell>
          <cell r="T1308">
            <v>1</v>
          </cell>
          <cell r="U1308">
            <v>37307.64</v>
          </cell>
        </row>
        <row r="1309">
          <cell r="J1309" t="str">
            <v/>
          </cell>
          <cell r="L1309" t="str">
            <v/>
          </cell>
          <cell r="N1309" t="str">
            <v>29.11.06</v>
          </cell>
          <cell r="S1309">
            <v>0</v>
          </cell>
          <cell r="T1309">
            <v>1</v>
          </cell>
          <cell r="U1309">
            <v>37307.64</v>
          </cell>
        </row>
        <row r="1310">
          <cell r="J1310" t="str">
            <v>25.10.06</v>
          </cell>
          <cell r="L1310" t="str">
            <v>25.10.06</v>
          </cell>
          <cell r="N1310" t="str">
            <v>25.10.06</v>
          </cell>
          <cell r="S1310">
            <v>0</v>
          </cell>
          <cell r="T1310">
            <v>1</v>
          </cell>
          <cell r="U1310">
            <v>8024</v>
          </cell>
        </row>
        <row r="1311">
          <cell r="J1311" t="str">
            <v/>
          </cell>
          <cell r="L1311" t="str">
            <v/>
          </cell>
          <cell r="N1311" t="str">
            <v>25.10.06</v>
          </cell>
          <cell r="S1311">
            <v>0</v>
          </cell>
          <cell r="T1311">
            <v>1</v>
          </cell>
          <cell r="U1311">
            <v>8024</v>
          </cell>
        </row>
        <row r="1312">
          <cell r="J1312" t="str">
            <v>27.10.06</v>
          </cell>
          <cell r="L1312" t="str">
            <v>27.10.06</v>
          </cell>
          <cell r="N1312" t="str">
            <v>26.10.06</v>
          </cell>
          <cell r="S1312">
            <v>0</v>
          </cell>
          <cell r="T1312">
            <v>3</v>
          </cell>
          <cell r="U1312">
            <v>174</v>
          </cell>
        </row>
        <row r="1313">
          <cell r="J1313" t="str">
            <v/>
          </cell>
          <cell r="L1313" t="str">
            <v/>
          </cell>
          <cell r="N1313" t="str">
            <v>26.10.06</v>
          </cell>
          <cell r="S1313">
            <v>0</v>
          </cell>
          <cell r="T1313">
            <v>3</v>
          </cell>
          <cell r="U1313">
            <v>174</v>
          </cell>
        </row>
        <row r="1314">
          <cell r="J1314" t="str">
            <v>27.10.06</v>
          </cell>
          <cell r="L1314" t="str">
            <v>02.11.06</v>
          </cell>
          <cell r="N1314" t="str">
            <v>03.11.06</v>
          </cell>
          <cell r="S1314">
            <v>0</v>
          </cell>
          <cell r="T1314">
            <v>2</v>
          </cell>
          <cell r="U1314">
            <v>97.04</v>
          </cell>
        </row>
        <row r="1315">
          <cell r="J1315" t="str">
            <v/>
          </cell>
          <cell r="L1315" t="str">
            <v/>
          </cell>
          <cell r="N1315" t="str">
            <v>03.11.06</v>
          </cell>
          <cell r="S1315">
            <v>0</v>
          </cell>
          <cell r="T1315">
            <v>2</v>
          </cell>
          <cell r="U1315">
            <v>97.04</v>
          </cell>
        </row>
        <row r="1316">
          <cell r="J1316" t="str">
            <v>27.10.06</v>
          </cell>
          <cell r="L1316" t="str">
            <v>02.11.06</v>
          </cell>
          <cell r="N1316" t="str">
            <v>03.11.06</v>
          </cell>
          <cell r="S1316">
            <v>0</v>
          </cell>
          <cell r="T1316">
            <v>3</v>
          </cell>
          <cell r="U1316">
            <v>145.56</v>
          </cell>
        </row>
        <row r="1317">
          <cell r="J1317" t="str">
            <v/>
          </cell>
          <cell r="L1317" t="str">
            <v/>
          </cell>
          <cell r="N1317" t="str">
            <v>03.11.06</v>
          </cell>
          <cell r="S1317">
            <v>0</v>
          </cell>
          <cell r="T1317">
            <v>3</v>
          </cell>
          <cell r="U1317">
            <v>145.56</v>
          </cell>
        </row>
        <row r="1318">
          <cell r="J1318" t="str">
            <v/>
          </cell>
          <cell r="L1318" t="str">
            <v/>
          </cell>
          <cell r="N1318" t="str">
            <v/>
          </cell>
          <cell r="S1318">
            <v>0</v>
          </cell>
          <cell r="T1318">
            <v>0</v>
          </cell>
          <cell r="U1318">
            <v>0</v>
          </cell>
        </row>
        <row r="1319">
          <cell r="J1319" t="str">
            <v/>
          </cell>
          <cell r="L1319" t="str">
            <v/>
          </cell>
          <cell r="N1319" t="str">
            <v/>
          </cell>
          <cell r="S1319">
            <v>0</v>
          </cell>
          <cell r="T1319">
            <v>0</v>
          </cell>
          <cell r="U1319">
            <v>0</v>
          </cell>
        </row>
        <row r="1320">
          <cell r="J1320" t="str">
            <v/>
          </cell>
          <cell r="L1320" t="str">
            <v/>
          </cell>
          <cell r="N1320" t="str">
            <v/>
          </cell>
          <cell r="S1320">
            <v>0</v>
          </cell>
          <cell r="T1320">
            <v>0</v>
          </cell>
          <cell r="U1320">
            <v>0</v>
          </cell>
        </row>
        <row r="1321">
          <cell r="J1321" t="str">
            <v/>
          </cell>
          <cell r="L1321" t="str">
            <v/>
          </cell>
          <cell r="N1321" t="str">
            <v/>
          </cell>
          <cell r="S1321">
            <v>0</v>
          </cell>
          <cell r="T1321">
            <v>0</v>
          </cell>
          <cell r="U1321">
            <v>0</v>
          </cell>
        </row>
        <row r="1322">
          <cell r="J1322" t="str">
            <v>19.04.07</v>
          </cell>
          <cell r="L1322" t="str">
            <v/>
          </cell>
          <cell r="N1322" t="str">
            <v/>
          </cell>
          <cell r="S1322">
            <v>0</v>
          </cell>
          <cell r="T1322">
            <v>0</v>
          </cell>
          <cell r="U1322">
            <v>0</v>
          </cell>
        </row>
        <row r="1323">
          <cell r="J1323" t="str">
            <v/>
          </cell>
          <cell r="L1323" t="str">
            <v/>
          </cell>
          <cell r="N1323" t="str">
            <v/>
          </cell>
          <cell r="S1323">
            <v>0</v>
          </cell>
          <cell r="T1323">
            <v>0</v>
          </cell>
          <cell r="U1323">
            <v>0</v>
          </cell>
        </row>
        <row r="1324">
          <cell r="J1324" t="str">
            <v/>
          </cell>
          <cell r="L1324" t="str">
            <v/>
          </cell>
          <cell r="N1324" t="str">
            <v/>
          </cell>
          <cell r="S1324">
            <v>0</v>
          </cell>
          <cell r="T1324">
            <v>0</v>
          </cell>
          <cell r="U1324">
            <v>0</v>
          </cell>
        </row>
        <row r="1325">
          <cell r="J1325" t="str">
            <v/>
          </cell>
          <cell r="L1325" t="str">
            <v/>
          </cell>
          <cell r="N1325" t="str">
            <v/>
          </cell>
          <cell r="S1325">
            <v>0</v>
          </cell>
          <cell r="T1325">
            <v>0</v>
          </cell>
          <cell r="U1325">
            <v>0</v>
          </cell>
        </row>
        <row r="1326">
          <cell r="J1326" t="str">
            <v/>
          </cell>
          <cell r="L1326" t="str">
            <v/>
          </cell>
          <cell r="N1326" t="str">
            <v/>
          </cell>
          <cell r="S1326">
            <v>0</v>
          </cell>
          <cell r="T1326">
            <v>0</v>
          </cell>
          <cell r="U1326">
            <v>1178574.32</v>
          </cell>
        </row>
        <row r="1327">
          <cell r="J1327" t="str">
            <v/>
          </cell>
          <cell r="L1327" t="str">
            <v/>
          </cell>
          <cell r="N1327" t="str">
            <v/>
          </cell>
          <cell r="S1327">
            <v>0</v>
          </cell>
          <cell r="T1327">
            <v>0</v>
          </cell>
          <cell r="U1327">
            <v>1178574.32</v>
          </cell>
        </row>
        <row r="1328">
          <cell r="J1328" t="str">
            <v>26.08.06</v>
          </cell>
          <cell r="L1328" t="str">
            <v/>
          </cell>
          <cell r="N1328" t="str">
            <v/>
          </cell>
          <cell r="S1328">
            <v>0</v>
          </cell>
          <cell r="T1328">
            <v>0</v>
          </cell>
          <cell r="U1328">
            <v>0</v>
          </cell>
        </row>
        <row r="1329">
          <cell r="J1329" t="str">
            <v/>
          </cell>
          <cell r="L1329" t="str">
            <v/>
          </cell>
          <cell r="N1329" t="str">
            <v>27.02.07</v>
          </cell>
          <cell r="S1329">
            <v>0</v>
          </cell>
          <cell r="T1329">
            <v>0.64</v>
          </cell>
          <cell r="U1329">
            <v>-5126.08</v>
          </cell>
        </row>
        <row r="1330">
          <cell r="J1330" t="str">
            <v/>
          </cell>
          <cell r="L1330" t="str">
            <v/>
          </cell>
          <cell r="N1330" t="str">
            <v>07.09.06</v>
          </cell>
          <cell r="S1330">
            <v>0</v>
          </cell>
          <cell r="T1330">
            <v>0.64</v>
          </cell>
          <cell r="U1330">
            <v>5126.08</v>
          </cell>
        </row>
        <row r="1331">
          <cell r="J1331" t="str">
            <v/>
          </cell>
          <cell r="L1331" t="str">
            <v/>
          </cell>
          <cell r="N1331" t="str">
            <v/>
          </cell>
          <cell r="S1331">
            <v>0</v>
          </cell>
          <cell r="T1331">
            <v>0</v>
          </cell>
          <cell r="U1331">
            <v>0</v>
          </cell>
        </row>
        <row r="1332">
          <cell r="J1332" t="str">
            <v/>
          </cell>
          <cell r="L1332" t="str">
            <v/>
          </cell>
          <cell r="N1332" t="str">
            <v/>
          </cell>
          <cell r="S1332">
            <v>0</v>
          </cell>
          <cell r="T1332">
            <v>0</v>
          </cell>
          <cell r="U1332">
            <v>0</v>
          </cell>
        </row>
        <row r="1333">
          <cell r="J1333" t="str">
            <v/>
          </cell>
          <cell r="L1333" t="str">
            <v/>
          </cell>
          <cell r="N1333" t="str">
            <v/>
          </cell>
          <cell r="S1333">
            <v>0</v>
          </cell>
          <cell r="T1333">
            <v>0</v>
          </cell>
          <cell r="U1333">
            <v>0</v>
          </cell>
        </row>
        <row r="1334">
          <cell r="J1334" t="str">
            <v/>
          </cell>
          <cell r="L1334" t="str">
            <v/>
          </cell>
          <cell r="N1334" t="str">
            <v/>
          </cell>
          <cell r="S1334">
            <v>0</v>
          </cell>
          <cell r="T1334">
            <v>0</v>
          </cell>
          <cell r="U1334">
            <v>0</v>
          </cell>
        </row>
        <row r="1335">
          <cell r="J1335" t="str">
            <v/>
          </cell>
          <cell r="L1335" t="str">
            <v/>
          </cell>
          <cell r="N1335" t="str">
            <v/>
          </cell>
          <cell r="S1335">
            <v>0</v>
          </cell>
          <cell r="T1335">
            <v>0</v>
          </cell>
          <cell r="U1335">
            <v>0</v>
          </cell>
        </row>
        <row r="1336">
          <cell r="J1336" t="str">
            <v/>
          </cell>
          <cell r="L1336" t="str">
            <v/>
          </cell>
          <cell r="N1336" t="str">
            <v/>
          </cell>
          <cell r="S1336">
            <v>0</v>
          </cell>
          <cell r="T1336">
            <v>0</v>
          </cell>
          <cell r="U1336">
            <v>0</v>
          </cell>
        </row>
        <row r="1337">
          <cell r="J1337" t="str">
            <v/>
          </cell>
          <cell r="L1337" t="str">
            <v/>
          </cell>
          <cell r="N1337" t="str">
            <v/>
          </cell>
          <cell r="S1337">
            <v>0</v>
          </cell>
          <cell r="T1337">
            <v>0</v>
          </cell>
          <cell r="U1337">
            <v>0</v>
          </cell>
        </row>
        <row r="1338">
          <cell r="J1338" t="str">
            <v/>
          </cell>
          <cell r="L1338" t="str">
            <v/>
          </cell>
          <cell r="N1338" t="str">
            <v/>
          </cell>
          <cell r="S1338">
            <v>0</v>
          </cell>
          <cell r="T1338">
            <v>0</v>
          </cell>
          <cell r="U1338">
            <v>5168</v>
          </cell>
        </row>
        <row r="1339">
          <cell r="J1339" t="str">
            <v>06.11.06</v>
          </cell>
          <cell r="L1339" t="str">
            <v>26.01.07</v>
          </cell>
          <cell r="N1339" t="str">
            <v>06.02.07</v>
          </cell>
          <cell r="S1339">
            <v>0</v>
          </cell>
          <cell r="T1339">
            <v>130</v>
          </cell>
          <cell r="U1339">
            <v>2730</v>
          </cell>
        </row>
        <row r="1340">
          <cell r="J1340" t="str">
            <v/>
          </cell>
          <cell r="L1340" t="str">
            <v/>
          </cell>
          <cell r="N1340" t="str">
            <v>06.02.07</v>
          </cell>
          <cell r="S1340">
            <v>0</v>
          </cell>
          <cell r="T1340">
            <v>130</v>
          </cell>
          <cell r="U1340">
            <v>2730</v>
          </cell>
        </row>
        <row r="1341">
          <cell r="J1341" t="str">
            <v>06.11.06</v>
          </cell>
          <cell r="L1341" t="str">
            <v>26.01.07</v>
          </cell>
          <cell r="N1341" t="str">
            <v>06.02.07</v>
          </cell>
          <cell r="S1341">
            <v>0</v>
          </cell>
          <cell r="T1341">
            <v>17</v>
          </cell>
          <cell r="U1341">
            <v>1258</v>
          </cell>
        </row>
        <row r="1342">
          <cell r="J1342" t="str">
            <v/>
          </cell>
          <cell r="L1342" t="str">
            <v/>
          </cell>
          <cell r="N1342" t="str">
            <v>06.02.07</v>
          </cell>
          <cell r="S1342">
            <v>0</v>
          </cell>
          <cell r="T1342">
            <v>17</v>
          </cell>
          <cell r="U1342">
            <v>1258</v>
          </cell>
        </row>
        <row r="1343">
          <cell r="J1343" t="str">
            <v>06.11.06</v>
          </cell>
          <cell r="L1343" t="str">
            <v>26.01.07</v>
          </cell>
          <cell r="N1343" t="str">
            <v>06.02.07</v>
          </cell>
          <cell r="S1343">
            <v>0</v>
          </cell>
          <cell r="T1343">
            <v>1</v>
          </cell>
          <cell r="U1343">
            <v>1180</v>
          </cell>
        </row>
        <row r="1344">
          <cell r="J1344" t="str">
            <v/>
          </cell>
          <cell r="L1344" t="str">
            <v/>
          </cell>
          <cell r="N1344" t="str">
            <v>06.02.07</v>
          </cell>
          <cell r="S1344">
            <v>0</v>
          </cell>
          <cell r="T1344">
            <v>1</v>
          </cell>
          <cell r="U1344">
            <v>1180</v>
          </cell>
        </row>
        <row r="1345">
          <cell r="J1345" t="str">
            <v/>
          </cell>
          <cell r="L1345" t="str">
            <v/>
          </cell>
          <cell r="N1345" t="str">
            <v/>
          </cell>
          <cell r="S1345">
            <v>0</v>
          </cell>
          <cell r="T1345">
            <v>0</v>
          </cell>
          <cell r="U1345">
            <v>0</v>
          </cell>
        </row>
        <row r="1346">
          <cell r="J1346" t="str">
            <v/>
          </cell>
          <cell r="L1346" t="str">
            <v/>
          </cell>
          <cell r="N1346" t="str">
            <v/>
          </cell>
          <cell r="S1346">
            <v>0</v>
          </cell>
          <cell r="T1346">
            <v>0</v>
          </cell>
          <cell r="U1346">
            <v>0</v>
          </cell>
        </row>
        <row r="1347">
          <cell r="J1347" t="str">
            <v/>
          </cell>
          <cell r="L1347" t="str">
            <v/>
          </cell>
          <cell r="N1347" t="str">
            <v/>
          </cell>
          <cell r="S1347">
            <v>0</v>
          </cell>
          <cell r="T1347">
            <v>0</v>
          </cell>
          <cell r="U1347">
            <v>0</v>
          </cell>
        </row>
        <row r="1348">
          <cell r="J1348" t="str">
            <v/>
          </cell>
          <cell r="L1348" t="str">
            <v/>
          </cell>
          <cell r="N1348" t="str">
            <v/>
          </cell>
          <cell r="S1348">
            <v>0</v>
          </cell>
          <cell r="T1348">
            <v>0</v>
          </cell>
          <cell r="U1348">
            <v>0</v>
          </cell>
        </row>
        <row r="1349">
          <cell r="J1349" t="str">
            <v/>
          </cell>
          <cell r="L1349" t="str">
            <v/>
          </cell>
          <cell r="N1349" t="str">
            <v/>
          </cell>
          <cell r="S1349">
            <v>0</v>
          </cell>
          <cell r="T1349">
            <v>0</v>
          </cell>
          <cell r="U1349">
            <v>451799.93</v>
          </cell>
        </row>
        <row r="1350">
          <cell r="J1350" t="str">
            <v>07.09.07</v>
          </cell>
          <cell r="L1350" t="str">
            <v>02.10.07</v>
          </cell>
          <cell r="N1350" t="str">
            <v>16.10.07</v>
          </cell>
          <cell r="S1350">
            <v>0</v>
          </cell>
          <cell r="T1350">
            <v>1</v>
          </cell>
          <cell r="U1350">
            <v>6845.78</v>
          </cell>
        </row>
        <row r="1351">
          <cell r="J1351" t="str">
            <v/>
          </cell>
          <cell r="L1351" t="str">
            <v/>
          </cell>
          <cell r="N1351" t="str">
            <v>16.10.07</v>
          </cell>
          <cell r="S1351">
            <v>0</v>
          </cell>
          <cell r="T1351">
            <v>1</v>
          </cell>
          <cell r="U1351">
            <v>6845.78</v>
          </cell>
        </row>
        <row r="1352">
          <cell r="J1352" t="str">
            <v>07.09.07</v>
          </cell>
          <cell r="L1352" t="str">
            <v>02.10.07</v>
          </cell>
          <cell r="N1352" t="str">
            <v>16.10.07</v>
          </cell>
          <cell r="S1352">
            <v>0</v>
          </cell>
          <cell r="T1352">
            <v>1</v>
          </cell>
          <cell r="U1352">
            <v>102.92</v>
          </cell>
        </row>
        <row r="1353">
          <cell r="J1353" t="str">
            <v/>
          </cell>
          <cell r="L1353" t="str">
            <v/>
          </cell>
          <cell r="N1353" t="str">
            <v>16.10.07</v>
          </cell>
          <cell r="S1353">
            <v>0</v>
          </cell>
          <cell r="T1353">
            <v>1</v>
          </cell>
          <cell r="U1353">
            <v>102.92</v>
          </cell>
        </row>
        <row r="1354">
          <cell r="J1354" t="str">
            <v>07.09.07</v>
          </cell>
          <cell r="L1354" t="str">
            <v>02.10.07</v>
          </cell>
          <cell r="N1354" t="str">
            <v>16.10.07</v>
          </cell>
          <cell r="S1354">
            <v>0</v>
          </cell>
          <cell r="T1354">
            <v>1</v>
          </cell>
          <cell r="U1354">
            <v>15004</v>
          </cell>
        </row>
        <row r="1355">
          <cell r="J1355" t="str">
            <v/>
          </cell>
          <cell r="L1355" t="str">
            <v/>
          </cell>
          <cell r="N1355" t="str">
            <v>16.10.07</v>
          </cell>
          <cell r="S1355">
            <v>0</v>
          </cell>
          <cell r="T1355">
            <v>1</v>
          </cell>
          <cell r="U1355">
            <v>15004</v>
          </cell>
        </row>
        <row r="1356">
          <cell r="J1356" t="str">
            <v>07.09.07</v>
          </cell>
          <cell r="L1356" t="str">
            <v>02.10.07</v>
          </cell>
          <cell r="N1356" t="str">
            <v>16.10.07</v>
          </cell>
          <cell r="S1356">
            <v>0</v>
          </cell>
          <cell r="T1356">
            <v>2</v>
          </cell>
          <cell r="U1356">
            <v>3000.8</v>
          </cell>
        </row>
        <row r="1357">
          <cell r="J1357" t="str">
            <v/>
          </cell>
          <cell r="L1357" t="str">
            <v/>
          </cell>
          <cell r="N1357" t="str">
            <v>16.10.07</v>
          </cell>
          <cell r="S1357">
            <v>0</v>
          </cell>
          <cell r="T1357">
            <v>2</v>
          </cell>
          <cell r="U1357">
            <v>3000.8</v>
          </cell>
        </row>
        <row r="1358">
          <cell r="J1358" t="str">
            <v>07.09.07</v>
          </cell>
          <cell r="L1358" t="str">
            <v>02.10.07</v>
          </cell>
          <cell r="N1358" t="str">
            <v>16.10.07</v>
          </cell>
          <cell r="S1358">
            <v>0</v>
          </cell>
          <cell r="T1358">
            <v>1</v>
          </cell>
          <cell r="U1358">
            <v>1500.4</v>
          </cell>
        </row>
        <row r="1359">
          <cell r="J1359" t="str">
            <v/>
          </cell>
          <cell r="L1359" t="str">
            <v/>
          </cell>
          <cell r="N1359" t="str">
            <v>16.10.07</v>
          </cell>
          <cell r="S1359">
            <v>0</v>
          </cell>
          <cell r="T1359">
            <v>1</v>
          </cell>
          <cell r="U1359">
            <v>1500.4</v>
          </cell>
        </row>
        <row r="1360">
          <cell r="J1360" t="str">
            <v>07.09.07</v>
          </cell>
          <cell r="L1360" t="str">
            <v>02.10.07</v>
          </cell>
          <cell r="N1360" t="str">
            <v>16.10.07</v>
          </cell>
          <cell r="S1360">
            <v>0</v>
          </cell>
          <cell r="T1360">
            <v>1</v>
          </cell>
          <cell r="U1360">
            <v>4005.2</v>
          </cell>
        </row>
        <row r="1361">
          <cell r="J1361" t="str">
            <v/>
          </cell>
          <cell r="L1361" t="str">
            <v/>
          </cell>
          <cell r="N1361" t="str">
            <v>16.10.07</v>
          </cell>
          <cell r="S1361">
            <v>0</v>
          </cell>
          <cell r="T1361">
            <v>1</v>
          </cell>
          <cell r="U1361">
            <v>4005.2</v>
          </cell>
        </row>
        <row r="1362">
          <cell r="J1362" t="str">
            <v>07.09.07</v>
          </cell>
          <cell r="L1362" t="str">
            <v>02.10.07</v>
          </cell>
          <cell r="N1362" t="str">
            <v>16.10.07</v>
          </cell>
          <cell r="S1362">
            <v>0</v>
          </cell>
          <cell r="T1362">
            <v>2</v>
          </cell>
          <cell r="U1362">
            <v>1000.68</v>
          </cell>
        </row>
        <row r="1363">
          <cell r="J1363" t="str">
            <v/>
          </cell>
          <cell r="L1363" t="str">
            <v/>
          </cell>
          <cell r="N1363" t="str">
            <v>16.10.07</v>
          </cell>
          <cell r="S1363">
            <v>0</v>
          </cell>
          <cell r="T1363">
            <v>2</v>
          </cell>
          <cell r="U1363">
            <v>1000.68</v>
          </cell>
        </row>
        <row r="1364">
          <cell r="J1364" t="str">
            <v>24.08.07</v>
          </cell>
          <cell r="L1364" t="str">
            <v>24.08.07</v>
          </cell>
          <cell r="N1364" t="str">
            <v>23.08.07</v>
          </cell>
          <cell r="S1364">
            <v>0</v>
          </cell>
          <cell r="T1364">
            <v>1</v>
          </cell>
          <cell r="U1364">
            <v>663.24</v>
          </cell>
        </row>
        <row r="1365">
          <cell r="J1365" t="str">
            <v/>
          </cell>
          <cell r="L1365" t="str">
            <v/>
          </cell>
          <cell r="N1365" t="str">
            <v>23.08.07</v>
          </cell>
          <cell r="S1365">
            <v>0</v>
          </cell>
          <cell r="T1365">
            <v>1</v>
          </cell>
          <cell r="U1365">
            <v>663.24</v>
          </cell>
        </row>
        <row r="1366">
          <cell r="J1366" t="str">
            <v>24.08.07</v>
          </cell>
          <cell r="L1366" t="str">
            <v>24.08.07</v>
          </cell>
          <cell r="N1366" t="str">
            <v>23.08.07</v>
          </cell>
          <cell r="S1366">
            <v>0</v>
          </cell>
          <cell r="T1366">
            <v>1</v>
          </cell>
          <cell r="U1366">
            <v>399.72</v>
          </cell>
        </row>
        <row r="1367">
          <cell r="J1367" t="str">
            <v/>
          </cell>
          <cell r="L1367" t="str">
            <v/>
          </cell>
          <cell r="N1367" t="str">
            <v>23.08.07</v>
          </cell>
          <cell r="S1367">
            <v>0</v>
          </cell>
          <cell r="T1367">
            <v>1</v>
          </cell>
          <cell r="U1367">
            <v>399.72</v>
          </cell>
        </row>
        <row r="1368">
          <cell r="J1368" t="str">
            <v>24.08.07</v>
          </cell>
          <cell r="L1368" t="str">
            <v>24.08.07</v>
          </cell>
          <cell r="N1368" t="str">
            <v>23.08.07</v>
          </cell>
          <cell r="S1368">
            <v>0</v>
          </cell>
          <cell r="T1368">
            <v>1</v>
          </cell>
          <cell r="U1368">
            <v>296.10000000000002</v>
          </cell>
        </row>
        <row r="1369">
          <cell r="J1369" t="str">
            <v/>
          </cell>
          <cell r="L1369" t="str">
            <v/>
          </cell>
          <cell r="N1369" t="str">
            <v>23.08.07</v>
          </cell>
          <cell r="S1369">
            <v>0</v>
          </cell>
          <cell r="T1369">
            <v>1</v>
          </cell>
          <cell r="U1369">
            <v>296.10000000000002</v>
          </cell>
        </row>
        <row r="1370">
          <cell r="J1370" t="str">
            <v>27.02.08</v>
          </cell>
          <cell r="L1370" t="str">
            <v>27.02.08</v>
          </cell>
          <cell r="N1370" t="str">
            <v>26.02.08</v>
          </cell>
          <cell r="S1370">
            <v>0</v>
          </cell>
          <cell r="T1370">
            <v>1</v>
          </cell>
          <cell r="U1370">
            <v>1468.64</v>
          </cell>
        </row>
        <row r="1371">
          <cell r="J1371" t="str">
            <v/>
          </cell>
          <cell r="L1371" t="str">
            <v/>
          </cell>
          <cell r="N1371" t="str">
            <v>26.02.08</v>
          </cell>
          <cell r="S1371">
            <v>0</v>
          </cell>
          <cell r="T1371">
            <v>1</v>
          </cell>
          <cell r="U1371">
            <v>1468.64</v>
          </cell>
        </row>
        <row r="1372">
          <cell r="J1372" t="str">
            <v>01.04.08</v>
          </cell>
          <cell r="L1372" t="str">
            <v>14.05.08</v>
          </cell>
          <cell r="N1372" t="str">
            <v/>
          </cell>
          <cell r="S1372">
            <v>0</v>
          </cell>
          <cell r="T1372">
            <v>0</v>
          </cell>
          <cell r="U1372">
            <v>0</v>
          </cell>
        </row>
        <row r="1373">
          <cell r="J1373" t="str">
            <v>14.04.08</v>
          </cell>
          <cell r="L1373" t="str">
            <v/>
          </cell>
          <cell r="N1373" t="str">
            <v>05.05.08</v>
          </cell>
          <cell r="S1373">
            <v>0</v>
          </cell>
          <cell r="T1373">
            <v>30</v>
          </cell>
          <cell r="U1373">
            <v>45012</v>
          </cell>
        </row>
        <row r="1374">
          <cell r="J1374" t="str">
            <v/>
          </cell>
          <cell r="L1374" t="str">
            <v/>
          </cell>
          <cell r="N1374" t="str">
            <v>05.05.08</v>
          </cell>
          <cell r="S1374">
            <v>0</v>
          </cell>
          <cell r="T1374">
            <v>30</v>
          </cell>
          <cell r="U1374">
            <v>45012</v>
          </cell>
        </row>
        <row r="1375">
          <cell r="J1375" t="str">
            <v>14.04.08</v>
          </cell>
          <cell r="L1375" t="str">
            <v/>
          </cell>
          <cell r="N1375" t="str">
            <v>05.05.08</v>
          </cell>
          <cell r="S1375">
            <v>0</v>
          </cell>
          <cell r="T1375">
            <v>1</v>
          </cell>
          <cell r="U1375">
            <v>200.26</v>
          </cell>
        </row>
        <row r="1376">
          <cell r="J1376" t="str">
            <v/>
          </cell>
          <cell r="L1376" t="str">
            <v/>
          </cell>
          <cell r="N1376" t="str">
            <v>05.05.08</v>
          </cell>
          <cell r="S1376">
            <v>0</v>
          </cell>
          <cell r="T1376">
            <v>1</v>
          </cell>
          <cell r="U1376">
            <v>200.26</v>
          </cell>
        </row>
        <row r="1377">
          <cell r="J1377" t="str">
            <v>11.04.08</v>
          </cell>
          <cell r="L1377" t="str">
            <v>09.05.08</v>
          </cell>
          <cell r="N1377" t="str">
            <v>14.05.08</v>
          </cell>
          <cell r="S1377">
            <v>0</v>
          </cell>
          <cell r="T1377">
            <v>5</v>
          </cell>
          <cell r="U1377">
            <v>2346.62</v>
          </cell>
        </row>
        <row r="1378">
          <cell r="J1378" t="str">
            <v/>
          </cell>
          <cell r="L1378" t="str">
            <v/>
          </cell>
          <cell r="N1378" t="str">
            <v>14.05.08</v>
          </cell>
          <cell r="S1378">
            <v>0</v>
          </cell>
          <cell r="T1378">
            <v>5</v>
          </cell>
          <cell r="U1378">
            <v>2346.62</v>
          </cell>
        </row>
        <row r="1379">
          <cell r="J1379" t="str">
            <v/>
          </cell>
          <cell r="L1379" t="str">
            <v/>
          </cell>
          <cell r="N1379" t="str">
            <v/>
          </cell>
          <cell r="S1379">
            <v>0</v>
          </cell>
          <cell r="T1379">
            <v>0</v>
          </cell>
          <cell r="U1379">
            <v>271711.69</v>
          </cell>
        </row>
        <row r="1380">
          <cell r="J1380" t="str">
            <v>31.10.06</v>
          </cell>
          <cell r="L1380" t="str">
            <v>15.11.06</v>
          </cell>
          <cell r="N1380" t="str">
            <v>23.11.06</v>
          </cell>
          <cell r="S1380">
            <v>0</v>
          </cell>
          <cell r="T1380">
            <v>1</v>
          </cell>
          <cell r="U1380">
            <v>26645.39</v>
          </cell>
        </row>
        <row r="1381">
          <cell r="J1381" t="str">
            <v/>
          </cell>
          <cell r="L1381" t="str">
            <v/>
          </cell>
          <cell r="N1381" t="str">
            <v>23.11.06</v>
          </cell>
          <cell r="S1381">
            <v>0</v>
          </cell>
          <cell r="T1381">
            <v>1</v>
          </cell>
          <cell r="U1381">
            <v>26645.39</v>
          </cell>
        </row>
        <row r="1382">
          <cell r="J1382" t="str">
            <v>31.10.06</v>
          </cell>
          <cell r="L1382" t="str">
            <v>15.11.06</v>
          </cell>
          <cell r="N1382" t="str">
            <v>23.11.06</v>
          </cell>
          <cell r="S1382">
            <v>0</v>
          </cell>
          <cell r="T1382">
            <v>2</v>
          </cell>
          <cell r="U1382">
            <v>204.84</v>
          </cell>
        </row>
        <row r="1383">
          <cell r="J1383" t="str">
            <v/>
          </cell>
          <cell r="L1383" t="str">
            <v/>
          </cell>
          <cell r="N1383" t="str">
            <v>23.11.06</v>
          </cell>
          <cell r="S1383">
            <v>0</v>
          </cell>
          <cell r="T1383">
            <v>2</v>
          </cell>
          <cell r="U1383">
            <v>204.84</v>
          </cell>
        </row>
        <row r="1384">
          <cell r="J1384" t="str">
            <v>18.08.06</v>
          </cell>
          <cell r="L1384" t="str">
            <v>15.11.06</v>
          </cell>
          <cell r="N1384" t="str">
            <v>23.11.06</v>
          </cell>
          <cell r="S1384">
            <v>0</v>
          </cell>
          <cell r="T1384">
            <v>1</v>
          </cell>
          <cell r="U1384">
            <v>71.05</v>
          </cell>
        </row>
        <row r="1385">
          <cell r="J1385" t="str">
            <v/>
          </cell>
          <cell r="L1385" t="str">
            <v/>
          </cell>
          <cell r="N1385" t="str">
            <v>23.11.06</v>
          </cell>
          <cell r="S1385">
            <v>0</v>
          </cell>
          <cell r="T1385">
            <v>1</v>
          </cell>
          <cell r="U1385">
            <v>71.05</v>
          </cell>
        </row>
        <row r="1386">
          <cell r="J1386" t="str">
            <v>31.10.06</v>
          </cell>
          <cell r="L1386" t="str">
            <v>15.11.06</v>
          </cell>
          <cell r="N1386" t="str">
            <v>23.11.06</v>
          </cell>
          <cell r="S1386">
            <v>0</v>
          </cell>
          <cell r="T1386">
            <v>1</v>
          </cell>
          <cell r="U1386">
            <v>249.06</v>
          </cell>
        </row>
        <row r="1387">
          <cell r="J1387" t="str">
            <v/>
          </cell>
          <cell r="L1387" t="str">
            <v/>
          </cell>
          <cell r="N1387" t="str">
            <v>23.11.06</v>
          </cell>
          <cell r="S1387">
            <v>0</v>
          </cell>
          <cell r="T1387">
            <v>1</v>
          </cell>
          <cell r="U1387">
            <v>249.06</v>
          </cell>
        </row>
        <row r="1388">
          <cell r="J1388" t="str">
            <v>31.10.06</v>
          </cell>
          <cell r="L1388" t="str">
            <v>27.10.06</v>
          </cell>
          <cell r="N1388" t="str">
            <v>23.11.06</v>
          </cell>
          <cell r="S1388">
            <v>0</v>
          </cell>
          <cell r="T1388">
            <v>1</v>
          </cell>
          <cell r="U1388">
            <v>26645.11</v>
          </cell>
        </row>
        <row r="1389">
          <cell r="J1389" t="str">
            <v/>
          </cell>
          <cell r="L1389" t="str">
            <v/>
          </cell>
          <cell r="N1389" t="str">
            <v>23.11.06</v>
          </cell>
          <cell r="S1389">
            <v>0</v>
          </cell>
          <cell r="T1389">
            <v>1</v>
          </cell>
          <cell r="U1389">
            <v>26645.11</v>
          </cell>
        </row>
        <row r="1390">
          <cell r="J1390" t="str">
            <v>31.10.06</v>
          </cell>
          <cell r="L1390" t="str">
            <v>27.10.06</v>
          </cell>
          <cell r="N1390" t="str">
            <v>23.11.06</v>
          </cell>
          <cell r="S1390">
            <v>0</v>
          </cell>
          <cell r="T1390">
            <v>1</v>
          </cell>
          <cell r="U1390">
            <v>102.42</v>
          </cell>
        </row>
        <row r="1391">
          <cell r="J1391" t="str">
            <v/>
          </cell>
          <cell r="L1391" t="str">
            <v/>
          </cell>
          <cell r="N1391" t="str">
            <v>23.11.06</v>
          </cell>
          <cell r="S1391">
            <v>0</v>
          </cell>
          <cell r="T1391">
            <v>1</v>
          </cell>
          <cell r="U1391">
            <v>102.42</v>
          </cell>
        </row>
        <row r="1392">
          <cell r="J1392" t="str">
            <v>31.10.06</v>
          </cell>
          <cell r="L1392" t="str">
            <v>27.10.06</v>
          </cell>
          <cell r="N1392" t="str">
            <v>23.11.06</v>
          </cell>
          <cell r="S1392">
            <v>0</v>
          </cell>
          <cell r="T1392">
            <v>2</v>
          </cell>
          <cell r="U1392">
            <v>1455.48</v>
          </cell>
        </row>
        <row r="1393">
          <cell r="J1393" t="str">
            <v/>
          </cell>
          <cell r="L1393" t="str">
            <v/>
          </cell>
          <cell r="N1393" t="str">
            <v>23.11.06</v>
          </cell>
          <cell r="S1393">
            <v>0</v>
          </cell>
          <cell r="T1393">
            <v>2</v>
          </cell>
          <cell r="U1393">
            <v>1455.48</v>
          </cell>
        </row>
        <row r="1394">
          <cell r="J1394" t="str">
            <v>31.10.06</v>
          </cell>
          <cell r="L1394" t="str">
            <v>27.10.06</v>
          </cell>
          <cell r="N1394" t="str">
            <v>23.11.06</v>
          </cell>
          <cell r="S1394">
            <v>0</v>
          </cell>
          <cell r="T1394">
            <v>1</v>
          </cell>
          <cell r="U1394">
            <v>26644.95</v>
          </cell>
        </row>
        <row r="1395">
          <cell r="J1395" t="str">
            <v/>
          </cell>
          <cell r="L1395" t="str">
            <v/>
          </cell>
          <cell r="N1395" t="str">
            <v>23.11.06</v>
          </cell>
          <cell r="S1395">
            <v>0</v>
          </cell>
          <cell r="T1395">
            <v>1</v>
          </cell>
          <cell r="U1395">
            <v>26644.95</v>
          </cell>
        </row>
        <row r="1396">
          <cell r="J1396" t="str">
            <v>23.08.06</v>
          </cell>
          <cell r="L1396" t="str">
            <v>27.10.06</v>
          </cell>
          <cell r="N1396" t="str">
            <v>23.11.06</v>
          </cell>
          <cell r="S1396">
            <v>0</v>
          </cell>
          <cell r="T1396">
            <v>2</v>
          </cell>
          <cell r="U1396">
            <v>1455.47</v>
          </cell>
        </row>
        <row r="1397">
          <cell r="J1397" t="str">
            <v/>
          </cell>
          <cell r="L1397" t="str">
            <v/>
          </cell>
          <cell r="N1397" t="str">
            <v>23.11.06</v>
          </cell>
          <cell r="S1397">
            <v>0</v>
          </cell>
          <cell r="T1397">
            <v>2</v>
          </cell>
          <cell r="U1397">
            <v>1455.47</v>
          </cell>
        </row>
        <row r="1398">
          <cell r="J1398" t="str">
            <v>31.10.06</v>
          </cell>
          <cell r="L1398" t="str">
            <v>27.10.06</v>
          </cell>
          <cell r="N1398" t="str">
            <v>23.11.06</v>
          </cell>
          <cell r="S1398">
            <v>0</v>
          </cell>
          <cell r="T1398">
            <v>1</v>
          </cell>
          <cell r="U1398">
            <v>27151.14</v>
          </cell>
        </row>
        <row r="1399">
          <cell r="J1399" t="str">
            <v/>
          </cell>
          <cell r="L1399" t="str">
            <v/>
          </cell>
          <cell r="N1399" t="str">
            <v>23.11.06</v>
          </cell>
          <cell r="S1399">
            <v>0</v>
          </cell>
          <cell r="T1399">
            <v>1</v>
          </cell>
          <cell r="U1399">
            <v>27151.14</v>
          </cell>
        </row>
        <row r="1400">
          <cell r="J1400" t="str">
            <v>31.10.06</v>
          </cell>
          <cell r="L1400" t="str">
            <v>27.10.06</v>
          </cell>
          <cell r="N1400" t="str">
            <v>23.11.06</v>
          </cell>
          <cell r="S1400">
            <v>0</v>
          </cell>
          <cell r="T1400">
            <v>2</v>
          </cell>
          <cell r="U1400">
            <v>1455.48</v>
          </cell>
        </row>
        <row r="1401">
          <cell r="J1401" t="str">
            <v/>
          </cell>
          <cell r="L1401" t="str">
            <v/>
          </cell>
          <cell r="N1401" t="str">
            <v>23.11.06</v>
          </cell>
          <cell r="S1401">
            <v>0</v>
          </cell>
          <cell r="T1401">
            <v>2</v>
          </cell>
          <cell r="U1401">
            <v>1455.48</v>
          </cell>
        </row>
        <row r="1402">
          <cell r="J1402" t="str">
            <v>31.10.06</v>
          </cell>
          <cell r="L1402" t="str">
            <v>15.11.06</v>
          </cell>
          <cell r="N1402" t="str">
            <v>23.11.06</v>
          </cell>
          <cell r="S1402">
            <v>0</v>
          </cell>
          <cell r="T1402">
            <v>1</v>
          </cell>
          <cell r="U1402">
            <v>26645.48</v>
          </cell>
        </row>
        <row r="1403">
          <cell r="J1403" t="str">
            <v/>
          </cell>
          <cell r="L1403" t="str">
            <v/>
          </cell>
          <cell r="N1403" t="str">
            <v>23.11.06</v>
          </cell>
          <cell r="S1403">
            <v>0</v>
          </cell>
          <cell r="T1403">
            <v>1</v>
          </cell>
          <cell r="U1403">
            <v>26645.48</v>
          </cell>
        </row>
        <row r="1404">
          <cell r="J1404" t="str">
            <v>31.10.06</v>
          </cell>
          <cell r="L1404" t="str">
            <v>15.11.06</v>
          </cell>
          <cell r="N1404" t="str">
            <v>23.11.06</v>
          </cell>
          <cell r="S1404">
            <v>0</v>
          </cell>
          <cell r="T1404">
            <v>1</v>
          </cell>
          <cell r="U1404">
            <v>102.42</v>
          </cell>
        </row>
        <row r="1405">
          <cell r="J1405" t="str">
            <v/>
          </cell>
          <cell r="L1405" t="str">
            <v/>
          </cell>
          <cell r="N1405" t="str">
            <v>23.11.06</v>
          </cell>
          <cell r="S1405">
            <v>0</v>
          </cell>
          <cell r="T1405">
            <v>1</v>
          </cell>
          <cell r="U1405">
            <v>102.42</v>
          </cell>
        </row>
        <row r="1406">
          <cell r="J1406" t="str">
            <v>31.10.06</v>
          </cell>
          <cell r="L1406" t="str">
            <v>27.10.06</v>
          </cell>
          <cell r="N1406" t="str">
            <v>06.11.06</v>
          </cell>
          <cell r="S1406">
            <v>0</v>
          </cell>
          <cell r="T1406">
            <v>1</v>
          </cell>
          <cell r="U1406">
            <v>10040</v>
          </cell>
        </row>
        <row r="1407">
          <cell r="J1407" t="str">
            <v/>
          </cell>
          <cell r="L1407" t="str">
            <v/>
          </cell>
          <cell r="N1407" t="str">
            <v>06.11.06</v>
          </cell>
          <cell r="S1407">
            <v>0</v>
          </cell>
          <cell r="T1407">
            <v>1</v>
          </cell>
          <cell r="U1407">
            <v>10040</v>
          </cell>
        </row>
        <row r="1408">
          <cell r="J1408" t="str">
            <v>31.10.06</v>
          </cell>
          <cell r="L1408" t="str">
            <v>27.10.06</v>
          </cell>
          <cell r="N1408" t="str">
            <v>23.11.06</v>
          </cell>
          <cell r="S1408">
            <v>0</v>
          </cell>
          <cell r="T1408">
            <v>1</v>
          </cell>
          <cell r="U1408">
            <v>13377</v>
          </cell>
        </row>
        <row r="1409">
          <cell r="J1409" t="str">
            <v/>
          </cell>
          <cell r="L1409" t="str">
            <v/>
          </cell>
          <cell r="N1409" t="str">
            <v>23.11.06</v>
          </cell>
          <cell r="S1409">
            <v>0</v>
          </cell>
          <cell r="T1409">
            <v>1</v>
          </cell>
          <cell r="U1409">
            <v>13377</v>
          </cell>
        </row>
        <row r="1410">
          <cell r="J1410" t="str">
            <v>31.10.06</v>
          </cell>
          <cell r="L1410" t="str">
            <v>27.10.06</v>
          </cell>
          <cell r="N1410" t="str">
            <v>06.12.06</v>
          </cell>
          <cell r="S1410">
            <v>0</v>
          </cell>
          <cell r="T1410">
            <v>1</v>
          </cell>
          <cell r="U1410">
            <v>10044.51</v>
          </cell>
        </row>
        <row r="1411">
          <cell r="J1411" t="str">
            <v/>
          </cell>
          <cell r="L1411" t="str">
            <v/>
          </cell>
          <cell r="N1411" t="str">
            <v>06.12.06</v>
          </cell>
          <cell r="S1411">
            <v>0</v>
          </cell>
          <cell r="T1411">
            <v>1</v>
          </cell>
          <cell r="U1411">
            <v>10044.51</v>
          </cell>
        </row>
        <row r="1412">
          <cell r="J1412" t="str">
            <v>31.10.06</v>
          </cell>
          <cell r="L1412" t="str">
            <v>27.10.06</v>
          </cell>
          <cell r="N1412" t="str">
            <v>06.12.06</v>
          </cell>
          <cell r="S1412">
            <v>0</v>
          </cell>
          <cell r="T1412">
            <v>1</v>
          </cell>
          <cell r="U1412">
            <v>102.45</v>
          </cell>
        </row>
        <row r="1413">
          <cell r="J1413" t="str">
            <v/>
          </cell>
          <cell r="L1413" t="str">
            <v/>
          </cell>
          <cell r="N1413" t="str">
            <v>06.12.06</v>
          </cell>
          <cell r="S1413">
            <v>0</v>
          </cell>
          <cell r="T1413">
            <v>1</v>
          </cell>
          <cell r="U1413">
            <v>102.45</v>
          </cell>
        </row>
        <row r="1414">
          <cell r="J1414" t="str">
            <v>31.10.06</v>
          </cell>
          <cell r="L1414" t="str">
            <v>20.11.06</v>
          </cell>
          <cell r="N1414" t="str">
            <v>23.11.06</v>
          </cell>
          <cell r="S1414">
            <v>0</v>
          </cell>
          <cell r="T1414">
            <v>1</v>
          </cell>
          <cell r="U1414">
            <v>7415.32</v>
          </cell>
        </row>
        <row r="1415">
          <cell r="J1415" t="str">
            <v/>
          </cell>
          <cell r="L1415" t="str">
            <v/>
          </cell>
          <cell r="N1415" t="str">
            <v>23.11.06</v>
          </cell>
          <cell r="S1415">
            <v>0</v>
          </cell>
          <cell r="T1415">
            <v>1</v>
          </cell>
          <cell r="U1415">
            <v>7415.32</v>
          </cell>
        </row>
        <row r="1416">
          <cell r="J1416" t="str">
            <v>16.11.06</v>
          </cell>
          <cell r="L1416" t="str">
            <v>20.11.06</v>
          </cell>
          <cell r="N1416" t="str">
            <v>23.11.06</v>
          </cell>
          <cell r="S1416">
            <v>0</v>
          </cell>
          <cell r="T1416">
            <v>246</v>
          </cell>
          <cell r="U1416">
            <v>251.1</v>
          </cell>
        </row>
        <row r="1417">
          <cell r="J1417" t="str">
            <v/>
          </cell>
          <cell r="L1417" t="str">
            <v/>
          </cell>
          <cell r="N1417" t="str">
            <v>23.11.06</v>
          </cell>
          <cell r="S1417">
            <v>0</v>
          </cell>
          <cell r="T1417">
            <v>246</v>
          </cell>
          <cell r="U1417">
            <v>251.1</v>
          </cell>
        </row>
        <row r="1418">
          <cell r="J1418" t="str">
            <v>31.10.06</v>
          </cell>
          <cell r="L1418" t="str">
            <v>27.10.06</v>
          </cell>
          <cell r="N1418" t="str">
            <v>23.11.06</v>
          </cell>
          <cell r="S1418">
            <v>0</v>
          </cell>
          <cell r="T1418">
            <v>1</v>
          </cell>
          <cell r="U1418">
            <v>29165.06</v>
          </cell>
        </row>
        <row r="1419">
          <cell r="J1419" t="str">
            <v/>
          </cell>
          <cell r="L1419" t="str">
            <v/>
          </cell>
          <cell r="N1419" t="str">
            <v>23.11.06</v>
          </cell>
          <cell r="S1419">
            <v>0</v>
          </cell>
          <cell r="T1419">
            <v>1</v>
          </cell>
          <cell r="U1419">
            <v>29165.06</v>
          </cell>
        </row>
        <row r="1420">
          <cell r="J1420" t="str">
            <v>23.08.06</v>
          </cell>
          <cell r="L1420" t="str">
            <v>27.10.06</v>
          </cell>
          <cell r="N1420" t="str">
            <v>23.11.06</v>
          </cell>
          <cell r="S1420">
            <v>0</v>
          </cell>
          <cell r="T1420">
            <v>2</v>
          </cell>
          <cell r="U1420">
            <v>1455.45</v>
          </cell>
        </row>
        <row r="1421">
          <cell r="J1421" t="str">
            <v/>
          </cell>
          <cell r="L1421" t="str">
            <v/>
          </cell>
          <cell r="N1421" t="str">
            <v>23.11.06</v>
          </cell>
          <cell r="S1421">
            <v>0</v>
          </cell>
          <cell r="T1421">
            <v>2</v>
          </cell>
          <cell r="U1421">
            <v>1455.45</v>
          </cell>
        </row>
        <row r="1422">
          <cell r="J1422" t="str">
            <v>31.10.06</v>
          </cell>
          <cell r="L1422" t="str">
            <v>15.11.06</v>
          </cell>
          <cell r="N1422" t="str">
            <v>23.11.06</v>
          </cell>
          <cell r="S1422">
            <v>0</v>
          </cell>
          <cell r="T1422">
            <v>1</v>
          </cell>
          <cell r="U1422">
            <v>26645.41</v>
          </cell>
        </row>
        <row r="1423">
          <cell r="J1423" t="str">
            <v/>
          </cell>
          <cell r="L1423" t="str">
            <v/>
          </cell>
          <cell r="N1423" t="str">
            <v>23.11.06</v>
          </cell>
          <cell r="S1423">
            <v>0</v>
          </cell>
          <cell r="T1423">
            <v>1</v>
          </cell>
          <cell r="U1423">
            <v>26645.41</v>
          </cell>
        </row>
        <row r="1424">
          <cell r="J1424" t="str">
            <v>31.10.06</v>
          </cell>
          <cell r="L1424" t="str">
            <v>15.11.06</v>
          </cell>
          <cell r="N1424" t="str">
            <v>23.11.06</v>
          </cell>
          <cell r="S1424">
            <v>0</v>
          </cell>
          <cell r="T1424">
            <v>1</v>
          </cell>
          <cell r="U1424">
            <v>102.42</v>
          </cell>
        </row>
        <row r="1425">
          <cell r="J1425" t="str">
            <v/>
          </cell>
          <cell r="L1425" t="str">
            <v/>
          </cell>
          <cell r="N1425" t="str">
            <v>23.11.06</v>
          </cell>
          <cell r="S1425">
            <v>0</v>
          </cell>
          <cell r="T1425">
            <v>1</v>
          </cell>
          <cell r="U1425">
            <v>102.42</v>
          </cell>
        </row>
        <row r="1426">
          <cell r="J1426" t="str">
            <v>31.10.06</v>
          </cell>
          <cell r="L1426" t="str">
            <v>15.11.06</v>
          </cell>
          <cell r="N1426" t="str">
            <v>23.11.06</v>
          </cell>
          <cell r="S1426">
            <v>0</v>
          </cell>
          <cell r="T1426">
            <v>1</v>
          </cell>
          <cell r="U1426">
            <v>71.05</v>
          </cell>
        </row>
        <row r="1427">
          <cell r="J1427" t="str">
            <v/>
          </cell>
          <cell r="L1427" t="str">
            <v/>
          </cell>
          <cell r="N1427" t="str">
            <v>23.11.06</v>
          </cell>
          <cell r="S1427">
            <v>0</v>
          </cell>
          <cell r="T1427">
            <v>1</v>
          </cell>
          <cell r="U1427">
            <v>71.05</v>
          </cell>
        </row>
        <row r="1428">
          <cell r="J1428" t="str">
            <v>31.10.06</v>
          </cell>
          <cell r="L1428" t="str">
            <v>15.11.06</v>
          </cell>
          <cell r="N1428" t="str">
            <v>23.11.06</v>
          </cell>
          <cell r="S1428">
            <v>0</v>
          </cell>
          <cell r="T1428">
            <v>1</v>
          </cell>
          <cell r="U1428">
            <v>249.06</v>
          </cell>
        </row>
        <row r="1429">
          <cell r="J1429" t="str">
            <v/>
          </cell>
          <cell r="L1429" t="str">
            <v/>
          </cell>
          <cell r="N1429" t="str">
            <v>23.11.06</v>
          </cell>
          <cell r="S1429">
            <v>0</v>
          </cell>
          <cell r="T1429">
            <v>1</v>
          </cell>
          <cell r="U1429">
            <v>249.06</v>
          </cell>
        </row>
        <row r="1430">
          <cell r="J1430" t="str">
            <v>31.10.06</v>
          </cell>
          <cell r="L1430" t="str">
            <v/>
          </cell>
          <cell r="N1430" t="str">
            <v>23.11.06</v>
          </cell>
          <cell r="S1430">
            <v>0</v>
          </cell>
          <cell r="T1430">
            <v>1</v>
          </cell>
          <cell r="U1430">
            <v>10044.57</v>
          </cell>
        </row>
        <row r="1431">
          <cell r="J1431" t="str">
            <v/>
          </cell>
          <cell r="L1431" t="str">
            <v/>
          </cell>
          <cell r="N1431" t="str">
            <v>23.11.06</v>
          </cell>
          <cell r="S1431">
            <v>0</v>
          </cell>
          <cell r="T1431">
            <v>1</v>
          </cell>
          <cell r="U1431">
            <v>10044.57</v>
          </cell>
        </row>
        <row r="1432">
          <cell r="J1432" t="str">
            <v>25.10.06</v>
          </cell>
          <cell r="L1432" t="str">
            <v/>
          </cell>
          <cell r="N1432" t="str">
            <v>29.11.06</v>
          </cell>
          <cell r="S1432">
            <v>0</v>
          </cell>
          <cell r="T1432">
            <v>1</v>
          </cell>
          <cell r="U1432">
            <v>23920</v>
          </cell>
        </row>
        <row r="1433">
          <cell r="J1433" t="str">
            <v/>
          </cell>
          <cell r="L1433" t="str">
            <v/>
          </cell>
          <cell r="N1433" t="str">
            <v>29.11.06</v>
          </cell>
          <cell r="S1433">
            <v>0</v>
          </cell>
          <cell r="T1433">
            <v>1</v>
          </cell>
          <cell r="U1433">
            <v>23920</v>
          </cell>
        </row>
        <row r="1434">
          <cell r="J1434" t="str">
            <v/>
          </cell>
          <cell r="L1434" t="str">
            <v/>
          </cell>
          <cell r="N1434" t="str">
            <v/>
          </cell>
          <cell r="S1434">
            <v>0</v>
          </cell>
          <cell r="T1434">
            <v>0</v>
          </cell>
          <cell r="U1434">
            <v>98241.88</v>
          </cell>
        </row>
        <row r="1435">
          <cell r="J1435" t="str">
            <v>31.10.06</v>
          </cell>
          <cell r="L1435" t="str">
            <v>26.10.06</v>
          </cell>
          <cell r="N1435" t="str">
            <v>06.11.06</v>
          </cell>
          <cell r="S1435">
            <v>0</v>
          </cell>
          <cell r="T1435">
            <v>207</v>
          </cell>
          <cell r="U1435">
            <v>55240.12</v>
          </cell>
        </row>
        <row r="1436">
          <cell r="J1436" t="str">
            <v/>
          </cell>
          <cell r="L1436" t="str">
            <v/>
          </cell>
          <cell r="N1436" t="str">
            <v>06.11.06</v>
          </cell>
          <cell r="S1436">
            <v>0</v>
          </cell>
          <cell r="T1436">
            <v>207</v>
          </cell>
          <cell r="U1436">
            <v>55240.12</v>
          </cell>
        </row>
        <row r="1437">
          <cell r="J1437" t="str">
            <v>31.10.06</v>
          </cell>
          <cell r="L1437" t="str">
            <v>26.10.06</v>
          </cell>
          <cell r="N1437" t="str">
            <v>06.11.06</v>
          </cell>
          <cell r="S1437">
            <v>0</v>
          </cell>
          <cell r="T1437">
            <v>70</v>
          </cell>
          <cell r="U1437">
            <v>32718.26</v>
          </cell>
        </row>
        <row r="1438">
          <cell r="J1438" t="str">
            <v/>
          </cell>
          <cell r="L1438" t="str">
            <v/>
          </cell>
          <cell r="N1438" t="str">
            <v>06.11.06</v>
          </cell>
          <cell r="S1438">
            <v>0</v>
          </cell>
          <cell r="T1438">
            <v>70</v>
          </cell>
          <cell r="U1438">
            <v>32718.26</v>
          </cell>
        </row>
        <row r="1439">
          <cell r="J1439" t="str">
            <v>31.10.06</v>
          </cell>
          <cell r="L1439" t="str">
            <v>26.10.06</v>
          </cell>
          <cell r="N1439" t="str">
            <v>06.11.06</v>
          </cell>
          <cell r="S1439">
            <v>0</v>
          </cell>
          <cell r="T1439">
            <v>7</v>
          </cell>
          <cell r="U1439">
            <v>4790.75</v>
          </cell>
        </row>
        <row r="1440">
          <cell r="J1440" t="str">
            <v/>
          </cell>
          <cell r="L1440" t="str">
            <v/>
          </cell>
          <cell r="N1440" t="str">
            <v>06.11.06</v>
          </cell>
          <cell r="S1440">
            <v>0</v>
          </cell>
          <cell r="T1440">
            <v>7</v>
          </cell>
          <cell r="U1440">
            <v>4790.75</v>
          </cell>
        </row>
        <row r="1441">
          <cell r="J1441" t="str">
            <v>11.12.06</v>
          </cell>
          <cell r="L1441" t="str">
            <v>11.12.06</v>
          </cell>
          <cell r="N1441" t="str">
            <v>12.12.06</v>
          </cell>
          <cell r="S1441">
            <v>0</v>
          </cell>
          <cell r="T1441">
            <v>8</v>
          </cell>
          <cell r="U1441">
            <v>5492.75</v>
          </cell>
        </row>
        <row r="1442">
          <cell r="J1442" t="str">
            <v/>
          </cell>
          <cell r="L1442" t="str">
            <v/>
          </cell>
          <cell r="N1442" t="str">
            <v>12.12.06</v>
          </cell>
          <cell r="S1442">
            <v>0</v>
          </cell>
          <cell r="T1442">
            <v>8</v>
          </cell>
          <cell r="U1442">
            <v>5492.75</v>
          </cell>
        </row>
        <row r="1443">
          <cell r="J1443" t="str">
            <v/>
          </cell>
          <cell r="L1443" t="str">
            <v/>
          </cell>
          <cell r="N1443" t="str">
            <v/>
          </cell>
          <cell r="S1443">
            <v>0</v>
          </cell>
          <cell r="T1443">
            <v>0</v>
          </cell>
          <cell r="U1443">
            <v>181858.12</v>
          </cell>
        </row>
        <row r="1444">
          <cell r="J1444" t="str">
            <v>30.08.06</v>
          </cell>
          <cell r="L1444" t="str">
            <v>02.10.06</v>
          </cell>
          <cell r="N1444" t="str">
            <v>21.09.06</v>
          </cell>
          <cell r="S1444">
            <v>0</v>
          </cell>
          <cell r="T1444">
            <v>1</v>
          </cell>
          <cell r="U1444">
            <v>31403.03</v>
          </cell>
        </row>
        <row r="1445">
          <cell r="J1445" t="str">
            <v/>
          </cell>
          <cell r="L1445" t="str">
            <v/>
          </cell>
          <cell r="N1445" t="str">
            <v>21.09.06</v>
          </cell>
          <cell r="S1445">
            <v>0</v>
          </cell>
          <cell r="T1445">
            <v>1</v>
          </cell>
          <cell r="U1445">
            <v>31403.03</v>
          </cell>
        </row>
        <row r="1446">
          <cell r="J1446" t="str">
            <v>30.08.06</v>
          </cell>
          <cell r="L1446" t="str">
            <v>02.10.06</v>
          </cell>
          <cell r="N1446" t="str">
            <v>21.09.06</v>
          </cell>
          <cell r="S1446">
            <v>0</v>
          </cell>
          <cell r="T1446">
            <v>1</v>
          </cell>
          <cell r="U1446">
            <v>431.42</v>
          </cell>
        </row>
        <row r="1447">
          <cell r="J1447" t="str">
            <v/>
          </cell>
          <cell r="L1447" t="str">
            <v/>
          </cell>
          <cell r="N1447" t="str">
            <v>21.09.06</v>
          </cell>
          <cell r="S1447">
            <v>0</v>
          </cell>
          <cell r="T1447">
            <v>1</v>
          </cell>
          <cell r="U1447">
            <v>431.42</v>
          </cell>
        </row>
        <row r="1448">
          <cell r="J1448" t="str">
            <v>30.08.06</v>
          </cell>
          <cell r="L1448" t="str">
            <v>02.10.06</v>
          </cell>
          <cell r="N1448" t="str">
            <v>21.09.06</v>
          </cell>
          <cell r="S1448">
            <v>0</v>
          </cell>
          <cell r="T1448">
            <v>50</v>
          </cell>
          <cell r="U1448">
            <v>75020</v>
          </cell>
        </row>
        <row r="1449">
          <cell r="J1449" t="str">
            <v/>
          </cell>
          <cell r="L1449" t="str">
            <v/>
          </cell>
          <cell r="N1449" t="str">
            <v>21.09.06</v>
          </cell>
          <cell r="S1449">
            <v>0</v>
          </cell>
          <cell r="T1449">
            <v>50</v>
          </cell>
          <cell r="U1449">
            <v>75020</v>
          </cell>
        </row>
        <row r="1450">
          <cell r="J1450" t="str">
            <v>30.08.06</v>
          </cell>
          <cell r="L1450" t="str">
            <v>02.10.06</v>
          </cell>
          <cell r="N1450" t="str">
            <v>21.09.06</v>
          </cell>
          <cell r="S1450">
            <v>0</v>
          </cell>
          <cell r="T1450">
            <v>5</v>
          </cell>
          <cell r="U1450">
            <v>7502</v>
          </cell>
        </row>
        <row r="1451">
          <cell r="J1451" t="str">
            <v/>
          </cell>
          <cell r="L1451" t="str">
            <v/>
          </cell>
          <cell r="N1451" t="str">
            <v>21.09.06</v>
          </cell>
          <cell r="S1451">
            <v>0</v>
          </cell>
          <cell r="T1451">
            <v>5</v>
          </cell>
          <cell r="U1451">
            <v>7502</v>
          </cell>
        </row>
        <row r="1452">
          <cell r="J1452" t="str">
            <v>30.08.06</v>
          </cell>
          <cell r="L1452" t="str">
            <v>02.10.06</v>
          </cell>
          <cell r="N1452" t="str">
            <v>21.09.06</v>
          </cell>
          <cell r="S1452">
            <v>0</v>
          </cell>
          <cell r="T1452">
            <v>8</v>
          </cell>
          <cell r="U1452">
            <v>12003.2</v>
          </cell>
        </row>
        <row r="1453">
          <cell r="J1453" t="str">
            <v/>
          </cell>
          <cell r="L1453" t="str">
            <v/>
          </cell>
          <cell r="N1453" t="str">
            <v>21.09.06</v>
          </cell>
          <cell r="S1453">
            <v>0</v>
          </cell>
          <cell r="T1453">
            <v>8</v>
          </cell>
          <cell r="U1453">
            <v>12003.2</v>
          </cell>
        </row>
        <row r="1454">
          <cell r="J1454" t="str">
            <v>30.08.06</v>
          </cell>
          <cell r="L1454" t="str">
            <v>02.10.06</v>
          </cell>
          <cell r="N1454" t="str">
            <v>21.09.06</v>
          </cell>
          <cell r="S1454">
            <v>0</v>
          </cell>
          <cell r="T1454">
            <v>1</v>
          </cell>
          <cell r="U1454">
            <v>4005.2</v>
          </cell>
        </row>
        <row r="1455">
          <cell r="J1455" t="str">
            <v/>
          </cell>
          <cell r="L1455" t="str">
            <v/>
          </cell>
          <cell r="N1455" t="str">
            <v>21.09.06</v>
          </cell>
          <cell r="S1455">
            <v>0</v>
          </cell>
          <cell r="T1455">
            <v>1</v>
          </cell>
          <cell r="U1455">
            <v>4005.2</v>
          </cell>
        </row>
        <row r="1456">
          <cell r="J1456" t="str">
            <v>30.08.06</v>
          </cell>
          <cell r="L1456" t="str">
            <v>02.10.06</v>
          </cell>
          <cell r="N1456" t="str">
            <v>21.09.06</v>
          </cell>
          <cell r="S1456">
            <v>0</v>
          </cell>
          <cell r="T1456">
            <v>1</v>
          </cell>
          <cell r="U1456">
            <v>1500.4</v>
          </cell>
        </row>
        <row r="1457">
          <cell r="J1457" t="str">
            <v/>
          </cell>
          <cell r="L1457" t="str">
            <v/>
          </cell>
          <cell r="N1457" t="str">
            <v>21.09.06</v>
          </cell>
          <cell r="S1457">
            <v>0</v>
          </cell>
          <cell r="T1457">
            <v>1</v>
          </cell>
          <cell r="U1457">
            <v>1500.4</v>
          </cell>
        </row>
        <row r="1458">
          <cell r="J1458" t="str">
            <v>30.08.06</v>
          </cell>
          <cell r="L1458" t="str">
            <v>02.10.06</v>
          </cell>
          <cell r="N1458" t="str">
            <v>21.09.06</v>
          </cell>
          <cell r="S1458">
            <v>0</v>
          </cell>
          <cell r="T1458">
            <v>8</v>
          </cell>
          <cell r="U1458">
            <v>4002.72</v>
          </cell>
        </row>
        <row r="1459">
          <cell r="J1459" t="str">
            <v/>
          </cell>
          <cell r="L1459" t="str">
            <v/>
          </cell>
          <cell r="N1459" t="str">
            <v>21.09.06</v>
          </cell>
          <cell r="S1459">
            <v>0</v>
          </cell>
          <cell r="T1459">
            <v>8</v>
          </cell>
          <cell r="U1459">
            <v>4002.72</v>
          </cell>
        </row>
        <row r="1460">
          <cell r="J1460" t="str">
            <v>30.08.06</v>
          </cell>
          <cell r="L1460" t="str">
            <v>02.10.06</v>
          </cell>
          <cell r="N1460" t="str">
            <v>21.09.06</v>
          </cell>
          <cell r="S1460">
            <v>0</v>
          </cell>
          <cell r="T1460">
            <v>1</v>
          </cell>
          <cell r="U1460">
            <v>1967.88</v>
          </cell>
        </row>
        <row r="1461">
          <cell r="J1461" t="str">
            <v/>
          </cell>
          <cell r="L1461" t="str">
            <v/>
          </cell>
          <cell r="N1461" t="str">
            <v>21.09.06</v>
          </cell>
          <cell r="S1461">
            <v>0</v>
          </cell>
          <cell r="T1461">
            <v>1</v>
          </cell>
          <cell r="U1461">
            <v>1967.88</v>
          </cell>
        </row>
        <row r="1462">
          <cell r="J1462" t="str">
            <v>30.08.06</v>
          </cell>
          <cell r="L1462" t="str">
            <v>02.10.06</v>
          </cell>
          <cell r="N1462" t="str">
            <v>21.09.06</v>
          </cell>
          <cell r="S1462">
            <v>0</v>
          </cell>
          <cell r="T1462">
            <v>2</v>
          </cell>
          <cell r="U1462">
            <v>862.84</v>
          </cell>
        </row>
        <row r="1463">
          <cell r="J1463" t="str">
            <v/>
          </cell>
          <cell r="L1463" t="str">
            <v/>
          </cell>
          <cell r="N1463" t="str">
            <v>21.09.06</v>
          </cell>
          <cell r="S1463">
            <v>0</v>
          </cell>
          <cell r="T1463">
            <v>2</v>
          </cell>
          <cell r="U1463">
            <v>862.84</v>
          </cell>
        </row>
        <row r="1464">
          <cell r="J1464" t="str">
            <v>30.08.06</v>
          </cell>
          <cell r="L1464" t="str">
            <v>02.10.06</v>
          </cell>
          <cell r="N1464" t="str">
            <v>21.09.06</v>
          </cell>
          <cell r="S1464">
            <v>0</v>
          </cell>
          <cell r="T1464">
            <v>2</v>
          </cell>
          <cell r="U1464">
            <v>4008.92</v>
          </cell>
        </row>
        <row r="1465">
          <cell r="J1465" t="str">
            <v/>
          </cell>
          <cell r="L1465" t="str">
            <v/>
          </cell>
          <cell r="N1465" t="str">
            <v>21.09.06</v>
          </cell>
          <cell r="S1465">
            <v>0</v>
          </cell>
          <cell r="T1465">
            <v>2</v>
          </cell>
          <cell r="U1465">
            <v>4008.92</v>
          </cell>
        </row>
        <row r="1466">
          <cell r="J1466" t="str">
            <v>30.08.06</v>
          </cell>
          <cell r="L1466" t="str">
            <v>02.10.06</v>
          </cell>
          <cell r="N1466" t="str">
            <v>21.09.06</v>
          </cell>
          <cell r="S1466">
            <v>0</v>
          </cell>
          <cell r="T1466">
            <v>8</v>
          </cell>
          <cell r="U1466">
            <v>3451.36</v>
          </cell>
        </row>
        <row r="1467">
          <cell r="J1467" t="str">
            <v/>
          </cell>
          <cell r="L1467" t="str">
            <v/>
          </cell>
          <cell r="N1467" t="str">
            <v>21.09.06</v>
          </cell>
          <cell r="S1467">
            <v>0</v>
          </cell>
          <cell r="T1467">
            <v>8</v>
          </cell>
          <cell r="U1467">
            <v>3451.36</v>
          </cell>
        </row>
        <row r="1468">
          <cell r="J1468" t="str">
            <v>04.10.06</v>
          </cell>
          <cell r="L1468" t="str">
            <v>02.10.06</v>
          </cell>
          <cell r="N1468" t="str">
            <v>21.09.06</v>
          </cell>
          <cell r="S1468">
            <v>0</v>
          </cell>
          <cell r="T1468">
            <v>1</v>
          </cell>
          <cell r="U1468">
            <v>644.79999999999995</v>
          </cell>
        </row>
        <row r="1469">
          <cell r="J1469" t="str">
            <v/>
          </cell>
          <cell r="L1469" t="str">
            <v/>
          </cell>
          <cell r="N1469" t="str">
            <v>21.09.06</v>
          </cell>
          <cell r="S1469">
            <v>0</v>
          </cell>
          <cell r="T1469">
            <v>1</v>
          </cell>
          <cell r="U1469">
            <v>644.79999999999995</v>
          </cell>
        </row>
        <row r="1470">
          <cell r="J1470" t="str">
            <v>05.09.06</v>
          </cell>
          <cell r="L1470" t="str">
            <v>05.09.06</v>
          </cell>
          <cell r="N1470" t="str">
            <v>01.09.06</v>
          </cell>
          <cell r="S1470">
            <v>0</v>
          </cell>
          <cell r="T1470">
            <v>1</v>
          </cell>
          <cell r="U1470">
            <v>663.24</v>
          </cell>
        </row>
        <row r="1471">
          <cell r="J1471" t="str">
            <v/>
          </cell>
          <cell r="L1471" t="str">
            <v/>
          </cell>
          <cell r="N1471" t="str">
            <v>01.09.06</v>
          </cell>
          <cell r="S1471">
            <v>0</v>
          </cell>
          <cell r="T1471">
            <v>1</v>
          </cell>
          <cell r="U1471">
            <v>663.24</v>
          </cell>
        </row>
        <row r="1472">
          <cell r="J1472" t="str">
            <v>05.09.06</v>
          </cell>
          <cell r="L1472" t="str">
            <v>05.09.06</v>
          </cell>
          <cell r="N1472" t="str">
            <v>01.09.06</v>
          </cell>
          <cell r="S1472">
            <v>0</v>
          </cell>
          <cell r="T1472">
            <v>1</v>
          </cell>
          <cell r="U1472">
            <v>399.72</v>
          </cell>
        </row>
        <row r="1473">
          <cell r="J1473" t="str">
            <v/>
          </cell>
          <cell r="L1473" t="str">
            <v/>
          </cell>
          <cell r="N1473" t="str">
            <v>01.09.06</v>
          </cell>
          <cell r="S1473">
            <v>0</v>
          </cell>
          <cell r="T1473">
            <v>1</v>
          </cell>
          <cell r="U1473">
            <v>399.72</v>
          </cell>
        </row>
        <row r="1474">
          <cell r="J1474" t="str">
            <v>05.09.06</v>
          </cell>
          <cell r="L1474" t="str">
            <v>05.09.06</v>
          </cell>
          <cell r="N1474" t="str">
            <v>01.09.06</v>
          </cell>
          <cell r="S1474">
            <v>0</v>
          </cell>
          <cell r="T1474">
            <v>1</v>
          </cell>
          <cell r="U1474">
            <v>296.10000000000002</v>
          </cell>
        </row>
        <row r="1475">
          <cell r="J1475" t="str">
            <v/>
          </cell>
          <cell r="L1475" t="str">
            <v/>
          </cell>
          <cell r="N1475" t="str">
            <v>01.09.06</v>
          </cell>
          <cell r="S1475">
            <v>0</v>
          </cell>
          <cell r="T1475">
            <v>1</v>
          </cell>
          <cell r="U1475">
            <v>296.10000000000002</v>
          </cell>
        </row>
        <row r="1476">
          <cell r="J1476" t="str">
            <v>25.10.06</v>
          </cell>
          <cell r="L1476" t="str">
            <v>13.10.06</v>
          </cell>
          <cell r="N1476" t="str">
            <v/>
          </cell>
          <cell r="S1476">
            <v>0</v>
          </cell>
          <cell r="T1476">
            <v>4</v>
          </cell>
          <cell r="U1476">
            <v>510.68</v>
          </cell>
        </row>
        <row r="1477">
          <cell r="J1477" t="str">
            <v/>
          </cell>
          <cell r="L1477" t="str">
            <v/>
          </cell>
          <cell r="N1477" t="str">
            <v>18.10.06</v>
          </cell>
          <cell r="S1477">
            <v>0</v>
          </cell>
          <cell r="T1477">
            <v>2</v>
          </cell>
          <cell r="U1477">
            <v>367.82</v>
          </cell>
        </row>
        <row r="1478">
          <cell r="J1478" t="str">
            <v/>
          </cell>
          <cell r="L1478" t="str">
            <v/>
          </cell>
          <cell r="N1478" t="str">
            <v>26.01.07</v>
          </cell>
          <cell r="S1478">
            <v>0</v>
          </cell>
          <cell r="T1478">
            <v>2</v>
          </cell>
          <cell r="U1478">
            <v>142.86000000000001</v>
          </cell>
        </row>
        <row r="1479">
          <cell r="J1479" t="str">
            <v>09.10.06</v>
          </cell>
          <cell r="L1479" t="str">
            <v>09.10.06</v>
          </cell>
          <cell r="N1479" t="str">
            <v>10.10.06</v>
          </cell>
          <cell r="S1479">
            <v>0</v>
          </cell>
          <cell r="T1479">
            <v>28</v>
          </cell>
          <cell r="U1479">
            <v>558.27</v>
          </cell>
        </row>
        <row r="1480">
          <cell r="J1480" t="str">
            <v/>
          </cell>
          <cell r="L1480" t="str">
            <v/>
          </cell>
          <cell r="N1480" t="str">
            <v>10.10.06</v>
          </cell>
          <cell r="S1480">
            <v>0</v>
          </cell>
          <cell r="T1480">
            <v>28</v>
          </cell>
          <cell r="U1480">
            <v>558.27</v>
          </cell>
        </row>
        <row r="1481">
          <cell r="J1481" t="str">
            <v>09.10.06</v>
          </cell>
          <cell r="L1481" t="str">
            <v>09.10.06</v>
          </cell>
          <cell r="N1481" t="str">
            <v>10.10.06</v>
          </cell>
          <cell r="S1481">
            <v>0</v>
          </cell>
          <cell r="T1481">
            <v>9</v>
          </cell>
          <cell r="U1481">
            <v>13174.97</v>
          </cell>
        </row>
        <row r="1482">
          <cell r="J1482" t="str">
            <v/>
          </cell>
          <cell r="L1482" t="str">
            <v/>
          </cell>
          <cell r="N1482" t="str">
            <v>10.10.06</v>
          </cell>
          <cell r="S1482">
            <v>0</v>
          </cell>
          <cell r="T1482">
            <v>9</v>
          </cell>
          <cell r="U1482">
            <v>13174.97</v>
          </cell>
        </row>
        <row r="1483">
          <cell r="J1483" t="str">
            <v>09.10.06</v>
          </cell>
          <cell r="L1483" t="str">
            <v>09.10.06</v>
          </cell>
          <cell r="N1483" t="str">
            <v>10.10.06</v>
          </cell>
          <cell r="S1483">
            <v>0</v>
          </cell>
          <cell r="T1483">
            <v>2</v>
          </cell>
          <cell r="U1483">
            <v>87.73</v>
          </cell>
        </row>
        <row r="1484">
          <cell r="J1484" t="str">
            <v/>
          </cell>
          <cell r="L1484" t="str">
            <v/>
          </cell>
          <cell r="N1484" t="str">
            <v>10.10.06</v>
          </cell>
          <cell r="S1484">
            <v>0</v>
          </cell>
          <cell r="T1484">
            <v>2</v>
          </cell>
          <cell r="U1484">
            <v>87.73</v>
          </cell>
        </row>
        <row r="1485">
          <cell r="J1485" t="str">
            <v>09.10.06</v>
          </cell>
          <cell r="L1485" t="str">
            <v>09.10.06</v>
          </cell>
          <cell r="N1485" t="str">
            <v>10.10.06</v>
          </cell>
          <cell r="S1485">
            <v>0</v>
          </cell>
          <cell r="T1485">
            <v>5</v>
          </cell>
          <cell r="U1485">
            <v>362.87</v>
          </cell>
        </row>
        <row r="1486">
          <cell r="J1486" t="str">
            <v/>
          </cell>
          <cell r="L1486" t="str">
            <v/>
          </cell>
          <cell r="N1486" t="str">
            <v>10.10.06</v>
          </cell>
          <cell r="S1486">
            <v>0</v>
          </cell>
          <cell r="T1486">
            <v>5</v>
          </cell>
          <cell r="U1486">
            <v>362.87</v>
          </cell>
        </row>
        <row r="1487">
          <cell r="J1487" t="str">
            <v>09.10.06</v>
          </cell>
          <cell r="L1487" t="str">
            <v>09.10.06</v>
          </cell>
          <cell r="N1487" t="str">
            <v>10.10.06</v>
          </cell>
          <cell r="S1487">
            <v>0</v>
          </cell>
          <cell r="T1487">
            <v>2</v>
          </cell>
          <cell r="U1487">
            <v>192.6</v>
          </cell>
        </row>
        <row r="1488">
          <cell r="J1488" t="str">
            <v/>
          </cell>
          <cell r="L1488" t="str">
            <v/>
          </cell>
          <cell r="N1488" t="str">
            <v>10.10.06</v>
          </cell>
          <cell r="S1488">
            <v>0</v>
          </cell>
          <cell r="T1488">
            <v>2</v>
          </cell>
          <cell r="U1488">
            <v>192.6</v>
          </cell>
        </row>
        <row r="1489">
          <cell r="J1489" t="str">
            <v>09.10.06</v>
          </cell>
          <cell r="L1489" t="str">
            <v>09.10.06</v>
          </cell>
          <cell r="N1489" t="str">
            <v>10.10.06</v>
          </cell>
          <cell r="S1489">
            <v>0</v>
          </cell>
          <cell r="T1489">
            <v>6</v>
          </cell>
          <cell r="U1489">
            <v>52.79</v>
          </cell>
        </row>
        <row r="1490">
          <cell r="J1490" t="str">
            <v/>
          </cell>
          <cell r="L1490" t="str">
            <v/>
          </cell>
          <cell r="N1490" t="str">
            <v>10.10.06</v>
          </cell>
          <cell r="S1490">
            <v>0</v>
          </cell>
          <cell r="T1490">
            <v>6</v>
          </cell>
          <cell r="U1490">
            <v>52.79</v>
          </cell>
        </row>
        <row r="1491">
          <cell r="J1491" t="str">
            <v>09.10.06</v>
          </cell>
          <cell r="L1491" t="str">
            <v>09.10.06</v>
          </cell>
          <cell r="N1491" t="str">
            <v>10.10.06</v>
          </cell>
          <cell r="S1491">
            <v>0</v>
          </cell>
          <cell r="T1491">
            <v>2</v>
          </cell>
          <cell r="U1491">
            <v>24.09</v>
          </cell>
        </row>
        <row r="1492">
          <cell r="J1492" t="str">
            <v/>
          </cell>
          <cell r="L1492" t="str">
            <v/>
          </cell>
          <cell r="N1492" t="str">
            <v>10.10.06</v>
          </cell>
          <cell r="S1492">
            <v>0</v>
          </cell>
          <cell r="T1492">
            <v>2</v>
          </cell>
          <cell r="U1492">
            <v>24.09</v>
          </cell>
        </row>
        <row r="1493">
          <cell r="J1493" t="str">
            <v>09.10.06</v>
          </cell>
          <cell r="L1493" t="str">
            <v>09.10.06</v>
          </cell>
          <cell r="N1493" t="str">
            <v>10.10.06</v>
          </cell>
          <cell r="S1493">
            <v>0</v>
          </cell>
          <cell r="T1493">
            <v>15</v>
          </cell>
          <cell r="U1493">
            <v>229.58</v>
          </cell>
        </row>
        <row r="1494">
          <cell r="J1494" t="str">
            <v/>
          </cell>
          <cell r="L1494" t="str">
            <v/>
          </cell>
          <cell r="N1494" t="str">
            <v>10.10.06</v>
          </cell>
          <cell r="S1494">
            <v>0</v>
          </cell>
          <cell r="T1494">
            <v>15</v>
          </cell>
          <cell r="U1494">
            <v>229.58</v>
          </cell>
        </row>
        <row r="1495">
          <cell r="J1495" t="str">
            <v>09.10.06</v>
          </cell>
          <cell r="L1495" t="str">
            <v>09.10.06</v>
          </cell>
          <cell r="N1495" t="str">
            <v>10.10.06</v>
          </cell>
          <cell r="S1495">
            <v>0</v>
          </cell>
          <cell r="T1495">
            <v>8</v>
          </cell>
          <cell r="U1495">
            <v>600.03</v>
          </cell>
        </row>
        <row r="1496">
          <cell r="J1496" t="str">
            <v/>
          </cell>
          <cell r="L1496" t="str">
            <v/>
          </cell>
          <cell r="N1496" t="str">
            <v>10.10.06</v>
          </cell>
          <cell r="S1496">
            <v>0</v>
          </cell>
          <cell r="T1496">
            <v>8</v>
          </cell>
          <cell r="U1496">
            <v>600.03</v>
          </cell>
        </row>
        <row r="1497">
          <cell r="J1497" t="str">
            <v>09.10.06</v>
          </cell>
          <cell r="L1497" t="str">
            <v>09.10.06</v>
          </cell>
          <cell r="N1497" t="str">
            <v>10.10.06</v>
          </cell>
          <cell r="S1497">
            <v>0</v>
          </cell>
          <cell r="T1497">
            <v>100</v>
          </cell>
          <cell r="U1497">
            <v>351.19</v>
          </cell>
        </row>
        <row r="1498">
          <cell r="J1498" t="str">
            <v/>
          </cell>
          <cell r="L1498" t="str">
            <v/>
          </cell>
          <cell r="N1498" t="str">
            <v>10.10.06</v>
          </cell>
          <cell r="S1498">
            <v>0</v>
          </cell>
          <cell r="T1498">
            <v>100</v>
          </cell>
          <cell r="U1498">
            <v>351.19</v>
          </cell>
        </row>
        <row r="1499">
          <cell r="J1499" t="str">
            <v>09.10.06</v>
          </cell>
          <cell r="L1499" t="str">
            <v>09.10.06</v>
          </cell>
          <cell r="N1499" t="str">
            <v>10.10.06</v>
          </cell>
          <cell r="S1499">
            <v>0</v>
          </cell>
          <cell r="T1499">
            <v>350</v>
          </cell>
          <cell r="U1499">
            <v>372.03</v>
          </cell>
        </row>
        <row r="1500">
          <cell r="J1500" t="str">
            <v/>
          </cell>
          <cell r="L1500" t="str">
            <v/>
          </cell>
          <cell r="N1500" t="str">
            <v>10.10.06</v>
          </cell>
          <cell r="S1500">
            <v>0</v>
          </cell>
          <cell r="T1500">
            <v>350</v>
          </cell>
          <cell r="U1500">
            <v>372.03</v>
          </cell>
        </row>
        <row r="1501">
          <cell r="J1501" t="str">
            <v>08.12.06</v>
          </cell>
          <cell r="L1501" t="str">
            <v>08.12.06</v>
          </cell>
          <cell r="N1501" t="str">
            <v>08.12.06</v>
          </cell>
          <cell r="S1501">
            <v>0</v>
          </cell>
          <cell r="T1501">
            <v>1</v>
          </cell>
          <cell r="U1501">
            <v>308.95999999999998</v>
          </cell>
        </row>
        <row r="1502">
          <cell r="J1502" t="str">
            <v/>
          </cell>
          <cell r="L1502" t="str">
            <v/>
          </cell>
          <cell r="N1502" t="str">
            <v>08.12.06</v>
          </cell>
          <cell r="S1502">
            <v>0</v>
          </cell>
          <cell r="T1502">
            <v>1</v>
          </cell>
          <cell r="U1502">
            <v>308.95999999999998</v>
          </cell>
        </row>
        <row r="1503">
          <cell r="J1503" t="str">
            <v>08.12.06</v>
          </cell>
          <cell r="L1503" t="str">
            <v>08.12.06</v>
          </cell>
          <cell r="N1503" t="str">
            <v>08.12.06</v>
          </cell>
          <cell r="S1503">
            <v>0</v>
          </cell>
          <cell r="T1503">
            <v>1</v>
          </cell>
          <cell r="U1503">
            <v>21.63</v>
          </cell>
        </row>
        <row r="1504">
          <cell r="J1504" t="str">
            <v/>
          </cell>
          <cell r="L1504" t="str">
            <v/>
          </cell>
          <cell r="N1504" t="str">
            <v>08.12.06</v>
          </cell>
          <cell r="S1504">
            <v>0</v>
          </cell>
          <cell r="T1504">
            <v>1</v>
          </cell>
          <cell r="U1504">
            <v>21.63</v>
          </cell>
        </row>
        <row r="1505">
          <cell r="J1505" t="str">
            <v>08.12.06</v>
          </cell>
          <cell r="L1505" t="str">
            <v>08.12.06</v>
          </cell>
          <cell r="N1505" t="str">
            <v>08.12.06</v>
          </cell>
          <cell r="S1505">
            <v>0</v>
          </cell>
          <cell r="T1505">
            <v>1</v>
          </cell>
          <cell r="U1505">
            <v>217.46</v>
          </cell>
        </row>
        <row r="1506">
          <cell r="J1506" t="str">
            <v/>
          </cell>
          <cell r="L1506" t="str">
            <v/>
          </cell>
          <cell r="N1506" t="str">
            <v>08.12.06</v>
          </cell>
          <cell r="S1506">
            <v>0</v>
          </cell>
          <cell r="T1506">
            <v>1</v>
          </cell>
          <cell r="U1506">
            <v>217.46</v>
          </cell>
        </row>
        <row r="1507">
          <cell r="J1507" t="str">
            <v>08.12.06</v>
          </cell>
          <cell r="L1507" t="str">
            <v>08.12.06</v>
          </cell>
          <cell r="N1507" t="str">
            <v>08.12.06</v>
          </cell>
          <cell r="S1507">
            <v>0</v>
          </cell>
          <cell r="T1507">
            <v>1</v>
          </cell>
          <cell r="U1507">
            <v>869.68</v>
          </cell>
        </row>
        <row r="1508">
          <cell r="J1508" t="str">
            <v/>
          </cell>
          <cell r="L1508" t="str">
            <v/>
          </cell>
          <cell r="N1508" t="str">
            <v>08.12.06</v>
          </cell>
          <cell r="S1508">
            <v>0</v>
          </cell>
          <cell r="T1508">
            <v>1</v>
          </cell>
          <cell r="U1508">
            <v>869.68</v>
          </cell>
        </row>
        <row r="1509">
          <cell r="J1509" t="str">
            <v>08.12.06</v>
          </cell>
          <cell r="L1509" t="str">
            <v>08.12.06</v>
          </cell>
          <cell r="N1509" t="str">
            <v>08.12.06</v>
          </cell>
          <cell r="S1509">
            <v>0</v>
          </cell>
          <cell r="T1509">
            <v>1</v>
          </cell>
          <cell r="U1509">
            <v>89.02</v>
          </cell>
        </row>
        <row r="1510">
          <cell r="J1510" t="str">
            <v/>
          </cell>
          <cell r="L1510" t="str">
            <v/>
          </cell>
          <cell r="N1510" t="str">
            <v>08.12.06</v>
          </cell>
          <cell r="S1510">
            <v>0</v>
          </cell>
          <cell r="T1510">
            <v>1</v>
          </cell>
          <cell r="U1510">
            <v>89.02</v>
          </cell>
        </row>
        <row r="1511">
          <cell r="J1511" t="str">
            <v>08.12.06</v>
          </cell>
          <cell r="L1511" t="str">
            <v>08.12.06</v>
          </cell>
          <cell r="N1511" t="str">
            <v>08.12.06</v>
          </cell>
          <cell r="S1511">
            <v>0</v>
          </cell>
          <cell r="T1511">
            <v>1</v>
          </cell>
          <cell r="U1511">
            <v>15.86</v>
          </cell>
        </row>
        <row r="1512">
          <cell r="J1512" t="str">
            <v/>
          </cell>
          <cell r="L1512" t="str">
            <v/>
          </cell>
          <cell r="N1512" t="str">
            <v>08.12.06</v>
          </cell>
          <cell r="S1512">
            <v>0</v>
          </cell>
          <cell r="T1512">
            <v>1</v>
          </cell>
          <cell r="U1512">
            <v>15.86</v>
          </cell>
        </row>
        <row r="1513">
          <cell r="J1513" t="str">
            <v>08.12.06</v>
          </cell>
          <cell r="L1513" t="str">
            <v>08.12.06</v>
          </cell>
          <cell r="N1513" t="str">
            <v>08.12.06</v>
          </cell>
          <cell r="S1513">
            <v>0</v>
          </cell>
          <cell r="T1513">
            <v>1</v>
          </cell>
          <cell r="U1513">
            <v>66.52</v>
          </cell>
        </row>
        <row r="1514">
          <cell r="J1514" t="str">
            <v/>
          </cell>
          <cell r="L1514" t="str">
            <v/>
          </cell>
          <cell r="N1514" t="str">
            <v>08.12.06</v>
          </cell>
          <cell r="S1514">
            <v>0</v>
          </cell>
          <cell r="T1514">
            <v>1</v>
          </cell>
          <cell r="U1514">
            <v>66.52</v>
          </cell>
        </row>
        <row r="1515">
          <cell r="J1515" t="str">
            <v>08.12.06</v>
          </cell>
          <cell r="L1515" t="str">
            <v>08.12.06</v>
          </cell>
          <cell r="N1515" t="str">
            <v>08.12.06</v>
          </cell>
          <cell r="S1515">
            <v>0</v>
          </cell>
          <cell r="T1515">
            <v>1</v>
          </cell>
          <cell r="U1515">
            <v>92.69</v>
          </cell>
        </row>
        <row r="1516">
          <cell r="J1516" t="str">
            <v/>
          </cell>
          <cell r="L1516" t="str">
            <v/>
          </cell>
          <cell r="N1516" t="str">
            <v>08.12.06</v>
          </cell>
          <cell r="S1516">
            <v>0</v>
          </cell>
          <cell r="T1516">
            <v>1</v>
          </cell>
          <cell r="U1516">
            <v>92.69</v>
          </cell>
        </row>
        <row r="1517">
          <cell r="J1517" t="str">
            <v>14.08.07</v>
          </cell>
          <cell r="L1517" t="str">
            <v>14.08.07</v>
          </cell>
          <cell r="N1517" t="str">
            <v>13.08.07</v>
          </cell>
          <cell r="S1517">
            <v>0</v>
          </cell>
          <cell r="T1517">
            <v>1</v>
          </cell>
          <cell r="U1517">
            <v>246.32</v>
          </cell>
        </row>
        <row r="1518">
          <cell r="J1518" t="str">
            <v/>
          </cell>
          <cell r="L1518" t="str">
            <v/>
          </cell>
          <cell r="N1518" t="str">
            <v>13.08.07</v>
          </cell>
          <cell r="S1518">
            <v>0</v>
          </cell>
          <cell r="T1518">
            <v>1</v>
          </cell>
          <cell r="U1518">
            <v>246.32</v>
          </cell>
        </row>
        <row r="1519">
          <cell r="J1519" t="str">
            <v>14.11.07</v>
          </cell>
          <cell r="L1519" t="str">
            <v>16.11.07</v>
          </cell>
          <cell r="N1519" t="str">
            <v>16.11.07</v>
          </cell>
          <cell r="S1519">
            <v>0</v>
          </cell>
          <cell r="T1519">
            <v>1</v>
          </cell>
          <cell r="U1519">
            <v>246.32</v>
          </cell>
        </row>
        <row r="1520">
          <cell r="J1520" t="str">
            <v/>
          </cell>
          <cell r="L1520" t="str">
            <v/>
          </cell>
          <cell r="N1520" t="str">
            <v>16.11.07</v>
          </cell>
          <cell r="S1520">
            <v>0</v>
          </cell>
          <cell r="T1520">
            <v>1</v>
          </cell>
          <cell r="U1520">
            <v>246.32</v>
          </cell>
        </row>
        <row r="1521">
          <cell r="J1521" t="str">
            <v>20.11.07</v>
          </cell>
          <cell r="L1521" t="str">
            <v>20.11.07</v>
          </cell>
          <cell r="N1521" t="str">
            <v>11.12.07</v>
          </cell>
          <cell r="S1521">
            <v>0</v>
          </cell>
          <cell r="T1521">
            <v>50</v>
          </cell>
          <cell r="U1521">
            <v>15004</v>
          </cell>
        </row>
        <row r="1522">
          <cell r="J1522" t="str">
            <v/>
          </cell>
          <cell r="L1522" t="str">
            <v/>
          </cell>
          <cell r="N1522" t="str">
            <v>11.12.07</v>
          </cell>
          <cell r="S1522">
            <v>0</v>
          </cell>
          <cell r="T1522">
            <v>50</v>
          </cell>
          <cell r="U1522">
            <v>15004</v>
          </cell>
        </row>
        <row r="1523">
          <cell r="J1523" t="str">
            <v/>
          </cell>
          <cell r="L1523" t="str">
            <v/>
          </cell>
          <cell r="N1523" t="str">
            <v/>
          </cell>
          <cell r="S1523">
            <v>0</v>
          </cell>
          <cell r="T1523">
            <v>0</v>
          </cell>
          <cell r="U1523">
            <v>158845.87</v>
          </cell>
        </row>
        <row r="1524">
          <cell r="J1524" t="str">
            <v>30.11.06</v>
          </cell>
          <cell r="L1524" t="str">
            <v/>
          </cell>
          <cell r="N1524" t="str">
            <v/>
          </cell>
          <cell r="S1524">
            <v>0</v>
          </cell>
          <cell r="T1524">
            <v>2</v>
          </cell>
          <cell r="U1524">
            <v>53571.78</v>
          </cell>
        </row>
        <row r="1525">
          <cell r="J1525" t="str">
            <v/>
          </cell>
          <cell r="L1525" t="str">
            <v/>
          </cell>
          <cell r="N1525" t="str">
            <v>11.06.07</v>
          </cell>
          <cell r="S1525">
            <v>0</v>
          </cell>
          <cell r="T1525">
            <v>1</v>
          </cell>
          <cell r="U1525">
            <v>32143.07</v>
          </cell>
        </row>
        <row r="1526">
          <cell r="J1526" t="str">
            <v/>
          </cell>
          <cell r="L1526" t="str">
            <v/>
          </cell>
          <cell r="N1526" t="str">
            <v>21.04.08</v>
          </cell>
          <cell r="S1526">
            <v>0</v>
          </cell>
          <cell r="T1526">
            <v>1</v>
          </cell>
          <cell r="U1526">
            <v>21428.71</v>
          </cell>
        </row>
        <row r="1527">
          <cell r="J1527" t="str">
            <v>30.11.06</v>
          </cell>
          <cell r="L1527" t="str">
            <v/>
          </cell>
          <cell r="N1527" t="str">
            <v/>
          </cell>
          <cell r="S1527">
            <v>0</v>
          </cell>
          <cell r="T1527">
            <v>2</v>
          </cell>
          <cell r="U1527">
            <v>11229.7</v>
          </cell>
        </row>
        <row r="1528">
          <cell r="J1528" t="str">
            <v/>
          </cell>
          <cell r="L1528" t="str">
            <v/>
          </cell>
          <cell r="N1528" t="str">
            <v>11.06.07</v>
          </cell>
          <cell r="S1528">
            <v>0</v>
          </cell>
          <cell r="T1528">
            <v>1</v>
          </cell>
          <cell r="U1528">
            <v>6737.82</v>
          </cell>
        </row>
        <row r="1529">
          <cell r="J1529" t="str">
            <v/>
          </cell>
          <cell r="L1529" t="str">
            <v/>
          </cell>
          <cell r="N1529" t="str">
            <v>21.04.08</v>
          </cell>
          <cell r="S1529">
            <v>0</v>
          </cell>
          <cell r="T1529">
            <v>1</v>
          </cell>
          <cell r="U1529">
            <v>4491.88</v>
          </cell>
        </row>
        <row r="1530">
          <cell r="J1530" t="str">
            <v>30.11.06</v>
          </cell>
          <cell r="L1530" t="str">
            <v/>
          </cell>
          <cell r="N1530" t="str">
            <v/>
          </cell>
          <cell r="S1530">
            <v>0</v>
          </cell>
          <cell r="T1530">
            <v>2</v>
          </cell>
          <cell r="U1530">
            <v>59308.28</v>
          </cell>
        </row>
        <row r="1531">
          <cell r="J1531" t="str">
            <v/>
          </cell>
          <cell r="L1531" t="str">
            <v/>
          </cell>
          <cell r="N1531" t="str">
            <v>11.06.07</v>
          </cell>
          <cell r="S1531">
            <v>0</v>
          </cell>
          <cell r="T1531">
            <v>1</v>
          </cell>
          <cell r="U1531">
            <v>35584.97</v>
          </cell>
        </row>
        <row r="1532">
          <cell r="J1532" t="str">
            <v/>
          </cell>
          <cell r="L1532" t="str">
            <v/>
          </cell>
          <cell r="N1532" t="str">
            <v>21.04.08</v>
          </cell>
          <cell r="S1532">
            <v>0</v>
          </cell>
          <cell r="T1532">
            <v>1</v>
          </cell>
          <cell r="U1532">
            <v>23723.31</v>
          </cell>
        </row>
        <row r="1533">
          <cell r="J1533" t="str">
            <v>30.11.06</v>
          </cell>
          <cell r="L1533" t="str">
            <v/>
          </cell>
          <cell r="N1533" t="str">
            <v/>
          </cell>
          <cell r="S1533">
            <v>0</v>
          </cell>
          <cell r="T1533">
            <v>2</v>
          </cell>
          <cell r="U1533">
            <v>34736.11</v>
          </cell>
        </row>
        <row r="1534">
          <cell r="J1534" t="str">
            <v/>
          </cell>
          <cell r="L1534" t="str">
            <v/>
          </cell>
          <cell r="N1534" t="str">
            <v>11.06.07</v>
          </cell>
          <cell r="S1534">
            <v>0</v>
          </cell>
          <cell r="T1534">
            <v>1</v>
          </cell>
          <cell r="U1534">
            <v>20841.669999999998</v>
          </cell>
        </row>
        <row r="1535">
          <cell r="J1535" t="str">
            <v/>
          </cell>
          <cell r="L1535" t="str">
            <v/>
          </cell>
          <cell r="N1535" t="str">
            <v>21.04.08</v>
          </cell>
          <cell r="S1535">
            <v>0</v>
          </cell>
          <cell r="T1535">
            <v>1</v>
          </cell>
          <cell r="U1535">
            <v>13894.44</v>
          </cell>
        </row>
        <row r="1536">
          <cell r="J1536" t="str">
            <v/>
          </cell>
          <cell r="L1536" t="str">
            <v/>
          </cell>
          <cell r="N1536" t="str">
            <v/>
          </cell>
          <cell r="S1536">
            <v>0</v>
          </cell>
          <cell r="T1536">
            <v>0</v>
          </cell>
          <cell r="U1536">
            <v>0</v>
          </cell>
        </row>
        <row r="1537">
          <cell r="J1537" t="str">
            <v/>
          </cell>
          <cell r="L1537" t="str">
            <v/>
          </cell>
          <cell r="N1537" t="str">
            <v/>
          </cell>
          <cell r="S1537">
            <v>0</v>
          </cell>
          <cell r="T1537">
            <v>0</v>
          </cell>
          <cell r="U1537">
            <v>0</v>
          </cell>
        </row>
        <row r="1538">
          <cell r="J1538" t="str">
            <v/>
          </cell>
          <cell r="L1538" t="str">
            <v/>
          </cell>
          <cell r="N1538" t="str">
            <v/>
          </cell>
          <cell r="S1538">
            <v>0</v>
          </cell>
          <cell r="T1538">
            <v>0</v>
          </cell>
          <cell r="U1538">
            <v>0</v>
          </cell>
        </row>
        <row r="1539">
          <cell r="J1539" t="str">
            <v/>
          </cell>
          <cell r="L1539" t="str">
            <v/>
          </cell>
          <cell r="N1539" t="str">
            <v/>
          </cell>
          <cell r="S1539">
            <v>0</v>
          </cell>
          <cell r="T1539">
            <v>0</v>
          </cell>
          <cell r="U1539">
            <v>0</v>
          </cell>
        </row>
        <row r="1540">
          <cell r="J1540" t="str">
            <v/>
          </cell>
          <cell r="L1540" t="str">
            <v/>
          </cell>
          <cell r="N1540" t="str">
            <v/>
          </cell>
          <cell r="S1540">
            <v>0</v>
          </cell>
          <cell r="T1540">
            <v>0</v>
          </cell>
          <cell r="U1540">
            <v>0</v>
          </cell>
        </row>
        <row r="1541">
          <cell r="J1541" t="str">
            <v>07.04.08</v>
          </cell>
          <cell r="L1541" t="str">
            <v/>
          </cell>
          <cell r="N1541" t="str">
            <v/>
          </cell>
          <cell r="S1541">
            <v>0</v>
          </cell>
          <cell r="T1541">
            <v>0</v>
          </cell>
          <cell r="U1541">
            <v>0</v>
          </cell>
        </row>
        <row r="1542">
          <cell r="J1542" t="str">
            <v>07.04.08</v>
          </cell>
          <cell r="L1542" t="str">
            <v/>
          </cell>
          <cell r="N1542" t="str">
            <v/>
          </cell>
          <cell r="S1542">
            <v>0</v>
          </cell>
          <cell r="T1542">
            <v>0</v>
          </cell>
          <cell r="U1542">
            <v>0</v>
          </cell>
        </row>
        <row r="1543">
          <cell r="J1543" t="str">
            <v/>
          </cell>
          <cell r="L1543" t="str">
            <v/>
          </cell>
          <cell r="N1543" t="str">
            <v/>
          </cell>
          <cell r="S1543">
            <v>0</v>
          </cell>
          <cell r="T1543">
            <v>0</v>
          </cell>
          <cell r="U1543">
            <v>72902.399999999994</v>
          </cell>
        </row>
        <row r="1544">
          <cell r="J1544" t="str">
            <v/>
          </cell>
          <cell r="L1544" t="str">
            <v/>
          </cell>
          <cell r="N1544" t="str">
            <v/>
          </cell>
          <cell r="S1544">
            <v>0</v>
          </cell>
          <cell r="T1544">
            <v>0</v>
          </cell>
          <cell r="U1544">
            <v>72902.399999999994</v>
          </cell>
        </row>
        <row r="1545">
          <cell r="J1545" t="str">
            <v>25.10.06</v>
          </cell>
          <cell r="L1545" t="str">
            <v/>
          </cell>
          <cell r="N1545" t="str">
            <v>29.11.06</v>
          </cell>
          <cell r="S1545">
            <v>0</v>
          </cell>
          <cell r="T1545">
            <v>1</v>
          </cell>
          <cell r="U1545">
            <v>23920</v>
          </cell>
        </row>
        <row r="1546">
          <cell r="J1546" t="str">
            <v/>
          </cell>
          <cell r="L1546" t="str">
            <v/>
          </cell>
          <cell r="N1546" t="str">
            <v>29.11.06</v>
          </cell>
          <cell r="S1546">
            <v>0</v>
          </cell>
          <cell r="T1546">
            <v>1</v>
          </cell>
          <cell r="U1546">
            <v>23920</v>
          </cell>
        </row>
        <row r="1547">
          <cell r="J1547" t="str">
            <v>27.10.06</v>
          </cell>
          <cell r="L1547" t="str">
            <v>23.11.06</v>
          </cell>
          <cell r="N1547" t="str">
            <v>29.11.06</v>
          </cell>
          <cell r="S1547">
            <v>0</v>
          </cell>
          <cell r="T1547">
            <v>1</v>
          </cell>
          <cell r="U1547">
            <v>37307.64</v>
          </cell>
        </row>
        <row r="1548">
          <cell r="J1548" t="str">
            <v/>
          </cell>
          <cell r="L1548" t="str">
            <v/>
          </cell>
          <cell r="N1548" t="str">
            <v>29.11.06</v>
          </cell>
          <cell r="S1548">
            <v>0</v>
          </cell>
          <cell r="T1548">
            <v>1</v>
          </cell>
          <cell r="U1548">
            <v>37307.64</v>
          </cell>
        </row>
        <row r="1549">
          <cell r="J1549" t="str">
            <v>20.10.06</v>
          </cell>
          <cell r="L1549" t="str">
            <v>24.10.06</v>
          </cell>
          <cell r="N1549" t="str">
            <v>24.10.06</v>
          </cell>
          <cell r="S1549">
            <v>0</v>
          </cell>
          <cell r="T1549">
            <v>1</v>
          </cell>
          <cell r="U1549">
            <v>8024</v>
          </cell>
        </row>
        <row r="1550">
          <cell r="J1550" t="str">
            <v/>
          </cell>
          <cell r="L1550" t="str">
            <v/>
          </cell>
          <cell r="N1550" t="str">
            <v>24.10.06</v>
          </cell>
          <cell r="S1550">
            <v>0</v>
          </cell>
          <cell r="T1550">
            <v>1</v>
          </cell>
          <cell r="U1550">
            <v>8024</v>
          </cell>
        </row>
        <row r="1551">
          <cell r="J1551" t="str">
            <v>27.10.06</v>
          </cell>
          <cell r="L1551" t="str">
            <v>27.10.06</v>
          </cell>
          <cell r="N1551" t="str">
            <v>26.10.06</v>
          </cell>
          <cell r="S1551">
            <v>0</v>
          </cell>
          <cell r="T1551">
            <v>3</v>
          </cell>
          <cell r="U1551">
            <v>174</v>
          </cell>
        </row>
        <row r="1552">
          <cell r="J1552" t="str">
            <v/>
          </cell>
          <cell r="L1552" t="str">
            <v/>
          </cell>
          <cell r="N1552" t="str">
            <v>26.10.06</v>
          </cell>
          <cell r="S1552">
            <v>0</v>
          </cell>
          <cell r="T1552">
            <v>3</v>
          </cell>
          <cell r="U1552">
            <v>174</v>
          </cell>
        </row>
        <row r="1553">
          <cell r="J1553" t="str">
            <v>27.10.06</v>
          </cell>
          <cell r="L1553" t="str">
            <v>02.11.06</v>
          </cell>
          <cell r="N1553" t="str">
            <v>03.11.06</v>
          </cell>
          <cell r="S1553">
            <v>0</v>
          </cell>
          <cell r="T1553">
            <v>2</v>
          </cell>
          <cell r="U1553">
            <v>97.04</v>
          </cell>
        </row>
        <row r="1554">
          <cell r="J1554" t="str">
            <v/>
          </cell>
          <cell r="L1554" t="str">
            <v/>
          </cell>
          <cell r="N1554" t="str">
            <v>03.11.06</v>
          </cell>
          <cell r="S1554">
            <v>0</v>
          </cell>
          <cell r="T1554">
            <v>2</v>
          </cell>
          <cell r="U1554">
            <v>97.04</v>
          </cell>
        </row>
        <row r="1555">
          <cell r="J1555" t="str">
            <v>27.10.06</v>
          </cell>
          <cell r="L1555" t="str">
            <v>02.11.06</v>
          </cell>
          <cell r="N1555" t="str">
            <v>03.11.06</v>
          </cell>
          <cell r="S1555">
            <v>0</v>
          </cell>
          <cell r="T1555">
            <v>3</v>
          </cell>
          <cell r="U1555">
            <v>145.56</v>
          </cell>
        </row>
        <row r="1556">
          <cell r="J1556" t="str">
            <v/>
          </cell>
          <cell r="L1556" t="str">
            <v/>
          </cell>
          <cell r="N1556" t="str">
            <v>03.11.06</v>
          </cell>
          <cell r="S1556">
            <v>0</v>
          </cell>
          <cell r="T1556">
            <v>3</v>
          </cell>
          <cell r="U1556">
            <v>145.56</v>
          </cell>
        </row>
        <row r="1557">
          <cell r="J1557" t="str">
            <v>07.12.06</v>
          </cell>
          <cell r="L1557" t="str">
            <v/>
          </cell>
          <cell r="N1557" t="str">
            <v>25.04.07</v>
          </cell>
          <cell r="S1557">
            <v>0</v>
          </cell>
          <cell r="T1557">
            <v>1</v>
          </cell>
          <cell r="U1557">
            <v>3173</v>
          </cell>
        </row>
        <row r="1558">
          <cell r="J1558" t="str">
            <v/>
          </cell>
          <cell r="L1558" t="str">
            <v/>
          </cell>
          <cell r="N1558" t="str">
            <v>25.04.07</v>
          </cell>
          <cell r="S1558">
            <v>0</v>
          </cell>
          <cell r="T1558">
            <v>1</v>
          </cell>
          <cell r="U1558">
            <v>3173</v>
          </cell>
        </row>
        <row r="1559">
          <cell r="J1559" t="str">
            <v>11.09.07</v>
          </cell>
          <cell r="L1559" t="str">
            <v>12.09.07</v>
          </cell>
          <cell r="N1559" t="str">
            <v>11.09.07</v>
          </cell>
          <cell r="S1559">
            <v>0</v>
          </cell>
          <cell r="T1559">
            <v>4</v>
          </cell>
          <cell r="U1559">
            <v>61.16</v>
          </cell>
        </row>
        <row r="1560">
          <cell r="J1560" t="str">
            <v/>
          </cell>
          <cell r="L1560" t="str">
            <v/>
          </cell>
          <cell r="N1560" t="str">
            <v>11.09.07</v>
          </cell>
          <cell r="S1560">
            <v>0</v>
          </cell>
          <cell r="T1560">
            <v>4</v>
          </cell>
          <cell r="U1560">
            <v>61.16</v>
          </cell>
        </row>
        <row r="1561">
          <cell r="J1561" t="str">
            <v/>
          </cell>
          <cell r="L1561" t="str">
            <v/>
          </cell>
          <cell r="N1561" t="str">
            <v/>
          </cell>
          <cell r="S1561">
            <v>0</v>
          </cell>
          <cell r="T1561">
            <v>0</v>
          </cell>
          <cell r="U1561">
            <v>0</v>
          </cell>
        </row>
        <row r="1562">
          <cell r="J1562" t="str">
            <v/>
          </cell>
          <cell r="L1562" t="str">
            <v/>
          </cell>
          <cell r="N1562" t="str">
            <v/>
          </cell>
          <cell r="S1562">
            <v>0</v>
          </cell>
          <cell r="T1562">
            <v>0</v>
          </cell>
          <cell r="U1562">
            <v>0</v>
          </cell>
        </row>
        <row r="1563">
          <cell r="J1563" t="str">
            <v/>
          </cell>
          <cell r="L1563" t="str">
            <v/>
          </cell>
          <cell r="N1563" t="str">
            <v/>
          </cell>
          <cell r="S1563">
            <v>0</v>
          </cell>
          <cell r="T1563">
            <v>0</v>
          </cell>
          <cell r="U1563">
            <v>0</v>
          </cell>
        </row>
        <row r="1564">
          <cell r="J1564" t="str">
            <v/>
          </cell>
          <cell r="L1564" t="str">
            <v/>
          </cell>
          <cell r="N1564" t="str">
            <v/>
          </cell>
          <cell r="S1564">
            <v>0</v>
          </cell>
          <cell r="T1564">
            <v>0</v>
          </cell>
          <cell r="U1564">
            <v>308000</v>
          </cell>
        </row>
        <row r="1565">
          <cell r="J1565" t="str">
            <v>22.12.06</v>
          </cell>
          <cell r="L1565" t="str">
            <v/>
          </cell>
          <cell r="N1565" t="str">
            <v/>
          </cell>
          <cell r="S1565">
            <v>0</v>
          </cell>
          <cell r="T1565">
            <v>2</v>
          </cell>
          <cell r="U1565">
            <v>308000</v>
          </cell>
        </row>
        <row r="1566">
          <cell r="J1566" t="str">
            <v/>
          </cell>
          <cell r="L1566" t="str">
            <v/>
          </cell>
          <cell r="N1566" t="str">
            <v>25.04.08</v>
          </cell>
          <cell r="S1566">
            <v>0</v>
          </cell>
          <cell r="T1566">
            <v>1</v>
          </cell>
          <cell r="U1566">
            <v>-91000</v>
          </cell>
        </row>
        <row r="1567">
          <cell r="J1567" t="str">
            <v/>
          </cell>
          <cell r="L1567" t="str">
            <v/>
          </cell>
          <cell r="N1567" t="str">
            <v>19.09.07</v>
          </cell>
          <cell r="S1567">
            <v>0</v>
          </cell>
          <cell r="T1567">
            <v>1</v>
          </cell>
          <cell r="U1567">
            <v>197000</v>
          </cell>
        </row>
        <row r="1568">
          <cell r="J1568" t="str">
            <v/>
          </cell>
          <cell r="L1568" t="str">
            <v/>
          </cell>
          <cell r="N1568" t="str">
            <v>23.04.08</v>
          </cell>
          <cell r="S1568">
            <v>0</v>
          </cell>
          <cell r="T1568">
            <v>1</v>
          </cell>
          <cell r="U1568">
            <v>91000</v>
          </cell>
        </row>
        <row r="1569">
          <cell r="J1569" t="str">
            <v/>
          </cell>
          <cell r="L1569" t="str">
            <v/>
          </cell>
          <cell r="N1569" t="str">
            <v>23.04.08</v>
          </cell>
          <cell r="S1569">
            <v>0</v>
          </cell>
          <cell r="T1569">
            <v>1</v>
          </cell>
          <cell r="U1569">
            <v>152000</v>
          </cell>
        </row>
        <row r="1570">
          <cell r="J1570" t="str">
            <v/>
          </cell>
          <cell r="L1570" t="str">
            <v/>
          </cell>
          <cell r="N1570" t="str">
            <v/>
          </cell>
          <cell r="S1570">
            <v>0</v>
          </cell>
          <cell r="T1570">
            <v>0</v>
          </cell>
          <cell r="U1570">
            <v>0</v>
          </cell>
        </row>
        <row r="1571">
          <cell r="J1571" t="str">
            <v/>
          </cell>
          <cell r="L1571" t="str">
            <v/>
          </cell>
          <cell r="N1571" t="str">
            <v/>
          </cell>
          <cell r="S1571">
            <v>0</v>
          </cell>
          <cell r="T1571">
            <v>0</v>
          </cell>
          <cell r="U1571">
            <v>0</v>
          </cell>
        </row>
        <row r="1572">
          <cell r="J1572" t="str">
            <v/>
          </cell>
          <cell r="L1572" t="str">
            <v/>
          </cell>
          <cell r="N1572" t="str">
            <v/>
          </cell>
          <cell r="S1572">
            <v>0</v>
          </cell>
          <cell r="T1572">
            <v>0</v>
          </cell>
          <cell r="U1572">
            <v>0</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PMA"/>
      <sheetName val="21 PMA"/>
      <sheetName val="22 PMA"/>
      <sheetName val="01 VAN"/>
      <sheetName val="02 VAN"/>
      <sheetName val="03 VAN"/>
      <sheetName val="04 VAN"/>
      <sheetName val="05 VAN"/>
      <sheetName val="05 FLAT"/>
      <sheetName val="05 TIP"/>
      <sheetName val="05 TANK"/>
      <sheetName val="05 FRID"/>
      <sheetName val="06 VAN"/>
      <sheetName val="06 FLAT"/>
      <sheetName val="06 TIP"/>
      <sheetName val="06 TANK"/>
      <sheetName val="06 FRID"/>
      <sheetName val="07 VAN"/>
      <sheetName val="07 FLAT"/>
      <sheetName val="08 VAN"/>
      <sheetName val="08 FLAT"/>
      <sheetName val="08 TIP"/>
      <sheetName val="08 TANK"/>
      <sheetName val="09 VAN"/>
      <sheetName val="09 FLAT"/>
      <sheetName val="09 TIP"/>
      <sheetName val="09 TANK"/>
      <sheetName val="09 FRID"/>
      <sheetName val="09 LOW"/>
      <sheetName val="10 VAN"/>
      <sheetName val="10 FLAT"/>
      <sheetName val="10 TANK"/>
      <sheetName val="10 FRID"/>
      <sheetName val="11 VAN"/>
      <sheetName val="11 FLAT"/>
      <sheetName val="11 TIP"/>
      <sheetName val="11 TANK"/>
      <sheetName val="11 FRID"/>
      <sheetName val="11 LOW"/>
      <sheetName val="12 VAN"/>
      <sheetName val="12 FLAT"/>
      <sheetName val="13 VAN"/>
      <sheetName val="13 FLAT"/>
      <sheetName val="13 TANK"/>
      <sheetName val="14 VAN"/>
      <sheetName val="14 FLAT"/>
      <sheetName val="15 VAN"/>
      <sheetName val="15 FLAT"/>
      <sheetName val="16 VAN"/>
      <sheetName val="16 FLAT"/>
      <sheetName val="17 VAN"/>
      <sheetName val="17 FLAT"/>
      <sheetName val="17 TIP"/>
      <sheetName val="17 TANK"/>
      <sheetName val="18 VAN"/>
      <sheetName val="18 FLAT"/>
      <sheetName val="18 TANK"/>
      <sheetName val="18 FRID"/>
      <sheetName val="19 VAN"/>
      <sheetName val="19 FLAT"/>
      <sheetName val="19 FRID"/>
      <sheetName val="99 DE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ow r="1">
          <cell r="A1" t="str">
            <v>99 DEV</v>
          </cell>
          <cell r="B1" t="str">
            <v>R F A    V E H I C L E     C O S T     S C H E D U L E</v>
          </cell>
          <cell r="M1" t="str">
            <v>Edition 25</v>
          </cell>
          <cell r="O1">
            <v>37316</v>
          </cell>
        </row>
        <row r="3">
          <cell r="A3" t="str">
            <v xml:space="preserve">  Concept - 99 DEV</v>
          </cell>
          <cell r="H3" t="str">
            <v xml:space="preserve">  ASSUMPTIONS : Concept - 99 DEV</v>
          </cell>
        </row>
        <row r="4">
          <cell r="A4" t="str">
            <v xml:space="preserve">  Seven Axle Interlink DEV</v>
          </cell>
          <cell r="H4" t="str">
            <v xml:space="preserve">  Seven Axle Interlink DEV  Develop</v>
          </cell>
        </row>
        <row r="5">
          <cell r="A5" t="str">
            <v xml:space="preserve">  Develop</v>
          </cell>
          <cell r="H5" t="str">
            <v xml:space="preserve">  DEVELOP</v>
          </cell>
          <cell r="M5">
            <v>37316</v>
          </cell>
        </row>
        <row r="6">
          <cell r="A6" t="str">
            <v xml:space="preserve">  DEVELOP</v>
          </cell>
        </row>
        <row r="7">
          <cell r="H7" t="str">
            <v>P R I M E    M O V E R    O R    R I G I D</v>
          </cell>
        </row>
        <row r="8">
          <cell r="A8" t="str">
            <v>ANNUAL FIXED (STANDING) COSTS</v>
          </cell>
          <cell r="C8" t="str">
            <v>R</v>
          </cell>
          <cell r="D8" t="str">
            <v>cpk</v>
          </cell>
          <cell r="E8" t="str">
            <v>%</v>
          </cell>
          <cell r="F8" t="str">
            <v>%</v>
          </cell>
          <cell r="H8" t="str">
            <v xml:space="preserve"> Cost Price (excl VAT)</v>
          </cell>
          <cell r="L8" t="str">
            <v>R</v>
          </cell>
          <cell r="M8">
            <v>646000</v>
          </cell>
        </row>
        <row r="9">
          <cell r="H9" t="str">
            <v xml:space="preserve"> Residual Value</v>
          </cell>
          <cell r="L9" t="str">
            <v>%</v>
          </cell>
          <cell r="M9">
            <v>0.25</v>
          </cell>
        </row>
        <row r="10">
          <cell r="A10" t="str">
            <v xml:space="preserve">  Cost of Capital (Finance)</v>
          </cell>
          <cell r="C10">
            <v>63410</v>
          </cell>
          <cell r="D10">
            <v>45.292857142857144</v>
          </cell>
          <cell r="E10">
            <v>0.15641033230720658</v>
          </cell>
          <cell r="F10">
            <v>8.1519468381476654E-2</v>
          </cell>
          <cell r="H10" t="str">
            <v xml:space="preserve"> Finance - Cost of Capital (Interest)</v>
          </cell>
          <cell r="L10" t="str">
            <v>%</v>
          </cell>
          <cell r="M10">
            <v>0.155</v>
          </cell>
        </row>
        <row r="11">
          <cell r="A11" t="str">
            <v xml:space="preserve">  Depreciation</v>
          </cell>
          <cell r="C11">
            <v>105479</v>
          </cell>
          <cell r="D11">
            <v>75.342142857142861</v>
          </cell>
          <cell r="E11">
            <v>0.26017986818217698</v>
          </cell>
          <cell r="F11">
            <v>0.13560309108042543</v>
          </cell>
          <cell r="H11" t="str">
            <v xml:space="preserve">               - or  Monthly Repayment </v>
          </cell>
          <cell r="L11" t="str">
            <v>R</v>
          </cell>
          <cell r="M11">
            <v>0</v>
          </cell>
          <cell r="O11" t="str">
            <v xml:space="preserve">  Seven Axle Interlink DEV</v>
          </cell>
        </row>
        <row r="12">
          <cell r="A12" t="str">
            <v xml:space="preserve">  Insurance</v>
          </cell>
          <cell r="C12">
            <v>57060</v>
          </cell>
          <cell r="D12">
            <v>40.75714285714286</v>
          </cell>
          <cell r="E12">
            <v>0.14074709921856501</v>
          </cell>
          <cell r="F12">
            <v>7.3355951204022371E-2</v>
          </cell>
          <cell r="H12" t="str">
            <v xml:space="preserve"> Depreciation - Distance  km</v>
          </cell>
          <cell r="I12">
            <v>0</v>
          </cell>
          <cell r="J12" t="str">
            <v>or</v>
          </cell>
          <cell r="K12" t="str">
            <v>Time</v>
          </cell>
          <cell r="L12" t="str">
            <v>yrs</v>
          </cell>
          <cell r="M12">
            <v>5</v>
          </cell>
          <cell r="O12" t="str">
            <v xml:space="preserve">  DEVELOP</v>
          </cell>
        </row>
        <row r="13">
          <cell r="A13" t="str">
            <v xml:space="preserve">  On Vehicle Staff</v>
          </cell>
          <cell r="C13">
            <v>135000</v>
          </cell>
          <cell r="D13">
            <v>96.428571428571431</v>
          </cell>
          <cell r="E13">
            <v>0.33299786881363957</v>
          </cell>
          <cell r="F13">
            <v>0.17355508959942201</v>
          </cell>
          <cell r="H13" t="str">
            <v xml:space="preserve"> Insurance (% of Cost Price)</v>
          </cell>
          <cell r="L13" t="str">
            <v>%</v>
          </cell>
          <cell r="M13">
            <v>7.4999999999999997E-2</v>
          </cell>
        </row>
        <row r="14">
          <cell r="A14" t="str">
            <v xml:space="preserve">  Overheads - Administration</v>
          </cell>
          <cell r="C14">
            <v>13491</v>
          </cell>
          <cell r="D14">
            <v>9.6364285714285707</v>
          </cell>
          <cell r="E14">
            <v>3.327758702344305E-2</v>
          </cell>
          <cell r="F14">
            <v>1.734393862063557E-2</v>
          </cell>
          <cell r="H14" t="str">
            <v xml:space="preserve"> Tare </v>
          </cell>
          <cell r="I14">
            <v>9200</v>
          </cell>
          <cell r="J14" t="str">
            <v>kg</v>
          </cell>
          <cell r="K14" t="str">
            <v>Licence</v>
          </cell>
          <cell r="L14" t="str">
            <v>R</v>
          </cell>
          <cell r="M14">
            <v>5112</v>
          </cell>
        </row>
        <row r="15">
          <cell r="A15" t="str">
            <v xml:space="preserve">  Overheads - Operational</v>
          </cell>
          <cell r="C15">
            <v>8994</v>
          </cell>
          <cell r="D15">
            <v>6.4242857142857144</v>
          </cell>
          <cell r="E15">
            <v>2.21850580156287E-2</v>
          </cell>
          <cell r="F15">
            <v>1.1562625747090381E-2</v>
          </cell>
          <cell r="H15" t="str">
            <v xml:space="preserve"> Number of Steering Axle(s)</v>
          </cell>
          <cell r="L15" t="str">
            <v>no</v>
          </cell>
          <cell r="M15">
            <v>1</v>
          </cell>
        </row>
        <row r="16">
          <cell r="A16" t="str">
            <v xml:space="preserve">  Licence</v>
          </cell>
          <cell r="C16">
            <v>9974</v>
          </cell>
          <cell r="D16">
            <v>7.1242857142857146</v>
          </cell>
          <cell r="E16">
            <v>2.4602375878127712E-2</v>
          </cell>
          <cell r="F16">
            <v>1.2822507138256556E-2</v>
          </cell>
          <cell r="H16" t="str">
            <v xml:space="preserve"> Number of Tyres (excl spare)</v>
          </cell>
          <cell r="L16" t="str">
            <v>no</v>
          </cell>
          <cell r="M16">
            <v>10</v>
          </cell>
        </row>
        <row r="17">
          <cell r="A17" t="str">
            <v xml:space="preserve">  Other</v>
          </cell>
          <cell r="C17">
            <v>12000</v>
          </cell>
          <cell r="D17">
            <v>8.5714285714285712</v>
          </cell>
          <cell r="E17">
            <v>2.9599810561212407E-2</v>
          </cell>
          <cell r="F17">
            <v>1.5427119075504177E-2</v>
          </cell>
          <cell r="H17" t="str">
            <v xml:space="preserve"> Tyre Size</v>
          </cell>
          <cell r="L17" t="str">
            <v xml:space="preserve"> -</v>
          </cell>
          <cell r="M17" t="str">
            <v xml:space="preserve">Tyre Size </v>
          </cell>
          <cell r="R17" t="str">
            <v xml:space="preserve">  Seven Axle Interlink DEV</v>
          </cell>
          <cell r="U17" t="str">
            <v>ASSUMPTIONS</v>
          </cell>
        </row>
        <row r="18">
          <cell r="H18" t="str">
            <v xml:space="preserve"> Tyre Price - New Tyre (excl VAT)</v>
          </cell>
          <cell r="L18" t="str">
            <v>R</v>
          </cell>
          <cell r="M18">
            <v>2400.0000000003001</v>
          </cell>
          <cell r="R18" t="str">
            <v xml:space="preserve">  DEVELOP</v>
          </cell>
        </row>
        <row r="19">
          <cell r="A19" t="str">
            <v xml:space="preserve"> TOTAL ANNUAL FIXED COSTS</v>
          </cell>
          <cell r="C19">
            <v>405408</v>
          </cell>
          <cell r="D19">
            <v>289.57714285714286</v>
          </cell>
          <cell r="E19">
            <v>1</v>
          </cell>
          <cell r="F19">
            <v>0.52118979084683315</v>
          </cell>
          <cell r="H19" t="str">
            <v xml:space="preserve">                  - Retread  (excl VAT)</v>
          </cell>
          <cell r="L19" t="str">
            <v>R</v>
          </cell>
          <cell r="M19">
            <v>806.4</v>
          </cell>
          <cell r="R19" t="str">
            <v xml:space="preserve">  Payload (Ton)</v>
          </cell>
          <cell r="S19">
            <v>34.700000000000003</v>
          </cell>
        </row>
        <row r="20">
          <cell r="H20" t="str">
            <v xml:space="preserve"> New Tyre Life            - Front &amp; Rear</v>
          </cell>
          <cell r="K20">
            <v>80000</v>
          </cell>
          <cell r="L20" t="str">
            <v>km</v>
          </cell>
          <cell r="M20">
            <v>100000</v>
          </cell>
        </row>
        <row r="21">
          <cell r="A21" t="str">
            <v xml:space="preserve">  VARIABLE (RUNNING) COSTS</v>
          </cell>
          <cell r="C21" t="str">
            <v>R</v>
          </cell>
          <cell r="D21" t="str">
            <v>cpk</v>
          </cell>
          <cell r="E21" t="str">
            <v>%</v>
          </cell>
          <cell r="F21" t="str">
            <v>%</v>
          </cell>
          <cell r="H21" t="str">
            <v xml:space="preserve"> Retread Tyre Life       - Front &amp; Rear</v>
          </cell>
          <cell r="K21">
            <v>80000</v>
          </cell>
          <cell r="L21" t="str">
            <v>km</v>
          </cell>
          <cell r="M21">
            <v>100000</v>
          </cell>
          <cell r="R21" t="str">
            <v xml:space="preserve">   Edition 25</v>
          </cell>
          <cell r="S21">
            <v>37316</v>
          </cell>
          <cell r="U21" t="str">
            <v>P/Mover</v>
          </cell>
          <cell r="V21" t="str">
            <v>Semi/Trlr</v>
          </cell>
          <cell r="W21" t="str">
            <v>P/Mover</v>
          </cell>
          <cell r="X21" t="str">
            <v>Semi/Trlr</v>
          </cell>
        </row>
        <row r="22">
          <cell r="H22" t="str">
            <v xml:space="preserve"> Number of Retreads  - Front &amp; Rear</v>
          </cell>
          <cell r="K22">
            <v>0</v>
          </cell>
          <cell r="L22" t="str">
            <v>no</v>
          </cell>
          <cell r="M22">
            <v>2</v>
          </cell>
          <cell r="R22" t="str">
            <v>PURCHASE PRICE</v>
          </cell>
          <cell r="T22" t="str">
            <v>(R)</v>
          </cell>
          <cell r="U22" t="str">
            <v xml:space="preserve">   -</v>
          </cell>
          <cell r="V22" t="str">
            <v xml:space="preserve">   -</v>
          </cell>
          <cell r="W22">
            <v>646000</v>
          </cell>
          <cell r="X22">
            <v>172190</v>
          </cell>
        </row>
        <row r="23">
          <cell r="A23" t="str">
            <v xml:space="preserve">  Fuel</v>
          </cell>
          <cell r="C23">
            <v>223146</v>
          </cell>
          <cell r="D23">
            <v>159.38999999999999</v>
          </cell>
          <cell r="E23">
            <v>0.59914134511858186</v>
          </cell>
          <cell r="F23">
            <v>0.28687499276853795</v>
          </cell>
          <cell r="H23" t="str">
            <v>T R A I L E R S    O R    S E M I    T R A I L E R S</v>
          </cell>
          <cell r="R23" t="str">
            <v>LESS RESIDUAL VALUE</v>
          </cell>
          <cell r="T23" t="str">
            <v>(R)</v>
          </cell>
          <cell r="U23">
            <v>0.25</v>
          </cell>
          <cell r="V23">
            <v>0</v>
          </cell>
          <cell r="W23">
            <v>161500</v>
          </cell>
          <cell r="X23">
            <v>0</v>
          </cell>
        </row>
        <row r="24">
          <cell r="A24" t="str">
            <v xml:space="preserve">  Lubricants</v>
          </cell>
          <cell r="C24">
            <v>5579</v>
          </cell>
          <cell r="D24">
            <v>3.9849999999999999</v>
          </cell>
          <cell r="E24">
            <v>1.4979473369079295E-2</v>
          </cell>
          <cell r="F24">
            <v>7.1723247768531503E-3</v>
          </cell>
          <cell r="H24" t="str">
            <v xml:space="preserve"> Cost Price (excl VAT) (1st + 2nd Trailer)</v>
          </cell>
          <cell r="L24" t="str">
            <v>R</v>
          </cell>
          <cell r="M24">
            <v>172190</v>
          </cell>
          <cell r="R24" t="str">
            <v>LESS TYRES</v>
          </cell>
          <cell r="T24" t="str">
            <v>(R)</v>
          </cell>
          <cell r="U24">
            <v>2400.0000000003001</v>
          </cell>
          <cell r="V24">
            <v>2400.0000000003001</v>
          </cell>
          <cell r="W24">
            <v>24000.000000003001</v>
          </cell>
          <cell r="X24">
            <v>38400.000000004802</v>
          </cell>
        </row>
        <row r="25">
          <cell r="A25" t="str">
            <v xml:space="preserve">  Maintenance</v>
          </cell>
          <cell r="C25">
            <v>79763</v>
          </cell>
          <cell r="D25">
            <v>56.973571428571425</v>
          </cell>
          <cell r="E25">
            <v>0.21416163010178738</v>
          </cell>
          <cell r="F25">
            <v>0.10254277490161998</v>
          </cell>
          <cell r="H25" t="str">
            <v xml:space="preserve"> Residual Value</v>
          </cell>
          <cell r="L25" t="str">
            <v>%</v>
          </cell>
          <cell r="M25">
            <v>0</v>
          </cell>
          <cell r="R25" t="str">
            <v>AMOUNT FOR DEPRECIATION</v>
          </cell>
          <cell r="T25" t="str">
            <v>(R)</v>
          </cell>
          <cell r="U25" t="str">
            <v xml:space="preserve">   -</v>
          </cell>
          <cell r="V25" t="str">
            <v xml:space="preserve">   -</v>
          </cell>
          <cell r="W25">
            <v>460499.99999999697</v>
          </cell>
          <cell r="X25">
            <v>133789.9999999952</v>
          </cell>
        </row>
        <row r="26">
          <cell r="A26" t="str">
            <v xml:space="preserve">  Tyres</v>
          </cell>
          <cell r="C26">
            <v>49955</v>
          </cell>
          <cell r="D26">
            <v>35.682142857142857</v>
          </cell>
          <cell r="E26">
            <v>0.13412790682064102</v>
          </cell>
          <cell r="F26">
            <v>6.4221811118067601E-2</v>
          </cell>
          <cell r="H26" t="str">
            <v xml:space="preserve"> Finance - Cost of Capital (Interest)</v>
          </cell>
          <cell r="L26" t="str">
            <v>%</v>
          </cell>
          <cell r="M26">
            <v>0.155</v>
          </cell>
          <cell r="R26" t="str">
            <v>DEPRECIATION</v>
          </cell>
          <cell r="T26" t="str">
            <v>(R)</v>
          </cell>
          <cell r="U26">
            <v>0.2</v>
          </cell>
          <cell r="V26">
            <v>0.1</v>
          </cell>
          <cell r="W26">
            <v>105478.99999999892</v>
          </cell>
          <cell r="X26" t="str">
            <v xml:space="preserve">   -</v>
          </cell>
        </row>
        <row r="27">
          <cell r="A27" t="str">
            <v xml:space="preserve">  Other</v>
          </cell>
          <cell r="C27">
            <v>14000</v>
          </cell>
          <cell r="D27">
            <v>10</v>
          </cell>
          <cell r="E27">
            <v>3.7589644589910404E-2</v>
          </cell>
          <cell r="F27">
            <v>1.7998305588088206E-2</v>
          </cell>
          <cell r="H27" t="str">
            <v xml:space="preserve">               - or  Monthly Repayment </v>
          </cell>
          <cell r="L27" t="str">
            <v>R</v>
          </cell>
          <cell r="M27">
            <v>0</v>
          </cell>
          <cell r="R27" t="str">
            <v>INTEREST ON CAPITAL/HP CHARGES</v>
          </cell>
          <cell r="T27" t="str">
            <v>(R)</v>
          </cell>
          <cell r="U27">
            <v>0.155</v>
          </cell>
          <cell r="V27">
            <v>0.155</v>
          </cell>
          <cell r="W27">
            <v>63409.724999999999</v>
          </cell>
          <cell r="X27" t="str">
            <v xml:space="preserve">   -</v>
          </cell>
        </row>
        <row r="28">
          <cell r="H28" t="str">
            <v xml:space="preserve"> Depreciation - Time</v>
          </cell>
          <cell r="L28" t="str">
            <v>yrs</v>
          </cell>
          <cell r="M28">
            <v>10</v>
          </cell>
          <cell r="R28" t="str">
            <v xml:space="preserve">TOTAL NO OF TYRES </v>
          </cell>
          <cell r="T28" t="str">
            <v>no</v>
          </cell>
          <cell r="U28">
            <v>10</v>
          </cell>
          <cell r="V28">
            <v>16</v>
          </cell>
          <cell r="W28" t="str">
            <v xml:space="preserve">   -</v>
          </cell>
          <cell r="X28" t="str">
            <v xml:space="preserve">   -</v>
          </cell>
        </row>
        <row r="29">
          <cell r="A29" t="str">
            <v xml:space="preserve"> TOTAL VARIABLE COSTS</v>
          </cell>
          <cell r="C29">
            <v>372443</v>
          </cell>
          <cell r="D29">
            <v>266.03071428571428</v>
          </cell>
          <cell r="E29">
            <v>1</v>
          </cell>
          <cell r="F29">
            <v>0.47881020915316685</v>
          </cell>
          <cell r="H29" t="str">
            <v xml:space="preserve"> Insurance (% of Cost Price)</v>
          </cell>
          <cell r="L29" t="str">
            <v>%</v>
          </cell>
          <cell r="M29">
            <v>0.05</v>
          </cell>
          <cell r="R29" t="str">
            <v>Used for p/mover depreciation</v>
          </cell>
          <cell r="T29" t="str">
            <v>Yrs</v>
          </cell>
          <cell r="U29">
            <v>5</v>
          </cell>
          <cell r="V29" t="str">
            <v xml:space="preserve">   -</v>
          </cell>
          <cell r="W29" t="str">
            <v xml:space="preserve">   -</v>
          </cell>
          <cell r="X29" t="str">
            <v xml:space="preserve">   -</v>
          </cell>
        </row>
        <row r="30">
          <cell r="H30" t="str">
            <v xml:space="preserve"> Tare - First Trailer</v>
          </cell>
          <cell r="I30">
            <v>6500</v>
          </cell>
          <cell r="J30" t="str">
            <v>kg</v>
          </cell>
          <cell r="K30" t="str">
            <v>Licence</v>
          </cell>
          <cell r="L30" t="str">
            <v>R</v>
          </cell>
          <cell r="M30">
            <v>2678</v>
          </cell>
          <cell r="R30" t="str">
            <v>Used for p/mover depreciation</v>
          </cell>
          <cell r="T30" t="str">
            <v>R/yr</v>
          </cell>
          <cell r="U30">
            <v>0</v>
          </cell>
          <cell r="V30">
            <v>0</v>
          </cell>
          <cell r="W30" t="str">
            <v xml:space="preserve">   -</v>
          </cell>
          <cell r="X30" t="str">
            <v xml:space="preserve">   -</v>
          </cell>
        </row>
        <row r="31">
          <cell r="A31" t="str">
            <v xml:space="preserve"> TOTAL ANNUAL COSTS</v>
          </cell>
          <cell r="C31">
            <v>777851</v>
          </cell>
          <cell r="D31">
            <v>555.60785714285714</v>
          </cell>
          <cell r="E31" t="str">
            <v>---</v>
          </cell>
          <cell r="F31">
            <v>1</v>
          </cell>
          <cell r="H31" t="str">
            <v xml:space="preserve"> Tare - Second Trailer</v>
          </cell>
          <cell r="I31">
            <v>5600</v>
          </cell>
          <cell r="J31" t="str">
            <v>kg</v>
          </cell>
          <cell r="K31" t="str">
            <v>Licence</v>
          </cell>
          <cell r="L31" t="str">
            <v>R</v>
          </cell>
          <cell r="M31">
            <v>2184</v>
          </cell>
        </row>
        <row r="32">
          <cell r="H32" t="str">
            <v xml:space="preserve"> Number of  Axle(s)</v>
          </cell>
          <cell r="L32" t="str">
            <v>no</v>
          </cell>
          <cell r="M32">
            <v>4</v>
          </cell>
        </row>
        <row r="33">
          <cell r="A33" t="str">
            <v>COST</v>
          </cell>
          <cell r="B33" t="str">
            <v>F r o m    T o t a l      A n n u a l</v>
          </cell>
          <cell r="H33" t="str">
            <v xml:space="preserve"> Number of Tyres (excl spares)</v>
          </cell>
          <cell r="L33" t="str">
            <v>no</v>
          </cell>
          <cell r="M33">
            <v>16</v>
          </cell>
        </row>
        <row r="34">
          <cell r="A34" t="str">
            <v>SUMMARY</v>
          </cell>
          <cell r="B34" t="str">
            <v>Fixed Cost</v>
          </cell>
          <cell r="C34" t="str">
            <v>Variable Cost</v>
          </cell>
          <cell r="E34" t="str">
            <v>Total  Cost</v>
          </cell>
          <cell r="H34" t="str">
            <v xml:space="preserve"> Tyre Size</v>
          </cell>
          <cell r="L34" t="str">
            <v xml:space="preserve"> -</v>
          </cell>
          <cell r="M34" t="str">
            <v xml:space="preserve">Tyre Size </v>
          </cell>
        </row>
        <row r="35">
          <cell r="A35" t="str">
            <v xml:space="preserve"> Cost per Day              R</v>
          </cell>
          <cell r="B35">
            <v>1801.8133333333333</v>
          </cell>
          <cell r="C35">
            <v>1655.3022222222223</v>
          </cell>
          <cell r="E35">
            <v>3457.1155555555556</v>
          </cell>
          <cell r="H35" t="str">
            <v xml:space="preserve"> Tyre Price - New Tyre (excl VAT)</v>
          </cell>
          <cell r="L35" t="str">
            <v>R</v>
          </cell>
          <cell r="M35">
            <v>2400.0000000003001</v>
          </cell>
        </row>
        <row r="36">
          <cell r="H36" t="str">
            <v xml:space="preserve">                  - Retread  (excl VAT)</v>
          </cell>
          <cell r="L36" t="str">
            <v>R</v>
          </cell>
          <cell r="M36">
            <v>756</v>
          </cell>
        </row>
        <row r="37">
          <cell r="A37" t="str">
            <v xml:space="preserve"> Cost per Hour             R</v>
          </cell>
          <cell r="B37">
            <v>150.15111111111111</v>
          </cell>
          <cell r="C37">
            <v>137.94185185185185</v>
          </cell>
          <cell r="E37">
            <v>288.09296296296299</v>
          </cell>
          <cell r="H37" t="str">
            <v xml:space="preserve"> New tyre life</v>
          </cell>
          <cell r="L37" t="str">
            <v>km</v>
          </cell>
          <cell r="M37">
            <v>120000</v>
          </cell>
        </row>
        <row r="38">
          <cell r="H38" t="str">
            <v xml:space="preserve"> Retread tyre life</v>
          </cell>
          <cell r="L38" t="str">
            <v>km</v>
          </cell>
          <cell r="M38">
            <v>120000</v>
          </cell>
        </row>
        <row r="39">
          <cell r="A39" t="str">
            <v xml:space="preserve"> Cent / Ton . km</v>
          </cell>
          <cell r="B39">
            <v>16.048389650695125</v>
          </cell>
          <cell r="C39">
            <v>14.743444595750068</v>
          </cell>
          <cell r="E39">
            <v>30.791834246445191</v>
          </cell>
          <cell r="H39" t="str">
            <v xml:space="preserve"> Number of Retreads</v>
          </cell>
          <cell r="L39" t="str">
            <v>no</v>
          </cell>
          <cell r="M39">
            <v>2</v>
          </cell>
        </row>
        <row r="40">
          <cell r="A40" t="str">
            <v xml:space="preserve"> At 80.0% Payload Utilisation</v>
          </cell>
          <cell r="H40" t="str">
            <v>O N    V E H I C L E    S T A F F</v>
          </cell>
        </row>
        <row r="41">
          <cell r="A41" t="str">
            <v xml:space="preserve"> and 65.0% Annual Laden km</v>
          </cell>
          <cell r="H41" t="str">
            <v xml:space="preserve"> Drivers       - No &amp; Monthly Cost</v>
          </cell>
          <cell r="J41" t="str">
            <v>no</v>
          </cell>
          <cell r="K41">
            <v>1</v>
          </cell>
          <cell r="L41" t="str">
            <v>R</v>
          </cell>
          <cell r="M41">
            <v>8405</v>
          </cell>
        </row>
        <row r="42">
          <cell r="A42" t="str">
            <v>INDICES and INCREASES</v>
          </cell>
          <cell r="C42" t="str">
            <v>INDICES</v>
          </cell>
          <cell r="E42" t="str">
            <v>INCREASES</v>
          </cell>
          <cell r="H42" t="str">
            <v xml:space="preserve"> Assistants  - No &amp; Monthly Cost</v>
          </cell>
          <cell r="J42" t="str">
            <v>no</v>
          </cell>
          <cell r="K42">
            <v>1</v>
          </cell>
          <cell r="L42" t="str">
            <v>R</v>
          </cell>
          <cell r="M42">
            <v>2845</v>
          </cell>
        </row>
        <row r="43">
          <cell r="C43" t="str">
            <v>RFA 20 Base</v>
          </cell>
          <cell r="E43" t="str">
            <v>From Edition</v>
          </cell>
          <cell r="H43" t="str">
            <v>A N N U A L    F I X E D    O V E R H E A D S</v>
          </cell>
        </row>
        <row r="44">
          <cell r="C44" t="str">
            <v>Mar 99 = 1000</v>
          </cell>
          <cell r="E44" t="str">
            <v>RFA 24</v>
          </cell>
          <cell r="H44" t="str">
            <v xml:space="preserve"> Administration</v>
          </cell>
          <cell r="L44" t="str">
            <v>R</v>
          </cell>
          <cell r="M44">
            <v>13490.631000000001</v>
          </cell>
        </row>
        <row r="45">
          <cell r="A45" t="str">
            <v xml:space="preserve"> Total Annual Fixed Cost</v>
          </cell>
          <cell r="C45">
            <v>1325.6884410456828</v>
          </cell>
          <cell r="E45">
            <v>4.5334224454149696E-2</v>
          </cell>
          <cell r="H45" t="str">
            <v xml:space="preserve"> Operational</v>
          </cell>
          <cell r="L45" t="str">
            <v>R</v>
          </cell>
          <cell r="M45">
            <v>8993.7540000000008</v>
          </cell>
        </row>
        <row r="46">
          <cell r="A46" t="str">
            <v xml:space="preserve"> Finance + Depreciation</v>
          </cell>
          <cell r="C46">
            <v>1282.0512820512822</v>
          </cell>
          <cell r="E46">
            <v>5.9679063857821735E-2</v>
          </cell>
          <cell r="H46" t="str">
            <v xml:space="preserve"> Other Fixed Standing Costs</v>
          </cell>
          <cell r="L46" t="str">
            <v>R</v>
          </cell>
          <cell r="M46">
            <v>12000</v>
          </cell>
        </row>
        <row r="47">
          <cell r="A47" t="str">
            <v xml:space="preserve"> On Vehicle Staff</v>
          </cell>
          <cell r="C47">
            <v>1200</v>
          </cell>
          <cell r="E47">
            <v>8.0000000000000071E-2</v>
          </cell>
          <cell r="H47" t="str">
            <v>V A R I A B L E    C O S T S</v>
          </cell>
        </row>
        <row r="48">
          <cell r="A48" t="str">
            <v xml:space="preserve"> Total Variable Cost</v>
          </cell>
          <cell r="C48">
            <v>1449.008493072874</v>
          </cell>
          <cell r="E48">
            <v>0.12186762767451986</v>
          </cell>
          <cell r="H48" t="str">
            <v xml:space="preserve"> Fuel Consumption</v>
          </cell>
          <cell r="K48" t="str">
            <v xml:space="preserve">Litre / 100 km  </v>
          </cell>
          <cell r="M48">
            <v>63</v>
          </cell>
        </row>
        <row r="49">
          <cell r="A49" t="str">
            <v xml:space="preserve"> Fuel Cost </v>
          </cell>
          <cell r="C49">
            <v>1297.4358974358975</v>
          </cell>
          <cell r="E49">
            <v>8.6956521739130377E-2</v>
          </cell>
          <cell r="H49" t="str">
            <v xml:space="preserve"> Fuel Price</v>
          </cell>
          <cell r="K49" t="str">
            <v xml:space="preserve">Cent / Litre  </v>
          </cell>
          <cell r="M49">
            <v>253</v>
          </cell>
        </row>
        <row r="50">
          <cell r="A50" t="str">
            <v xml:space="preserve"> Maintenance Cost</v>
          </cell>
          <cell r="C50">
            <v>1240.713663514186</v>
          </cell>
          <cell r="E50">
            <v>0.16272594752186587</v>
          </cell>
          <cell r="H50" t="str">
            <v xml:space="preserve"> Lubricants (as % of fuel cost)</v>
          </cell>
          <cell r="L50" t="str">
            <v>%</v>
          </cell>
          <cell r="M50">
            <v>2.5000000000000001E-2</v>
          </cell>
        </row>
        <row r="51">
          <cell r="A51" t="str">
            <v>ACTUAL VALUES USED for</v>
          </cell>
          <cell r="C51" t="str">
            <v>VALUES from</v>
          </cell>
          <cell r="E51" t="str">
            <v>VALUES From</v>
          </cell>
          <cell r="H51" t="str">
            <v xml:space="preserve"> Maintenance</v>
          </cell>
          <cell r="L51" t="str">
            <v>cpk</v>
          </cell>
          <cell r="M51">
            <v>56.973912839999997</v>
          </cell>
        </row>
        <row r="52">
          <cell r="A52" t="str">
            <v>INDICES and INCREASES</v>
          </cell>
          <cell r="C52" t="str">
            <v>RFA 20 Base</v>
          </cell>
          <cell r="E52" t="str">
            <v>RFA 24</v>
          </cell>
          <cell r="H52" t="str">
            <v xml:space="preserve"> Other Variable Running Costs</v>
          </cell>
          <cell r="L52" t="str">
            <v>cpk</v>
          </cell>
          <cell r="M52">
            <v>10</v>
          </cell>
        </row>
        <row r="53">
          <cell r="A53" t="str">
            <v xml:space="preserve"> Total Annual Fixed Cost</v>
          </cell>
          <cell r="B53" t="str">
            <v xml:space="preserve"> R   </v>
          </cell>
          <cell r="C53">
            <v>305809.40999999997</v>
          </cell>
          <cell r="E53">
            <v>387826.2</v>
          </cell>
          <cell r="H53" t="str">
            <v>U T I L I S A T I O N</v>
          </cell>
        </row>
        <row r="54">
          <cell r="A54" t="str">
            <v xml:space="preserve"> Finance + Depreciation</v>
          </cell>
          <cell r="B54" t="str">
            <v xml:space="preserve">R   </v>
          </cell>
          <cell r="C54">
            <v>131733.41999999998</v>
          </cell>
          <cell r="E54">
            <v>159377.5</v>
          </cell>
          <cell r="H54" t="str">
            <v xml:space="preserve"> Annual Kilometres</v>
          </cell>
          <cell r="L54" t="str">
            <v>km</v>
          </cell>
          <cell r="M54">
            <v>140000</v>
          </cell>
        </row>
        <row r="55">
          <cell r="A55" t="str">
            <v xml:space="preserve"> On Vehicle Staff</v>
          </cell>
          <cell r="B55" t="str">
            <v xml:space="preserve">R   </v>
          </cell>
          <cell r="C55">
            <v>112500</v>
          </cell>
          <cell r="E55">
            <v>125000</v>
          </cell>
          <cell r="H55" t="str">
            <v xml:space="preserve"> Payload Utilisation &amp; Annual Laden km</v>
          </cell>
          <cell r="J55" t="str">
            <v>%</v>
          </cell>
          <cell r="K55">
            <v>0.8</v>
          </cell>
          <cell r="L55" t="str">
            <v>%</v>
          </cell>
          <cell r="M55">
            <v>0.65</v>
          </cell>
        </row>
        <row r="56">
          <cell r="A56" t="str">
            <v xml:space="preserve"> Total Variable Cost</v>
          </cell>
          <cell r="B56" t="str">
            <v xml:space="preserve">cpk  </v>
          </cell>
          <cell r="C56">
            <v>183.595</v>
          </cell>
          <cell r="E56">
            <v>237.13200000000003</v>
          </cell>
          <cell r="H56" t="str">
            <v xml:space="preserve"> Days Worked per Annum </v>
          </cell>
          <cell r="L56" t="str">
            <v>days</v>
          </cell>
          <cell r="M56">
            <v>225</v>
          </cell>
          <cell r="P56" t="str">
            <v>99 DEV</v>
          </cell>
        </row>
        <row r="57">
          <cell r="A57" t="str">
            <v xml:space="preserve"> Fuel Cost</v>
          </cell>
          <cell r="B57" t="str">
            <v xml:space="preserve">cpk  </v>
          </cell>
          <cell r="C57">
            <v>122.85</v>
          </cell>
          <cell r="E57">
            <v>146.6388</v>
          </cell>
          <cell r="H57" t="str">
            <v xml:space="preserve"> Chargeable Hours per Work Day</v>
          </cell>
          <cell r="L57" t="str">
            <v>hrs</v>
          </cell>
          <cell r="M57">
            <v>12</v>
          </cell>
        </row>
        <row r="58">
          <cell r="A58" t="str">
            <v xml:space="preserve"> Maintenance Cost</v>
          </cell>
          <cell r="B58" t="str">
            <v xml:space="preserve">cpk  </v>
          </cell>
          <cell r="C58">
            <v>45.92</v>
          </cell>
          <cell r="E58">
            <v>49</v>
          </cell>
          <cell r="H58" t="str">
            <v>99 DEV-Interlink 2+2 DEV</v>
          </cell>
          <cell r="I58" t="str">
            <v xml:space="preserve">Average Payload   34.7  Ton </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hData"/>
      <sheetName val="VehCostSum"/>
      <sheetName val="Indices"/>
      <sheetName val="IncrPrev"/>
      <sheetName val="Wages"/>
      <sheetName val="Maint"/>
      <sheetName val="VehConcept"/>
      <sheetName val="VehConcept All"/>
      <sheetName val="ConceptDetail"/>
      <sheetName val="VehsUsed"/>
      <sheetName val="VehTyreDetail"/>
      <sheetName val="LicenceFees"/>
      <sheetName val="RFALogo"/>
    </sheetNames>
    <sheetDataSet>
      <sheetData sheetId="0">
        <row r="7">
          <cell r="E7" t="str">
            <v>00</v>
          </cell>
          <cell r="F7" t="str">
            <v>99 DEV</v>
          </cell>
          <cell r="G7" t="str">
            <v>01</v>
          </cell>
          <cell r="H7" t="str">
            <v>01 VAN</v>
          </cell>
          <cell r="I7" t="str">
            <v>02</v>
          </cell>
          <cell r="J7" t="str">
            <v>02 VAN</v>
          </cell>
          <cell r="K7" t="str">
            <v>03</v>
          </cell>
          <cell r="L7" t="str">
            <v>03 VAN</v>
          </cell>
          <cell r="M7" t="str">
            <v>04</v>
          </cell>
          <cell r="N7" t="str">
            <v>04 VAN</v>
          </cell>
          <cell r="O7" t="str">
            <v>05</v>
          </cell>
          <cell r="P7" t="str">
            <v>05 VAN</v>
          </cell>
          <cell r="Q7" t="str">
            <v>05 FLAT</v>
          </cell>
          <cell r="R7" t="str">
            <v>05 TIP</v>
          </cell>
          <cell r="S7" t="str">
            <v>05 TANK</v>
          </cell>
          <cell r="T7" t="str">
            <v>05 FRID</v>
          </cell>
          <cell r="U7" t="str">
            <v>20 PMA</v>
          </cell>
          <cell r="V7" t="str">
            <v>06</v>
          </cell>
          <cell r="W7" t="str">
            <v>06 VAN</v>
          </cell>
          <cell r="X7" t="str">
            <v>06 FLAT</v>
          </cell>
          <cell r="Y7" t="str">
            <v>06 TIP</v>
          </cell>
          <cell r="Z7" t="str">
            <v>06 TANK</v>
          </cell>
          <cell r="AA7" t="str">
            <v>06 FRID</v>
          </cell>
          <cell r="AB7" t="str">
            <v>07</v>
          </cell>
          <cell r="AC7" t="str">
            <v>07 VAN</v>
          </cell>
          <cell r="AD7" t="str">
            <v>07 FLAT</v>
          </cell>
          <cell r="AE7" t="str">
            <v>08</v>
          </cell>
          <cell r="AF7" t="str">
            <v>08 VAN</v>
          </cell>
          <cell r="AG7" t="str">
            <v>08 FLAT</v>
          </cell>
          <cell r="AH7" t="str">
            <v>08 TIP</v>
          </cell>
          <cell r="AI7" t="str">
            <v>08 TANK</v>
          </cell>
          <cell r="AJ7" t="str">
            <v>21 PMA</v>
          </cell>
          <cell r="AK7" t="str">
            <v>09</v>
          </cell>
          <cell r="AL7" t="str">
            <v>09 VAN</v>
          </cell>
          <cell r="AM7" t="str">
            <v>09 FLAT</v>
          </cell>
          <cell r="AN7" t="str">
            <v>09 TIP</v>
          </cell>
          <cell r="AO7" t="str">
            <v>09 TANK</v>
          </cell>
          <cell r="AP7" t="str">
            <v>09 FRID</v>
          </cell>
          <cell r="AQ7" t="str">
            <v>09 LOW</v>
          </cell>
          <cell r="AR7" t="str">
            <v>10</v>
          </cell>
          <cell r="AS7" t="str">
            <v>10 VAN</v>
          </cell>
          <cell r="AT7" t="str">
            <v>10 FLAT</v>
          </cell>
          <cell r="AU7" t="str">
            <v>10 TANK</v>
          </cell>
          <cell r="AV7" t="str">
            <v>10 FRID</v>
          </cell>
          <cell r="AW7" t="str">
            <v>11</v>
          </cell>
          <cell r="AX7" t="str">
            <v>11 VAN</v>
          </cell>
          <cell r="AY7" t="str">
            <v>11 FLAT</v>
          </cell>
          <cell r="AZ7" t="str">
            <v>11 TIP</v>
          </cell>
          <cell r="BA7" t="str">
            <v>11 TANK</v>
          </cell>
          <cell r="BB7" t="str">
            <v>11 FRID</v>
          </cell>
          <cell r="BC7" t="str">
            <v>11 LOW</v>
          </cell>
          <cell r="BD7" t="str">
            <v>12</v>
          </cell>
          <cell r="BE7" t="str">
            <v>12 VAN</v>
          </cell>
          <cell r="BF7" t="str">
            <v>12 FLAT</v>
          </cell>
          <cell r="BG7" t="str">
            <v>13</v>
          </cell>
          <cell r="BH7" t="str">
            <v>13 VAN</v>
          </cell>
          <cell r="BI7" t="str">
            <v>13 FLAT</v>
          </cell>
          <cell r="BJ7" t="str">
            <v>13 TANK</v>
          </cell>
          <cell r="BK7" t="str">
            <v>14</v>
          </cell>
          <cell r="BL7" t="str">
            <v>14 VAN</v>
          </cell>
          <cell r="BM7" t="str">
            <v>14 FLAT</v>
          </cell>
          <cell r="BN7" t="str">
            <v>15</v>
          </cell>
          <cell r="BO7" t="str">
            <v>15 VAN</v>
          </cell>
          <cell r="BP7" t="str">
            <v>15 FLAT</v>
          </cell>
          <cell r="BQ7" t="str">
            <v>22 PMA</v>
          </cell>
          <cell r="BR7" t="str">
            <v>16</v>
          </cell>
          <cell r="BS7" t="str">
            <v>16 VAN</v>
          </cell>
          <cell r="BT7" t="str">
            <v>16 FLAT</v>
          </cell>
          <cell r="BU7" t="str">
            <v>17</v>
          </cell>
          <cell r="BV7" t="str">
            <v>17 VAN</v>
          </cell>
          <cell r="BW7" t="str">
            <v>17 FLAT</v>
          </cell>
          <cell r="BX7" t="str">
            <v>17 TIP</v>
          </cell>
          <cell r="BY7" t="str">
            <v>17 TANK</v>
          </cell>
          <cell r="BZ7" t="str">
            <v>18</v>
          </cell>
          <cell r="CA7" t="str">
            <v>18 VAN</v>
          </cell>
          <cell r="CB7" t="str">
            <v>18 FLAT</v>
          </cell>
          <cell r="CC7" t="str">
            <v>18 TANK</v>
          </cell>
          <cell r="CD7" t="str">
            <v>18 FRID</v>
          </cell>
          <cell r="CE7" t="str">
            <v>19</v>
          </cell>
          <cell r="CF7" t="str">
            <v>19 VAN</v>
          </cell>
          <cell r="CG7" t="str">
            <v>19 FLAT</v>
          </cell>
          <cell r="CH7" t="str">
            <v>19 FRID</v>
          </cell>
          <cell r="CI7" t="str">
            <v>99</v>
          </cell>
        </row>
        <row r="8">
          <cell r="E8" t="str">
            <v>00-Only Change</v>
          </cell>
          <cell r="F8" t="str">
            <v>99 DEV-Interlink 2+2 DEV</v>
          </cell>
          <cell r="G8" t="str">
            <v>01-4x2 Rigid LDV</v>
          </cell>
          <cell r="H8" t="str">
            <v>01 VAN-4x2 Rigid LDV</v>
          </cell>
          <cell r="I8" t="str">
            <v>02-4x2 Rigid to 5000kg</v>
          </cell>
          <cell r="J8" t="str">
            <v>02 VAN-4x2 Rigid to 5000kg</v>
          </cell>
          <cell r="K8" t="str">
            <v>03-4x2 Rigid to 7500kg</v>
          </cell>
          <cell r="L8" t="str">
            <v>03 VAN-4x2 Rigid to 7500kg</v>
          </cell>
          <cell r="M8" t="str">
            <v>04-4x2 Rigid to 10000kg</v>
          </cell>
          <cell r="N8" t="str">
            <v>04 VAN-4x2 Rigid to 10000kg</v>
          </cell>
          <cell r="O8" t="str">
            <v>05-4x2 Rigid</v>
          </cell>
          <cell r="P8" t="str">
            <v>05 VAN-4x2 Rigid</v>
          </cell>
          <cell r="Q8" t="str">
            <v>05 FLAT-4x2 Rigid</v>
          </cell>
          <cell r="R8" t="str">
            <v>05 TIP-4x2 Rigid</v>
          </cell>
          <cell r="S8" t="str">
            <v>05 TANK-4x2 Rigid</v>
          </cell>
          <cell r="T8" t="str">
            <v>05 FRID-4x2 Rigid</v>
          </cell>
          <cell r="U8" t="str">
            <v>20 PMA-4x2 Rigid</v>
          </cell>
          <cell r="V8" t="str">
            <v>06-6x4 Rigid</v>
          </cell>
          <cell r="W8" t="str">
            <v>06 VAN-6x4 Rigid</v>
          </cell>
          <cell r="X8" t="str">
            <v>06 FLAT-6x4 Rigid</v>
          </cell>
          <cell r="Y8" t="str">
            <v>06 TIP-6x4 Rigid</v>
          </cell>
          <cell r="Z8" t="str">
            <v>06 TANK-6x4 Rigid</v>
          </cell>
          <cell r="AA8" t="str">
            <v>06 FRID-6x4 Rigid</v>
          </cell>
          <cell r="AB8" t="str">
            <v>07-3 Axle Artic</v>
          </cell>
          <cell r="AC8" t="str">
            <v>07 VAN-3 Axle Artic</v>
          </cell>
          <cell r="AD8" t="str">
            <v>07 FLAT-3 Axle Artic</v>
          </cell>
          <cell r="AE8" t="str">
            <v>08-4 Axle Artic</v>
          </cell>
          <cell r="AF8" t="str">
            <v>08 VAN-4 Axle Artic</v>
          </cell>
          <cell r="AG8" t="str">
            <v>08 FLAT-4 Axle Artic</v>
          </cell>
          <cell r="AH8" t="str">
            <v>08 TIP-4 Axle Artic</v>
          </cell>
          <cell r="AI8" t="str">
            <v>08 TANK-4 Axle Artic</v>
          </cell>
          <cell r="AJ8" t="str">
            <v>21 PMA-4 Axle Artic</v>
          </cell>
          <cell r="AK8" t="str">
            <v>09-5 Axle Artic Tan</v>
          </cell>
          <cell r="AL8" t="str">
            <v>09 VAN-5 Axle Artic Tan</v>
          </cell>
          <cell r="AM8" t="str">
            <v>09 FLAT-5 Axle Artic Tan</v>
          </cell>
          <cell r="AN8" t="str">
            <v>09 TIP-5 Axle Artic Tan</v>
          </cell>
          <cell r="AO8" t="str">
            <v>09 TANK-5 Axle Artic Tan</v>
          </cell>
          <cell r="AP8" t="str">
            <v>09 FRID-5 Axle Artic Tan</v>
          </cell>
          <cell r="AQ8" t="str">
            <v>09 LOW-5 Axle Artic Tan</v>
          </cell>
          <cell r="AR8" t="str">
            <v>10-5 Axle Artic Tri</v>
          </cell>
          <cell r="AS8" t="str">
            <v>10 VAN-5 Axle Artic Tri</v>
          </cell>
          <cell r="AT8" t="str">
            <v>10 FLAT-5 Axle Artic Tri</v>
          </cell>
          <cell r="AU8" t="str">
            <v>10 TANK-5 Axle Artic Tri</v>
          </cell>
          <cell r="AV8" t="str">
            <v>10 FRID-5 Axle Artic Tri</v>
          </cell>
          <cell r="AW8" t="str">
            <v>11-6 Axle Artic</v>
          </cell>
          <cell r="AX8" t="str">
            <v>11 VAN-6 Axle Artic</v>
          </cell>
          <cell r="AY8" t="str">
            <v>11 FLAT-6 Axle Artic</v>
          </cell>
          <cell r="AZ8" t="str">
            <v>11 TIP-6 Axle Artic</v>
          </cell>
          <cell r="BA8" t="str">
            <v>11 TANK-6 Axle Artic</v>
          </cell>
          <cell r="BB8" t="str">
            <v>11 FRID-6 Axle Artic</v>
          </cell>
          <cell r="BC8" t="str">
            <v>11 LOW-6 Axle Artic</v>
          </cell>
          <cell r="BD8" t="str">
            <v>12-4 Axle Comb</v>
          </cell>
          <cell r="BE8" t="str">
            <v>12 VAN-4 Axle Comb</v>
          </cell>
          <cell r="BF8" t="str">
            <v>12 FLAT-4 Axle Comb</v>
          </cell>
          <cell r="BG8" t="str">
            <v>13-5 Axle Comb</v>
          </cell>
          <cell r="BH8" t="str">
            <v>13 VAN-5 Axle Comb</v>
          </cell>
          <cell r="BI8" t="str">
            <v>13 FLAT-5 Axle Comb</v>
          </cell>
          <cell r="BJ8" t="str">
            <v>13 TANK-5 Axle Comb</v>
          </cell>
          <cell r="BK8" t="str">
            <v>14-7 Axle Comb</v>
          </cell>
          <cell r="BL8" t="str">
            <v>14 VAN-7 Axle Comb</v>
          </cell>
          <cell r="BM8" t="str">
            <v>14 FLAT-7 Axle Comb</v>
          </cell>
          <cell r="BN8" t="str">
            <v>15-5 Axle Doubles</v>
          </cell>
          <cell r="BO8" t="str">
            <v>15 VAN-5 Axle Doubles</v>
          </cell>
          <cell r="BP8" t="str">
            <v>15 FLAT-5 Axle Doubles</v>
          </cell>
          <cell r="BQ8" t="str">
            <v>22 PMA-5 Axle Doubles</v>
          </cell>
          <cell r="BR8" t="str">
            <v>16-6 Axle Comb</v>
          </cell>
          <cell r="BS8" t="str">
            <v>16 VAN-6 Axle Comb</v>
          </cell>
          <cell r="BT8" t="str">
            <v>16 FLAT-6 Axle Comb</v>
          </cell>
          <cell r="BU8" t="str">
            <v>17-7 Axle Comb</v>
          </cell>
          <cell r="BV8" t="str">
            <v>17 VAN-7 Axle Comb</v>
          </cell>
          <cell r="BW8" t="str">
            <v>17 FLAT-7 Axle Comb</v>
          </cell>
          <cell r="BX8" t="str">
            <v>17 TIP-7 Axle Comb</v>
          </cell>
          <cell r="BY8" t="str">
            <v>17 TANK-7 Axle Comb</v>
          </cell>
          <cell r="BZ8" t="str">
            <v>18-Interlink 2+2</v>
          </cell>
          <cell r="CA8" t="str">
            <v>18 VAN-Interlink 2+2</v>
          </cell>
          <cell r="CB8" t="str">
            <v>18 FLAT-Interlink 2+2</v>
          </cell>
          <cell r="CC8" t="str">
            <v>18 TANK-Interlink 2+2</v>
          </cell>
          <cell r="CD8" t="str">
            <v>18 FRID-Interlink 2+2</v>
          </cell>
          <cell r="CE8" t="str">
            <v>19-Interlink 3+2</v>
          </cell>
          <cell r="CF8" t="str">
            <v>19 VAN-Interlink 3+2</v>
          </cell>
          <cell r="CG8" t="str">
            <v>19 FLAT-Interlink 3+2</v>
          </cell>
          <cell r="CH8" t="str">
            <v>19 FRID-Interlink 3+2</v>
          </cell>
          <cell r="CI8" t="str">
            <v>99-Supp Concept</v>
          </cell>
        </row>
        <row r="9">
          <cell r="E9" t="str">
            <v>Name Line 1</v>
          </cell>
          <cell r="F9" t="str">
            <v>Seven Axle Interlink DEV</v>
          </cell>
          <cell r="G9" t="str">
            <v>4x2 Rigid LDV</v>
          </cell>
          <cell r="H9" t="str">
            <v>4x2 Rigid LDV</v>
          </cell>
          <cell r="I9" t="str">
            <v>4x2 Rigid</v>
          </cell>
          <cell r="J9" t="str">
            <v>4x2 Rigid</v>
          </cell>
          <cell r="K9" t="str">
            <v>4x2 Rigid</v>
          </cell>
          <cell r="L9" t="str">
            <v>4x2 Rigid</v>
          </cell>
          <cell r="M9" t="str">
            <v>4x2 Rigid</v>
          </cell>
          <cell r="N9" t="str">
            <v>4x2 Rigid</v>
          </cell>
          <cell r="O9" t="str">
            <v>4x2 Rigid</v>
          </cell>
          <cell r="P9" t="str">
            <v>4x2 Rigid</v>
          </cell>
          <cell r="Q9" t="str">
            <v>4x2 Rigid</v>
          </cell>
          <cell r="R9" t="str">
            <v>4x2 Rigid</v>
          </cell>
          <cell r="S9" t="str">
            <v>4x2 Rigid</v>
          </cell>
          <cell r="T9" t="str">
            <v>4x2 Rigid</v>
          </cell>
          <cell r="U9" t="str">
            <v>4x2 Rigid</v>
          </cell>
          <cell r="V9" t="str">
            <v>6x4 Rigid</v>
          </cell>
          <cell r="W9" t="str">
            <v>6x4 Rigid</v>
          </cell>
          <cell r="X9" t="str">
            <v>6x4 Rigid</v>
          </cell>
          <cell r="Y9" t="str">
            <v>6x4 Rigid</v>
          </cell>
          <cell r="Z9" t="str">
            <v>6x4 Rigid</v>
          </cell>
          <cell r="AA9" t="str">
            <v>6x4 Rigid</v>
          </cell>
          <cell r="AB9" t="str">
            <v>Three Axle Artic</v>
          </cell>
          <cell r="AC9" t="str">
            <v>Three Axle Artic</v>
          </cell>
          <cell r="AD9" t="str">
            <v>Three Axle Artic</v>
          </cell>
          <cell r="AE9" t="str">
            <v>Four Axle Artic</v>
          </cell>
          <cell r="AF9" t="str">
            <v>Four Axle Artic</v>
          </cell>
          <cell r="AG9" t="str">
            <v>Four Axle Artic</v>
          </cell>
          <cell r="AH9" t="str">
            <v>Four Axle Artic</v>
          </cell>
          <cell r="AI9" t="str">
            <v>Four Axle Artic</v>
          </cell>
          <cell r="AJ9" t="str">
            <v>Four Axle Artic</v>
          </cell>
          <cell r="AK9" t="str">
            <v>Five Axle Artic</v>
          </cell>
          <cell r="AL9" t="str">
            <v>Five Axle Artic</v>
          </cell>
          <cell r="AM9" t="str">
            <v>Five Axle Artic</v>
          </cell>
          <cell r="AN9" t="str">
            <v>Five Axle Artic</v>
          </cell>
          <cell r="AO9" t="str">
            <v>Five Axle Artic</v>
          </cell>
          <cell r="AP9" t="str">
            <v>Five Axle Artic</v>
          </cell>
          <cell r="AQ9" t="str">
            <v>Five Axle Artic</v>
          </cell>
          <cell r="AR9" t="str">
            <v>Five Axle Artic</v>
          </cell>
          <cell r="AS9" t="str">
            <v>Five Axle Artic</v>
          </cell>
          <cell r="AT9" t="str">
            <v>Five Axle Artic</v>
          </cell>
          <cell r="AU9" t="str">
            <v>Five Axle Artic</v>
          </cell>
          <cell r="AV9" t="str">
            <v>Five Axle Artic</v>
          </cell>
          <cell r="AW9" t="str">
            <v>Six Axle Artic</v>
          </cell>
          <cell r="AX9" t="str">
            <v>Six Axle Artic</v>
          </cell>
          <cell r="AY9" t="str">
            <v>Six Axle Artic</v>
          </cell>
          <cell r="AZ9" t="str">
            <v>Six Axle Artic</v>
          </cell>
          <cell r="BA9" t="str">
            <v>Six Axle Artic</v>
          </cell>
          <cell r="BB9" t="str">
            <v>Six Axle Artic</v>
          </cell>
          <cell r="BC9" t="str">
            <v>Six Axle Artic</v>
          </cell>
          <cell r="BD9" t="str">
            <v>Four Axle Combination</v>
          </cell>
          <cell r="BE9" t="str">
            <v>Four Axle Combination</v>
          </cell>
          <cell r="BF9" t="str">
            <v>Four Axle Combination</v>
          </cell>
          <cell r="BG9" t="str">
            <v>Five Axle Combination</v>
          </cell>
          <cell r="BH9" t="str">
            <v>Five Axle Combination</v>
          </cell>
          <cell r="BI9" t="str">
            <v>Five Axle Combination</v>
          </cell>
          <cell r="BJ9" t="str">
            <v>Five Axle Combination</v>
          </cell>
          <cell r="BK9" t="str">
            <v>Seven Axle Combination</v>
          </cell>
          <cell r="BL9" t="str">
            <v>Seven Axle Combination</v>
          </cell>
          <cell r="BM9" t="str">
            <v>Seven Axle Combination</v>
          </cell>
          <cell r="BN9" t="str">
            <v>Five Axle Combination</v>
          </cell>
          <cell r="BO9" t="str">
            <v>Five Axle Combination</v>
          </cell>
          <cell r="BP9" t="str">
            <v>Five Axle Combination</v>
          </cell>
          <cell r="BQ9" t="str">
            <v>Five Axle Artic</v>
          </cell>
          <cell r="BR9" t="str">
            <v>Six Axle Combination</v>
          </cell>
          <cell r="BS9" t="str">
            <v>Six Axle Combination</v>
          </cell>
          <cell r="BT9" t="str">
            <v>Six Axle Combination</v>
          </cell>
          <cell r="BU9" t="str">
            <v>Seven Axle Combination</v>
          </cell>
          <cell r="BV9" t="str">
            <v>Seven Axle Combination</v>
          </cell>
          <cell r="BW9" t="str">
            <v>Seven Axle Combination</v>
          </cell>
          <cell r="BX9" t="str">
            <v>Seven Axle Combination</v>
          </cell>
          <cell r="BY9" t="str">
            <v>Seven Axle Combination</v>
          </cell>
          <cell r="BZ9" t="str">
            <v>Seven Axle Interlink</v>
          </cell>
          <cell r="CA9" t="str">
            <v>Seven Axle Interlink</v>
          </cell>
          <cell r="CB9" t="str">
            <v>Seven Axle Interlink</v>
          </cell>
          <cell r="CC9" t="str">
            <v>Seven Axle Interlink</v>
          </cell>
          <cell r="CD9" t="str">
            <v>Seven Axle Interlink</v>
          </cell>
          <cell r="CE9" t="str">
            <v>Eight Axle Interlink</v>
          </cell>
          <cell r="CF9" t="str">
            <v>Eight Axle Interlink</v>
          </cell>
          <cell r="CG9" t="str">
            <v>Eight Axle Interlink</v>
          </cell>
          <cell r="CH9" t="str">
            <v>Eight Axle Interlink</v>
          </cell>
          <cell r="CI9" t="str">
            <v>Supplementary Concept</v>
          </cell>
        </row>
        <row r="10">
          <cell r="E10" t="str">
            <v>Name Line 2</v>
          </cell>
          <cell r="F10" t="str">
            <v>Develop</v>
          </cell>
          <cell r="G10" t="str">
            <v>2400 kg or Less</v>
          </cell>
          <cell r="H10" t="str">
            <v>2400 kg or Less</v>
          </cell>
          <cell r="I10" t="str">
            <v>2400 to 5000 kg</v>
          </cell>
          <cell r="J10" t="str">
            <v>2400 to 5000 kg</v>
          </cell>
          <cell r="K10" t="str">
            <v>5001 to 7500 kg</v>
          </cell>
          <cell r="L10" t="str">
            <v>5001 to 7500 kg</v>
          </cell>
          <cell r="M10" t="str">
            <v>7501 to 10000 kg</v>
          </cell>
          <cell r="N10" t="str">
            <v>7501 to 10000 kg</v>
          </cell>
          <cell r="O10" t="str">
            <v>-</v>
          </cell>
          <cell r="P10" t="str">
            <v>-</v>
          </cell>
          <cell r="Q10" t="str">
            <v>-</v>
          </cell>
          <cell r="R10" t="str">
            <v>-</v>
          </cell>
          <cell r="S10" t="str">
            <v>-</v>
          </cell>
          <cell r="T10" t="str">
            <v>-</v>
          </cell>
          <cell r="U10" t="str">
            <v>-</v>
          </cell>
          <cell r="V10" t="str">
            <v>-</v>
          </cell>
          <cell r="W10" t="str">
            <v>-</v>
          </cell>
          <cell r="X10" t="str">
            <v>-</v>
          </cell>
          <cell r="Y10" t="str">
            <v>-</v>
          </cell>
          <cell r="Z10" t="str">
            <v>-</v>
          </cell>
          <cell r="AA10" t="str">
            <v>-</v>
          </cell>
          <cell r="AB10" t="str">
            <v>4x2 TT+Single Axle ST</v>
          </cell>
          <cell r="AC10" t="str">
            <v>4x2 TT+Single Axle ST</v>
          </cell>
          <cell r="AD10" t="str">
            <v>4x2 TT+Single Axle ST</v>
          </cell>
          <cell r="AE10" t="str">
            <v>4x2 TT+Tandem Axle ST</v>
          </cell>
          <cell r="AF10" t="str">
            <v>4x2 TT+Tandem Axle ST</v>
          </cell>
          <cell r="AG10" t="str">
            <v>4x2 TT+Tandem Axle ST</v>
          </cell>
          <cell r="AH10" t="str">
            <v>4x2 TT+Tandem Axle ST</v>
          </cell>
          <cell r="AI10" t="str">
            <v>4x2 TT+Tandem Axle ST</v>
          </cell>
          <cell r="AJ10" t="str">
            <v>4x2 TT+Tandem Axle ST</v>
          </cell>
          <cell r="AK10" t="str">
            <v>6x4 TT+Tandem Axle ST</v>
          </cell>
          <cell r="AL10" t="str">
            <v>6x4 TT+Tandem Axle ST</v>
          </cell>
          <cell r="AM10" t="str">
            <v>6x4 TT+Tandem Axle ST</v>
          </cell>
          <cell r="AN10" t="str">
            <v>6x4 TT+Tandem Axle ST</v>
          </cell>
          <cell r="AO10" t="str">
            <v>6x4 TT+Tandem Axle ST</v>
          </cell>
          <cell r="AP10" t="str">
            <v>6x4 TT+Tandem Axle ST</v>
          </cell>
          <cell r="AQ10" t="str">
            <v>6x4 TT+Tandem Axle ST</v>
          </cell>
          <cell r="AR10" t="str">
            <v>4x2 TT+Tridem Axle ST</v>
          </cell>
          <cell r="AS10" t="str">
            <v>4x2 TT+Tridem Axle ST</v>
          </cell>
          <cell r="AT10" t="str">
            <v>4x2 TT+Tridem Axle ST</v>
          </cell>
          <cell r="AU10" t="str">
            <v>4x2 TT+Tridem Axle ST</v>
          </cell>
          <cell r="AV10" t="str">
            <v>4x2 TT+Tridem Axle ST</v>
          </cell>
          <cell r="AW10" t="str">
            <v>6x4 TT+Tridem Axle ST</v>
          </cell>
          <cell r="AX10" t="str">
            <v>6x4 TT+Tridem Axle ST</v>
          </cell>
          <cell r="AY10" t="str">
            <v>6x4 TT+Tridem Axle ST</v>
          </cell>
          <cell r="AZ10" t="str">
            <v>6x4 TT+Tridem Axle ST</v>
          </cell>
          <cell r="BA10" t="str">
            <v>6x4 TT+Tridem Axle ST</v>
          </cell>
          <cell r="BB10" t="str">
            <v>6x4 TT+Tridem Axle ST</v>
          </cell>
          <cell r="BC10" t="str">
            <v>6x4 TT+Tridem Axle ST</v>
          </cell>
          <cell r="BD10" t="str">
            <v>4x2 Rigid+2 Axle Trailer</v>
          </cell>
          <cell r="BE10" t="str">
            <v>4x2 Rigid+2 Axle Trailer</v>
          </cell>
          <cell r="BF10" t="str">
            <v>4x2 Rigid+2 Axle Trailer</v>
          </cell>
          <cell r="BG10" t="str">
            <v>6x4 Rigid+2 Axle Trailer</v>
          </cell>
          <cell r="BH10" t="str">
            <v>6x4 Rigid+2 Axle Trailer</v>
          </cell>
          <cell r="BI10" t="str">
            <v>6x4 Rigid+2 Axle Trailer</v>
          </cell>
          <cell r="BJ10" t="str">
            <v>6x4 Rigid+2 Axle Trailer</v>
          </cell>
          <cell r="BK10" t="str">
            <v>6x4 Rigid+4 Axle Trailer</v>
          </cell>
          <cell r="BL10" t="str">
            <v>6x4 Rigid+4 Axle Trailer</v>
          </cell>
          <cell r="BM10" t="str">
            <v>6x4 Rigid+4 Axle Trailer</v>
          </cell>
          <cell r="BN10" t="str">
            <v>Doubles Combination</v>
          </cell>
          <cell r="BO10" t="str">
            <v>Doubles Combination</v>
          </cell>
          <cell r="BP10" t="str">
            <v>Doubles Combination</v>
          </cell>
          <cell r="BQ10" t="str">
            <v>Doubles Combination</v>
          </cell>
          <cell r="BR10" t="str">
            <v>Concept 08+2 Axle Trailer</v>
          </cell>
          <cell r="BS10" t="str">
            <v>Concept 08+2 Axle Trailer</v>
          </cell>
          <cell r="BT10" t="str">
            <v>Concept 08+2 Axle Trailer</v>
          </cell>
          <cell r="BU10" t="str">
            <v>Concept 09+2 Axle Trailer</v>
          </cell>
          <cell r="BV10" t="str">
            <v>Concept 09+2 Axle Trailer</v>
          </cell>
          <cell r="BW10" t="str">
            <v>Concept 09+2 Axle Trailer</v>
          </cell>
          <cell r="BX10" t="str">
            <v>Concept 09+2 Axle Trailer</v>
          </cell>
          <cell r="BY10" t="str">
            <v>Concept 09+2 Axle Trailer</v>
          </cell>
          <cell r="BZ10" t="str">
            <v>6x4 TT+Tandem/Tandem ST</v>
          </cell>
          <cell r="CA10" t="str">
            <v>6x4 TT+Tandem/Tandem ST</v>
          </cell>
          <cell r="CB10" t="str">
            <v>6x4 TT+Tandem/Tandem ST</v>
          </cell>
          <cell r="CC10" t="str">
            <v>6x4 TT+Tandem/Tandem ST</v>
          </cell>
          <cell r="CD10" t="str">
            <v>6x4 TT+Tandem/Tandem ST</v>
          </cell>
          <cell r="CE10" t="str">
            <v>6x4 TT+Tridem/Tandem ST</v>
          </cell>
          <cell r="CF10" t="str">
            <v>6x4 TT+Tridem/Tandem ST</v>
          </cell>
          <cell r="CG10" t="str">
            <v>6x4 TT+Tridem/Tandem ST</v>
          </cell>
          <cell r="CH10" t="str">
            <v>6x4 TT+Tridem/Tandem ST</v>
          </cell>
          <cell r="CI10" t="str">
            <v>-</v>
          </cell>
        </row>
        <row r="11">
          <cell r="E11" t="str">
            <v>DROPSIDE Body</v>
          </cell>
          <cell r="F11" t="str">
            <v>DEVELOP</v>
          </cell>
          <cell r="G11" t="str">
            <v>DROPSIDE Body</v>
          </cell>
          <cell r="H11" t="str">
            <v>VAN Body</v>
          </cell>
          <cell r="I11" t="str">
            <v>DROPSIDE Body</v>
          </cell>
          <cell r="J11" t="str">
            <v>VAN Body</v>
          </cell>
          <cell r="K11" t="str">
            <v>DROPSIDE Body</v>
          </cell>
          <cell r="L11" t="str">
            <v>VAN Body</v>
          </cell>
          <cell r="M11" t="str">
            <v>DROPSIDE Body</v>
          </cell>
          <cell r="N11" t="str">
            <v>VAN Body</v>
          </cell>
          <cell r="O11" t="str">
            <v>DROPSIDE Body</v>
          </cell>
          <cell r="P11" t="str">
            <v>VAN Body</v>
          </cell>
          <cell r="Q11" t="str">
            <v>FLAT Platform Body</v>
          </cell>
          <cell r="R11" t="str">
            <v>TIP Body</v>
          </cell>
          <cell r="S11" t="str">
            <v>TANKER Stainless Steel</v>
          </cell>
          <cell r="T11" t="str">
            <v>REFRIGERATED Body</v>
          </cell>
          <cell r="U11" t="str">
            <v>FURNITURE Body</v>
          </cell>
          <cell r="V11" t="str">
            <v>DROPSIDE Body</v>
          </cell>
          <cell r="W11" t="str">
            <v>VAN Body</v>
          </cell>
          <cell r="X11" t="str">
            <v>FLAT Platform Body</v>
          </cell>
          <cell r="Y11" t="str">
            <v>TIP Body</v>
          </cell>
          <cell r="Z11" t="str">
            <v>TANKER Stainless Steel</v>
          </cell>
          <cell r="AA11" t="str">
            <v>REFRIGERATED Body</v>
          </cell>
          <cell r="AB11" t="str">
            <v>DROPSIDE Body</v>
          </cell>
          <cell r="AC11" t="str">
            <v>VAN Body</v>
          </cell>
          <cell r="AD11" t="str">
            <v>FLAT Platform Body</v>
          </cell>
          <cell r="AE11" t="str">
            <v>DROPSIDE Body</v>
          </cell>
          <cell r="AF11" t="str">
            <v>VAN Body</v>
          </cell>
          <cell r="AG11" t="str">
            <v>FLAT Platform Body</v>
          </cell>
          <cell r="AH11" t="str">
            <v>TIP Body</v>
          </cell>
          <cell r="AI11" t="str">
            <v>TANKER Stainless Steel</v>
          </cell>
          <cell r="AJ11" t="str">
            <v>FURNITURE Body</v>
          </cell>
          <cell r="AK11" t="str">
            <v>DROPSIDE Body</v>
          </cell>
          <cell r="AL11" t="str">
            <v>VAN Body</v>
          </cell>
          <cell r="AM11" t="str">
            <v>FLAT Platform Body</v>
          </cell>
          <cell r="AN11" t="str">
            <v>TIP Body</v>
          </cell>
          <cell r="AO11" t="str">
            <v>TANKER Stainless Steel</v>
          </cell>
          <cell r="AP11" t="str">
            <v>REFRIGERATED Body</v>
          </cell>
          <cell r="AQ11" t="str">
            <v>LOWBED</v>
          </cell>
          <cell r="AR11" t="str">
            <v>DROPSIDE Body</v>
          </cell>
          <cell r="AS11" t="str">
            <v>VAN Body</v>
          </cell>
          <cell r="AT11" t="str">
            <v>FLAT Platform Body</v>
          </cell>
          <cell r="AU11" t="str">
            <v>TANKER Stainless Steel</v>
          </cell>
          <cell r="AV11" t="str">
            <v>REFRIGERATED Body</v>
          </cell>
          <cell r="AW11" t="str">
            <v>DROPSIDE Body</v>
          </cell>
          <cell r="AX11" t="str">
            <v>VAN Body</v>
          </cell>
          <cell r="AY11" t="str">
            <v>FLAT Platform Body</v>
          </cell>
          <cell r="AZ11" t="str">
            <v>TIP Body</v>
          </cell>
          <cell r="BA11" t="str">
            <v>TANKER Stainless Steel</v>
          </cell>
          <cell r="BB11" t="str">
            <v>REFRIGERATED Body</v>
          </cell>
          <cell r="BC11" t="str">
            <v>LOWBED</v>
          </cell>
          <cell r="BD11" t="str">
            <v>DROPSIDE Body</v>
          </cell>
          <cell r="BE11" t="str">
            <v>VAN Body</v>
          </cell>
          <cell r="BF11" t="str">
            <v>FLAT Platform Body</v>
          </cell>
          <cell r="BG11" t="str">
            <v>DROPSIDE Body</v>
          </cell>
          <cell r="BH11" t="str">
            <v>VAN Body</v>
          </cell>
          <cell r="BI11" t="str">
            <v>FLAT Platform Body</v>
          </cell>
          <cell r="BJ11" t="str">
            <v>TANKER Stainless Steel</v>
          </cell>
          <cell r="BK11" t="str">
            <v>DROPSIDE Body</v>
          </cell>
          <cell r="BL11" t="str">
            <v>VAN Body</v>
          </cell>
          <cell r="BM11" t="str">
            <v>FLAT Platform Body</v>
          </cell>
          <cell r="BN11" t="str">
            <v>DROPSIDE Body</v>
          </cell>
          <cell r="BO11" t="str">
            <v>VAN Body</v>
          </cell>
          <cell r="BP11" t="str">
            <v>FLAT Platform Body</v>
          </cell>
          <cell r="BQ11" t="str">
            <v>FURNITURE Body</v>
          </cell>
          <cell r="BR11" t="str">
            <v>DROPSIDE Body</v>
          </cell>
          <cell r="BS11" t="str">
            <v>VAN Body</v>
          </cell>
          <cell r="BT11" t="str">
            <v>FLAT Platform Body</v>
          </cell>
          <cell r="BU11" t="str">
            <v>DROPSIDE Body</v>
          </cell>
          <cell r="BV11" t="str">
            <v>VAN Body</v>
          </cell>
          <cell r="BW11" t="str">
            <v>FLAT Platform Body</v>
          </cell>
          <cell r="BX11" t="str">
            <v>TIP Body</v>
          </cell>
          <cell r="BY11" t="str">
            <v>TANKER Stainless Steel</v>
          </cell>
          <cell r="BZ11" t="str">
            <v>DROPSIDE Body</v>
          </cell>
          <cell r="CA11" t="str">
            <v>VAN Body</v>
          </cell>
          <cell r="CB11" t="str">
            <v>FLAT Platform Body</v>
          </cell>
          <cell r="CC11" t="str">
            <v>TANKER Stainless Steel</v>
          </cell>
          <cell r="CD11" t="str">
            <v>REFRIGERATED Body</v>
          </cell>
          <cell r="CE11" t="str">
            <v>DROPSIDE Body</v>
          </cell>
          <cell r="CF11" t="str">
            <v>TAUTLINER</v>
          </cell>
          <cell r="CG11" t="str">
            <v>FLAT Platform Body</v>
          </cell>
          <cell r="CH11" t="str">
            <v>REFRIGERATED Body</v>
          </cell>
          <cell r="CI11" t="str">
            <v>-</v>
          </cell>
        </row>
        <row r="12">
          <cell r="E12">
            <v>0</v>
          </cell>
          <cell r="F12">
            <v>34.700000000000003</v>
          </cell>
          <cell r="G12">
            <v>1</v>
          </cell>
          <cell r="H12">
            <v>0.85</v>
          </cell>
          <cell r="I12">
            <v>2.3199999999999998</v>
          </cell>
          <cell r="J12">
            <v>2.2200000000000002</v>
          </cell>
          <cell r="K12">
            <v>3.9</v>
          </cell>
          <cell r="L12">
            <v>3.75</v>
          </cell>
          <cell r="M12">
            <v>5.79</v>
          </cell>
          <cell r="N12">
            <v>5.59</v>
          </cell>
          <cell r="O12">
            <v>8.24</v>
          </cell>
          <cell r="P12">
            <v>7.94</v>
          </cell>
          <cell r="Q12">
            <v>8.74</v>
          </cell>
          <cell r="R12">
            <v>7.89</v>
          </cell>
          <cell r="S12">
            <v>6.48</v>
          </cell>
          <cell r="T12">
            <v>6.44</v>
          </cell>
          <cell r="U12">
            <v>8.31</v>
          </cell>
          <cell r="V12">
            <v>15.54</v>
          </cell>
          <cell r="W12">
            <v>15.29</v>
          </cell>
          <cell r="X12">
            <v>15.69</v>
          </cell>
          <cell r="Y12">
            <v>14.8</v>
          </cell>
          <cell r="Z12">
            <v>9.7200000000000006</v>
          </cell>
          <cell r="AA12">
            <v>13.94</v>
          </cell>
          <cell r="AB12">
            <v>14.48</v>
          </cell>
          <cell r="AC12">
            <v>13.88</v>
          </cell>
          <cell r="AD12">
            <v>15.7</v>
          </cell>
          <cell r="AE12">
            <v>20.36</v>
          </cell>
          <cell r="AF12">
            <v>20.56</v>
          </cell>
          <cell r="AG12">
            <v>21.26</v>
          </cell>
          <cell r="AH12">
            <v>20.059999999999999</v>
          </cell>
          <cell r="AI12">
            <v>20.25</v>
          </cell>
          <cell r="AJ12">
            <v>20.350000000000001</v>
          </cell>
          <cell r="AK12">
            <v>27.55</v>
          </cell>
          <cell r="AL12">
            <v>27.75</v>
          </cell>
          <cell r="AM12">
            <v>28.45</v>
          </cell>
          <cell r="AN12">
            <v>27.25</v>
          </cell>
          <cell r="AO12">
            <v>27.35</v>
          </cell>
          <cell r="AP12">
            <v>26.16</v>
          </cell>
          <cell r="AQ12">
            <v>23.4</v>
          </cell>
          <cell r="AR12">
            <v>25.38</v>
          </cell>
          <cell r="AS12">
            <v>25.18</v>
          </cell>
          <cell r="AT12">
            <v>26.18</v>
          </cell>
          <cell r="AU12">
            <v>25.28</v>
          </cell>
          <cell r="AV12">
            <v>23.48</v>
          </cell>
          <cell r="AW12">
            <v>30.48</v>
          </cell>
          <cell r="AX12">
            <v>30.28</v>
          </cell>
          <cell r="AY12">
            <v>31.28</v>
          </cell>
          <cell r="AZ12">
            <v>29.98</v>
          </cell>
          <cell r="BA12">
            <v>30.38</v>
          </cell>
          <cell r="BB12">
            <v>28.79</v>
          </cell>
          <cell r="BC12">
            <v>25.53</v>
          </cell>
          <cell r="BD12">
            <v>16.75</v>
          </cell>
          <cell r="BE12">
            <v>15.85</v>
          </cell>
          <cell r="BF12">
            <v>17.649999999999999</v>
          </cell>
          <cell r="BG12">
            <v>27.42</v>
          </cell>
          <cell r="BH12">
            <v>26.57</v>
          </cell>
          <cell r="BI12">
            <v>27.97</v>
          </cell>
          <cell r="BJ12">
            <v>22.52</v>
          </cell>
          <cell r="BK12">
            <v>35.72</v>
          </cell>
          <cell r="BL12">
            <v>35.17</v>
          </cell>
          <cell r="BM12">
            <v>36.47</v>
          </cell>
          <cell r="BN12">
            <v>26.65</v>
          </cell>
          <cell r="BO12">
            <v>25.45</v>
          </cell>
          <cell r="BP12">
            <v>27.25</v>
          </cell>
          <cell r="BQ12">
            <v>24.65</v>
          </cell>
          <cell r="BR12">
            <v>25.25</v>
          </cell>
          <cell r="BS12">
            <v>24.85</v>
          </cell>
          <cell r="BT12">
            <v>26.55</v>
          </cell>
          <cell r="BU12">
            <v>35.270000000000003</v>
          </cell>
          <cell r="BV12">
            <v>34.869999999999997</v>
          </cell>
          <cell r="BW12">
            <v>36.57</v>
          </cell>
          <cell r="BX12">
            <v>34.75</v>
          </cell>
          <cell r="BY12">
            <v>34.47</v>
          </cell>
          <cell r="BZ12">
            <v>34.875</v>
          </cell>
          <cell r="CA12">
            <v>34.475000000000001</v>
          </cell>
          <cell r="CB12">
            <v>36.174999999999997</v>
          </cell>
          <cell r="CC12">
            <v>33.975000000000001</v>
          </cell>
          <cell r="CD12">
            <v>31.675000000000001</v>
          </cell>
          <cell r="CE12">
            <v>33.82</v>
          </cell>
          <cell r="CF12">
            <v>32.92</v>
          </cell>
          <cell r="CG12">
            <v>35.020000000000003</v>
          </cell>
          <cell r="CH12">
            <v>30.52</v>
          </cell>
          <cell r="CI12">
            <v>56</v>
          </cell>
        </row>
        <row r="13">
          <cell r="E13" t="str">
            <v>----</v>
          </cell>
          <cell r="F13" t="str">
            <v>----</v>
          </cell>
          <cell r="G13" t="str">
            <v>----</v>
          </cell>
          <cell r="H13" t="str">
            <v>----</v>
          </cell>
          <cell r="I13" t="str">
            <v>----</v>
          </cell>
          <cell r="J13" t="str">
            <v>----</v>
          </cell>
          <cell r="K13" t="str">
            <v>----</v>
          </cell>
          <cell r="L13" t="str">
            <v>----</v>
          </cell>
          <cell r="M13" t="str">
            <v>----</v>
          </cell>
          <cell r="N13" t="str">
            <v>----</v>
          </cell>
          <cell r="O13" t="str">
            <v>----</v>
          </cell>
          <cell r="P13" t="str">
            <v>----</v>
          </cell>
          <cell r="Q13" t="str">
            <v>----</v>
          </cell>
          <cell r="R13" t="str">
            <v>----</v>
          </cell>
          <cell r="S13" t="str">
            <v>----</v>
          </cell>
          <cell r="T13" t="str">
            <v>----</v>
          </cell>
          <cell r="U13" t="str">
            <v>----</v>
          </cell>
          <cell r="V13" t="str">
            <v>----</v>
          </cell>
          <cell r="W13" t="str">
            <v>----</v>
          </cell>
          <cell r="X13" t="str">
            <v>----</v>
          </cell>
          <cell r="Y13" t="str">
            <v>----</v>
          </cell>
          <cell r="Z13" t="str">
            <v>----</v>
          </cell>
          <cell r="AA13" t="str">
            <v>----</v>
          </cell>
          <cell r="AB13" t="str">
            <v>----</v>
          </cell>
          <cell r="AC13" t="str">
            <v>----</v>
          </cell>
          <cell r="AD13" t="str">
            <v>----</v>
          </cell>
          <cell r="AE13" t="str">
            <v>----</v>
          </cell>
          <cell r="AF13" t="str">
            <v>----</v>
          </cell>
          <cell r="AG13" t="str">
            <v>----</v>
          </cell>
          <cell r="AH13" t="str">
            <v>----</v>
          </cell>
          <cell r="AI13" t="str">
            <v>----</v>
          </cell>
          <cell r="AJ13" t="str">
            <v>----</v>
          </cell>
          <cell r="AK13" t="str">
            <v>----</v>
          </cell>
          <cell r="AL13" t="str">
            <v>----</v>
          </cell>
          <cell r="AM13" t="str">
            <v>----</v>
          </cell>
          <cell r="AN13" t="str">
            <v>----</v>
          </cell>
          <cell r="AO13" t="str">
            <v>----</v>
          </cell>
          <cell r="AP13" t="str">
            <v>----</v>
          </cell>
          <cell r="AQ13" t="str">
            <v>----</v>
          </cell>
          <cell r="AR13" t="str">
            <v>----</v>
          </cell>
          <cell r="AS13" t="str">
            <v>----</v>
          </cell>
          <cell r="AT13" t="str">
            <v>----</v>
          </cell>
          <cell r="AU13" t="str">
            <v>----</v>
          </cell>
          <cell r="AV13" t="str">
            <v>----</v>
          </cell>
          <cell r="AW13" t="str">
            <v>----</v>
          </cell>
          <cell r="AX13" t="str">
            <v>----</v>
          </cell>
          <cell r="AY13" t="str">
            <v>----</v>
          </cell>
          <cell r="AZ13" t="str">
            <v>----</v>
          </cell>
          <cell r="BA13" t="str">
            <v>----</v>
          </cell>
          <cell r="BB13" t="str">
            <v>----</v>
          </cell>
          <cell r="BC13" t="str">
            <v>----</v>
          </cell>
          <cell r="BD13" t="str">
            <v>----</v>
          </cell>
          <cell r="BE13" t="str">
            <v>----</v>
          </cell>
          <cell r="BF13" t="str">
            <v>----</v>
          </cell>
          <cell r="BG13" t="str">
            <v>----</v>
          </cell>
          <cell r="BH13" t="str">
            <v>----</v>
          </cell>
          <cell r="BI13" t="str">
            <v>----</v>
          </cell>
          <cell r="BJ13" t="str">
            <v>----</v>
          </cell>
          <cell r="BK13" t="str">
            <v>----</v>
          </cell>
          <cell r="BL13" t="str">
            <v>----</v>
          </cell>
          <cell r="BM13" t="str">
            <v>----</v>
          </cell>
          <cell r="BN13" t="str">
            <v>----</v>
          </cell>
          <cell r="BO13" t="str">
            <v>----</v>
          </cell>
          <cell r="BP13" t="str">
            <v>----</v>
          </cell>
          <cell r="BQ13" t="str">
            <v>----</v>
          </cell>
          <cell r="BR13" t="str">
            <v>----</v>
          </cell>
          <cell r="BS13" t="str">
            <v>----</v>
          </cell>
          <cell r="BT13" t="str">
            <v>----</v>
          </cell>
          <cell r="BU13" t="str">
            <v>----</v>
          </cell>
          <cell r="BV13" t="str">
            <v>----</v>
          </cell>
          <cell r="BW13" t="str">
            <v>----</v>
          </cell>
          <cell r="BX13" t="str">
            <v>----</v>
          </cell>
          <cell r="BY13" t="str">
            <v>----</v>
          </cell>
          <cell r="BZ13" t="str">
            <v>----</v>
          </cell>
          <cell r="CA13" t="str">
            <v>----</v>
          </cell>
          <cell r="CB13" t="str">
            <v>----</v>
          </cell>
          <cell r="CC13" t="str">
            <v>----</v>
          </cell>
          <cell r="CD13" t="str">
            <v>----</v>
          </cell>
          <cell r="CE13" t="str">
            <v>----</v>
          </cell>
          <cell r="CF13" t="str">
            <v>----</v>
          </cell>
          <cell r="CG13" t="str">
            <v>----</v>
          </cell>
          <cell r="CH13" t="str">
            <v>----</v>
          </cell>
          <cell r="CI13" t="str">
            <v>----</v>
          </cell>
        </row>
        <row r="14">
          <cell r="E14" t="str">
            <v>Name</v>
          </cell>
          <cell r="F14" t="str">
            <v>TestVeh</v>
          </cell>
          <cell r="G14" t="str">
            <v>Hilux 3000 LWB</v>
          </cell>
          <cell r="H14" t="str">
            <v>Hilux 3000 LWB</v>
          </cell>
          <cell r="I14" t="str">
            <v>Dyna 6104</v>
          </cell>
          <cell r="J14" t="str">
            <v>Dyna 6104</v>
          </cell>
          <cell r="K14" t="str">
            <v>Dyna 7145</v>
          </cell>
          <cell r="L14" t="str">
            <v>Dyna 7145</v>
          </cell>
          <cell r="M14" t="str">
            <v>Hino 10-166</v>
          </cell>
          <cell r="N14" t="str">
            <v>Hino 10-166</v>
          </cell>
          <cell r="O14" t="str">
            <v>MB1317/48</v>
          </cell>
          <cell r="P14" t="str">
            <v>MB1317/48</v>
          </cell>
          <cell r="Q14" t="str">
            <v>MB1317/48</v>
          </cell>
          <cell r="R14" t="str">
            <v>MB1517K/33</v>
          </cell>
          <cell r="S14" t="str">
            <v>MB1517/54</v>
          </cell>
          <cell r="T14" t="str">
            <v>MB1317/48</v>
          </cell>
          <cell r="U14" t="str">
            <v>MB1017/48</v>
          </cell>
          <cell r="V14" t="str">
            <v>MB2528/51</v>
          </cell>
          <cell r="W14" t="str">
            <v>MB2528/51</v>
          </cell>
          <cell r="X14" t="str">
            <v>MB2528/51</v>
          </cell>
          <cell r="Y14" t="str">
            <v>MB2628/33</v>
          </cell>
          <cell r="Z14" t="str">
            <v>MB3331/45</v>
          </cell>
          <cell r="AA14" t="str">
            <v>MB2528/51</v>
          </cell>
          <cell r="AB14" t="str">
            <v>MB1328LS/36</v>
          </cell>
          <cell r="AC14" t="str">
            <v>MB1328LS/36</v>
          </cell>
          <cell r="AD14" t="str">
            <v>MB1328LS/36</v>
          </cell>
          <cell r="AE14" t="str">
            <v>MB2031S/36</v>
          </cell>
          <cell r="AF14" t="str">
            <v>MB2031S/36</v>
          </cell>
          <cell r="AG14" t="str">
            <v>MB2031S/36</v>
          </cell>
          <cell r="AH14" t="str">
            <v>MB2031S/36</v>
          </cell>
          <cell r="AI14" t="str">
            <v>MB1835LS/36</v>
          </cell>
          <cell r="AJ14" t="str">
            <v>MB1835LS/36</v>
          </cell>
          <cell r="AK14" t="str">
            <v>MB3335S/33</v>
          </cell>
          <cell r="AL14" t="str">
            <v>MB3335S/33</v>
          </cell>
          <cell r="AM14" t="str">
            <v>MB3335S/33</v>
          </cell>
          <cell r="AN14" t="str">
            <v>MB3335S/33</v>
          </cell>
          <cell r="AO14" t="str">
            <v>MB3335S/33</v>
          </cell>
          <cell r="AP14" t="str">
            <v>MB2643LS/33</v>
          </cell>
          <cell r="AQ14" t="str">
            <v>MB3343S/33</v>
          </cell>
          <cell r="AR14" t="str">
            <v>MB1835LS/36</v>
          </cell>
          <cell r="AS14" t="str">
            <v>MB1835LS/36</v>
          </cell>
          <cell r="AT14" t="str">
            <v>MB1835LS/36</v>
          </cell>
          <cell r="AU14" t="str">
            <v>MB1835LS/36</v>
          </cell>
          <cell r="AV14" t="str">
            <v>MB1835LS/36</v>
          </cell>
          <cell r="AW14" t="str">
            <v>MB3335S/33</v>
          </cell>
          <cell r="AX14" t="str">
            <v>MB3335S/33</v>
          </cell>
          <cell r="AY14" t="str">
            <v>MB3335S/33</v>
          </cell>
          <cell r="AZ14" t="str">
            <v>MB3335S/33</v>
          </cell>
          <cell r="BA14" t="str">
            <v>MB3335S/33</v>
          </cell>
          <cell r="BB14" t="str">
            <v>MB2643LS/33</v>
          </cell>
          <cell r="BC14" t="str">
            <v>MB3343S/33</v>
          </cell>
          <cell r="BD14" t="str">
            <v>MB1523/54</v>
          </cell>
          <cell r="BE14" t="str">
            <v>MB1523/54</v>
          </cell>
          <cell r="BF14" t="str">
            <v>MB1523/54</v>
          </cell>
          <cell r="BG14" t="str">
            <v>MB3331/45</v>
          </cell>
          <cell r="BH14" t="str">
            <v>MB3331/45</v>
          </cell>
          <cell r="BI14" t="str">
            <v>MB3331/45</v>
          </cell>
          <cell r="BJ14" t="str">
            <v>MB3331/45</v>
          </cell>
          <cell r="BK14" t="str">
            <v>MB3331/45</v>
          </cell>
          <cell r="BL14" t="str">
            <v>MB3331/45</v>
          </cell>
          <cell r="BM14" t="str">
            <v>MB3331/45</v>
          </cell>
          <cell r="BN14" t="str">
            <v>MB1835LS/36</v>
          </cell>
          <cell r="BO14" t="str">
            <v>MB1835LS/36</v>
          </cell>
          <cell r="BP14" t="str">
            <v>MB1835LS/36</v>
          </cell>
          <cell r="BQ14" t="str">
            <v>MB1835LS/36</v>
          </cell>
          <cell r="BR14" t="str">
            <v>MB1835LS/36</v>
          </cell>
          <cell r="BS14" t="str">
            <v>MB1835LS/36</v>
          </cell>
          <cell r="BT14" t="str">
            <v>MB1835LS/36</v>
          </cell>
          <cell r="BU14" t="str">
            <v>MB2648LS/33</v>
          </cell>
          <cell r="BV14" t="str">
            <v>MB2648LS/33</v>
          </cell>
          <cell r="BW14" t="str">
            <v>MB2648LS/33</v>
          </cell>
          <cell r="BX14" t="str">
            <v>MB3335S/33</v>
          </cell>
          <cell r="BY14" t="str">
            <v>MB2648LS/33</v>
          </cell>
          <cell r="BZ14" t="str">
            <v>MB2648LS/33</v>
          </cell>
          <cell r="CA14" t="str">
            <v>MB2648LS/33</v>
          </cell>
          <cell r="CB14" t="str">
            <v>MB2648LS/33</v>
          </cell>
          <cell r="CC14" t="str">
            <v>MB2648LS/33</v>
          </cell>
          <cell r="CD14" t="str">
            <v>MB2648LS/33</v>
          </cell>
          <cell r="CE14" t="str">
            <v>MB2648LS/33</v>
          </cell>
          <cell r="CF14" t="str">
            <v>MB2648LS/33</v>
          </cell>
          <cell r="CG14" t="str">
            <v>MB2648LS/33</v>
          </cell>
          <cell r="CH14" t="str">
            <v>MB2648LS/33</v>
          </cell>
          <cell r="CI14" t="str">
            <v>Name</v>
          </cell>
        </row>
        <row r="15">
          <cell r="E15">
            <v>0</v>
          </cell>
          <cell r="F15">
            <v>646000</v>
          </cell>
          <cell r="G15">
            <v>123509</v>
          </cell>
          <cell r="H15">
            <v>123509</v>
          </cell>
          <cell r="I15">
            <v>182394</v>
          </cell>
          <cell r="J15">
            <v>182394</v>
          </cell>
          <cell r="K15">
            <v>213246</v>
          </cell>
          <cell r="L15">
            <v>213246</v>
          </cell>
          <cell r="M15">
            <v>290295</v>
          </cell>
          <cell r="N15">
            <v>290295</v>
          </cell>
          <cell r="O15">
            <v>314370</v>
          </cell>
          <cell r="P15">
            <v>314370</v>
          </cell>
          <cell r="Q15">
            <v>314370</v>
          </cell>
          <cell r="R15">
            <v>370382</v>
          </cell>
          <cell r="S15">
            <v>361000</v>
          </cell>
          <cell r="T15">
            <v>314370</v>
          </cell>
          <cell r="U15">
            <v>285900</v>
          </cell>
          <cell r="V15">
            <v>531628</v>
          </cell>
          <cell r="W15">
            <v>531628</v>
          </cell>
          <cell r="X15">
            <v>531628</v>
          </cell>
          <cell r="Y15">
            <v>582000</v>
          </cell>
          <cell r="Z15">
            <v>688500</v>
          </cell>
          <cell r="AA15">
            <v>531628</v>
          </cell>
          <cell r="AB15">
            <v>441000</v>
          </cell>
          <cell r="AC15">
            <v>441000</v>
          </cell>
          <cell r="AD15">
            <v>441000</v>
          </cell>
          <cell r="AE15">
            <v>539475</v>
          </cell>
          <cell r="AF15">
            <v>539475</v>
          </cell>
          <cell r="AG15">
            <v>539475</v>
          </cell>
          <cell r="AH15">
            <v>539475</v>
          </cell>
          <cell r="AI15">
            <v>625500</v>
          </cell>
          <cell r="AJ15">
            <v>625500</v>
          </cell>
          <cell r="AK15">
            <v>726190</v>
          </cell>
          <cell r="AL15">
            <v>726190</v>
          </cell>
          <cell r="AM15">
            <v>726190</v>
          </cell>
          <cell r="AN15">
            <v>726190</v>
          </cell>
          <cell r="AO15">
            <v>726190</v>
          </cell>
          <cell r="AP15">
            <v>822120</v>
          </cell>
          <cell r="AQ15">
            <v>822120</v>
          </cell>
          <cell r="AR15">
            <v>625500</v>
          </cell>
          <cell r="AS15">
            <v>625500</v>
          </cell>
          <cell r="AT15">
            <v>625500</v>
          </cell>
          <cell r="AU15">
            <v>625500</v>
          </cell>
          <cell r="AV15">
            <v>625500</v>
          </cell>
          <cell r="AW15">
            <v>726190</v>
          </cell>
          <cell r="AX15">
            <v>726190</v>
          </cell>
          <cell r="AY15">
            <v>726190</v>
          </cell>
          <cell r="AZ15">
            <v>726190</v>
          </cell>
          <cell r="BA15">
            <v>726190</v>
          </cell>
          <cell r="BB15">
            <v>822120</v>
          </cell>
          <cell r="BC15">
            <v>822120</v>
          </cell>
          <cell r="BD15">
            <v>397900</v>
          </cell>
          <cell r="BE15">
            <v>397900</v>
          </cell>
          <cell r="BF15">
            <v>397900</v>
          </cell>
          <cell r="BG15">
            <v>688500</v>
          </cell>
          <cell r="BH15">
            <v>688500</v>
          </cell>
          <cell r="BI15">
            <v>688500</v>
          </cell>
          <cell r="BJ15">
            <v>688500</v>
          </cell>
          <cell r="BK15">
            <v>688500</v>
          </cell>
          <cell r="BL15">
            <v>688500</v>
          </cell>
          <cell r="BM15">
            <v>688500</v>
          </cell>
          <cell r="BN15">
            <v>625500</v>
          </cell>
          <cell r="BO15">
            <v>625500</v>
          </cell>
          <cell r="BP15">
            <v>625500</v>
          </cell>
          <cell r="BQ15">
            <v>625500</v>
          </cell>
          <cell r="BR15">
            <v>625500</v>
          </cell>
          <cell r="BS15">
            <v>625500</v>
          </cell>
          <cell r="BT15">
            <v>625500</v>
          </cell>
          <cell r="BU15">
            <v>841600</v>
          </cell>
          <cell r="BV15">
            <v>841600</v>
          </cell>
          <cell r="BW15">
            <v>841600</v>
          </cell>
          <cell r="BX15">
            <v>726190</v>
          </cell>
          <cell r="BY15">
            <v>841600</v>
          </cell>
          <cell r="BZ15">
            <v>841600</v>
          </cell>
          <cell r="CA15">
            <v>841600</v>
          </cell>
          <cell r="CB15">
            <v>841600</v>
          </cell>
          <cell r="CC15">
            <v>841600</v>
          </cell>
          <cell r="CD15">
            <v>841600</v>
          </cell>
          <cell r="CE15">
            <v>841600</v>
          </cell>
          <cell r="CF15">
            <v>841600</v>
          </cell>
          <cell r="CG15">
            <v>841600</v>
          </cell>
          <cell r="CH15">
            <v>841600</v>
          </cell>
          <cell r="CI15">
            <v>0</v>
          </cell>
        </row>
        <row r="16">
          <cell r="E16">
            <v>0</v>
          </cell>
          <cell r="F16">
            <v>0</v>
          </cell>
          <cell r="G16">
            <v>7.4999999999999997E-2</v>
          </cell>
          <cell r="H16">
            <v>7.4999999999999997E-2</v>
          </cell>
          <cell r="I16">
            <v>7.4999999999999997E-2</v>
          </cell>
          <cell r="J16">
            <v>7.4999999999999997E-2</v>
          </cell>
          <cell r="K16">
            <v>7.4999999999999997E-2</v>
          </cell>
          <cell r="L16">
            <v>7.4999999999999997E-2</v>
          </cell>
          <cell r="M16">
            <v>7.4999999999999997E-2</v>
          </cell>
          <cell r="N16">
            <v>7.4999999999999997E-2</v>
          </cell>
          <cell r="O16">
            <v>7.4999999999999997E-2</v>
          </cell>
          <cell r="P16">
            <v>7.4999999999999997E-2</v>
          </cell>
          <cell r="Q16">
            <v>7.4999999999999997E-2</v>
          </cell>
          <cell r="R16">
            <v>7.4999999999999997E-2</v>
          </cell>
          <cell r="S16">
            <v>7.4999999999999997E-2</v>
          </cell>
          <cell r="T16">
            <v>7.4999999999999997E-2</v>
          </cell>
          <cell r="U16">
            <v>7.4999999999999997E-2</v>
          </cell>
          <cell r="V16">
            <v>7.4999999999999997E-2</v>
          </cell>
          <cell r="W16">
            <v>7.4999999999999997E-2</v>
          </cell>
          <cell r="X16">
            <v>7.4999999999999997E-2</v>
          </cell>
          <cell r="Y16">
            <v>7.4999999999999997E-2</v>
          </cell>
          <cell r="Z16">
            <v>7.4999999999999997E-2</v>
          </cell>
          <cell r="AA16">
            <v>7.4999999999999997E-2</v>
          </cell>
          <cell r="AB16">
            <v>7.4999999999999997E-2</v>
          </cell>
          <cell r="AC16">
            <v>7.4999999999999997E-2</v>
          </cell>
          <cell r="AD16">
            <v>7.4999999999999997E-2</v>
          </cell>
          <cell r="AE16">
            <v>7.4999999999999997E-2</v>
          </cell>
          <cell r="AF16">
            <v>7.4999999999999997E-2</v>
          </cell>
          <cell r="AG16">
            <v>7.4999999999999997E-2</v>
          </cell>
          <cell r="AH16">
            <v>7.4999999999999997E-2</v>
          </cell>
          <cell r="AI16">
            <v>7.4999999999999997E-2</v>
          </cell>
          <cell r="AJ16">
            <v>7.4999999999999997E-2</v>
          </cell>
          <cell r="AK16">
            <v>7.4999999999999997E-2</v>
          </cell>
          <cell r="AL16">
            <v>7.4999999999999997E-2</v>
          </cell>
          <cell r="AM16">
            <v>7.4999999999999997E-2</v>
          </cell>
          <cell r="AN16">
            <v>7.4999999999999997E-2</v>
          </cell>
          <cell r="AO16">
            <v>7.4999999999999997E-2</v>
          </cell>
          <cell r="AP16">
            <v>7.4999999999999997E-2</v>
          </cell>
          <cell r="AQ16">
            <v>7.4999999999999997E-2</v>
          </cell>
          <cell r="AR16">
            <v>7.4999999999999997E-2</v>
          </cell>
          <cell r="AS16">
            <v>7.4999999999999997E-2</v>
          </cell>
          <cell r="AT16">
            <v>7.4999999999999997E-2</v>
          </cell>
          <cell r="AU16">
            <v>7.4999999999999997E-2</v>
          </cell>
          <cell r="AV16">
            <v>7.4999999999999997E-2</v>
          </cell>
          <cell r="AW16">
            <v>7.4999999999999997E-2</v>
          </cell>
          <cell r="AX16">
            <v>7.4999999999999997E-2</v>
          </cell>
          <cell r="AY16">
            <v>7.4999999999999997E-2</v>
          </cell>
          <cell r="AZ16">
            <v>7.4999999999999997E-2</v>
          </cell>
          <cell r="BA16">
            <v>7.4999999999999997E-2</v>
          </cell>
          <cell r="BB16">
            <v>7.4999999999999997E-2</v>
          </cell>
          <cell r="BC16">
            <v>7.4999999999999997E-2</v>
          </cell>
          <cell r="BD16">
            <v>7.4999999999999997E-2</v>
          </cell>
          <cell r="BE16">
            <v>7.4999999999999997E-2</v>
          </cell>
          <cell r="BF16">
            <v>7.4999999999999997E-2</v>
          </cell>
          <cell r="BG16">
            <v>7.4999999999999997E-2</v>
          </cell>
          <cell r="BH16">
            <v>7.4999999999999997E-2</v>
          </cell>
          <cell r="BI16">
            <v>7.4999999999999997E-2</v>
          </cell>
          <cell r="BJ16">
            <v>7.4999999999999997E-2</v>
          </cell>
          <cell r="BK16">
            <v>7.4999999999999997E-2</v>
          </cell>
          <cell r="BL16">
            <v>7.4999999999999997E-2</v>
          </cell>
          <cell r="BM16">
            <v>7.4999999999999997E-2</v>
          </cell>
          <cell r="BN16">
            <v>7.4999999999999997E-2</v>
          </cell>
          <cell r="BO16">
            <v>7.4999999999999997E-2</v>
          </cell>
          <cell r="BP16">
            <v>7.4999999999999997E-2</v>
          </cell>
          <cell r="BQ16">
            <v>7.4999999999999997E-2</v>
          </cell>
          <cell r="BR16">
            <v>7.4999999999999997E-2</v>
          </cell>
          <cell r="BS16">
            <v>7.4999999999999997E-2</v>
          </cell>
          <cell r="BT16">
            <v>7.4999999999999997E-2</v>
          </cell>
          <cell r="BU16">
            <v>7.4999999999999997E-2</v>
          </cell>
          <cell r="BV16">
            <v>7.4999999999999997E-2</v>
          </cell>
          <cell r="BW16">
            <v>7.4999999999999997E-2</v>
          </cell>
          <cell r="BX16">
            <v>7.4999999999999997E-2</v>
          </cell>
          <cell r="BY16">
            <v>7.4999999999999997E-2</v>
          </cell>
          <cell r="BZ16">
            <v>7.4999999999999997E-2</v>
          </cell>
          <cell r="CA16">
            <v>7.4999999999999997E-2</v>
          </cell>
          <cell r="CB16">
            <v>7.4999999999999997E-2</v>
          </cell>
          <cell r="CC16">
            <v>7.4999999999999997E-2</v>
          </cell>
          <cell r="CD16">
            <v>7.4999999999999997E-2</v>
          </cell>
          <cell r="CE16">
            <v>7.4999999999999997E-2</v>
          </cell>
          <cell r="CF16">
            <v>7.4999999999999997E-2</v>
          </cell>
          <cell r="CG16">
            <v>7.4999999999999997E-2</v>
          </cell>
          <cell r="CH16">
            <v>7.4999999999999997E-2</v>
          </cell>
          <cell r="CI16">
            <v>0</v>
          </cell>
        </row>
        <row r="17">
          <cell r="E17">
            <v>0</v>
          </cell>
          <cell r="F17">
            <v>0</v>
          </cell>
          <cell r="G17">
            <v>6970</v>
          </cell>
          <cell r="H17">
            <v>19987</v>
          </cell>
          <cell r="I17">
            <v>16379</v>
          </cell>
          <cell r="J17">
            <v>23575</v>
          </cell>
          <cell r="K17">
            <v>16599</v>
          </cell>
          <cell r="L17">
            <v>28700</v>
          </cell>
          <cell r="M17">
            <v>19876</v>
          </cell>
          <cell r="N17">
            <v>35880</v>
          </cell>
          <cell r="O17">
            <v>30237</v>
          </cell>
          <cell r="P17">
            <v>41000</v>
          </cell>
          <cell r="Q17">
            <v>16195</v>
          </cell>
          <cell r="R17">
            <v>38950</v>
          </cell>
          <cell r="S17">
            <v>149500</v>
          </cell>
          <cell r="T17">
            <v>141000</v>
          </cell>
          <cell r="U17">
            <v>59000</v>
          </cell>
          <cell r="V17">
            <v>30852</v>
          </cell>
          <cell r="W17">
            <v>50225</v>
          </cell>
          <cell r="X17">
            <v>18860</v>
          </cell>
          <cell r="Y17">
            <v>66625</v>
          </cell>
          <cell r="Z17">
            <v>241500</v>
          </cell>
          <cell r="AA17">
            <v>159000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41000</v>
          </cell>
          <cell r="AR17">
            <v>0</v>
          </cell>
          <cell r="AS17">
            <v>0</v>
          </cell>
          <cell r="AT17">
            <v>0</v>
          </cell>
          <cell r="AU17">
            <v>0</v>
          </cell>
          <cell r="AV17">
            <v>0</v>
          </cell>
          <cell r="AW17">
            <v>0</v>
          </cell>
          <cell r="AX17">
            <v>0</v>
          </cell>
          <cell r="AY17">
            <v>0</v>
          </cell>
          <cell r="AZ17">
            <v>0</v>
          </cell>
          <cell r="BA17">
            <v>0</v>
          </cell>
          <cell r="BB17">
            <v>0</v>
          </cell>
          <cell r="BC17">
            <v>56375</v>
          </cell>
          <cell r="BD17">
            <v>30237</v>
          </cell>
          <cell r="BE17">
            <v>41000</v>
          </cell>
          <cell r="BF17">
            <v>16195</v>
          </cell>
          <cell r="BG17">
            <v>30852</v>
          </cell>
          <cell r="BH17">
            <v>50225</v>
          </cell>
          <cell r="BI17">
            <v>18860</v>
          </cell>
          <cell r="BJ17">
            <v>241500</v>
          </cell>
          <cell r="BK17">
            <v>30852</v>
          </cell>
          <cell r="BL17">
            <v>50225</v>
          </cell>
          <cell r="BM17">
            <v>18860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row>
        <row r="18">
          <cell r="E18">
            <v>0</v>
          </cell>
          <cell r="F18">
            <v>646000</v>
          </cell>
          <cell r="G18">
            <v>121215.825</v>
          </cell>
          <cell r="H18">
            <v>134232.82500000001</v>
          </cell>
          <cell r="I18">
            <v>185093.45</v>
          </cell>
          <cell r="J18">
            <v>192289.45</v>
          </cell>
          <cell r="K18">
            <v>213851.55</v>
          </cell>
          <cell r="L18">
            <v>225952.55</v>
          </cell>
          <cell r="M18">
            <v>288398.875</v>
          </cell>
          <cell r="N18">
            <v>304402.875</v>
          </cell>
          <cell r="O18">
            <v>321029.25</v>
          </cell>
          <cell r="P18">
            <v>331792.25</v>
          </cell>
          <cell r="Q18">
            <v>306987.25</v>
          </cell>
          <cell r="R18">
            <v>381553.35</v>
          </cell>
          <cell r="S18">
            <v>483425</v>
          </cell>
          <cell r="T18">
            <v>431792.25</v>
          </cell>
          <cell r="U18">
            <v>323457.5</v>
          </cell>
          <cell r="V18">
            <v>522607.9</v>
          </cell>
          <cell r="W18">
            <v>541980.9</v>
          </cell>
          <cell r="X18">
            <v>510615.9</v>
          </cell>
          <cell r="Y18">
            <v>604975</v>
          </cell>
          <cell r="Z18">
            <v>878362.5</v>
          </cell>
          <cell r="AA18">
            <v>650755.9</v>
          </cell>
          <cell r="AB18">
            <v>407925</v>
          </cell>
          <cell r="AC18">
            <v>407925</v>
          </cell>
          <cell r="AD18">
            <v>407925</v>
          </cell>
          <cell r="AE18">
            <v>499014.375</v>
          </cell>
          <cell r="AF18">
            <v>499014.375</v>
          </cell>
          <cell r="AG18">
            <v>499014.375</v>
          </cell>
          <cell r="AH18">
            <v>499014.375</v>
          </cell>
          <cell r="AI18">
            <v>578587.5</v>
          </cell>
          <cell r="AJ18">
            <v>578587.5</v>
          </cell>
          <cell r="AK18">
            <v>671725.75</v>
          </cell>
          <cell r="AL18">
            <v>671725.75</v>
          </cell>
          <cell r="AM18">
            <v>671725.75</v>
          </cell>
          <cell r="AN18">
            <v>671725.75</v>
          </cell>
          <cell r="AO18">
            <v>671725.75</v>
          </cell>
          <cell r="AP18">
            <v>760461</v>
          </cell>
          <cell r="AQ18">
            <v>801461</v>
          </cell>
          <cell r="AR18">
            <v>578587.5</v>
          </cell>
          <cell r="AS18">
            <v>578587.5</v>
          </cell>
          <cell r="AT18">
            <v>578587.5</v>
          </cell>
          <cell r="AU18">
            <v>578587.5</v>
          </cell>
          <cell r="AV18">
            <v>578587.5</v>
          </cell>
          <cell r="AW18">
            <v>671725.75</v>
          </cell>
          <cell r="AX18">
            <v>671725.75</v>
          </cell>
          <cell r="AY18">
            <v>671725.75</v>
          </cell>
          <cell r="AZ18">
            <v>671725.75</v>
          </cell>
          <cell r="BA18">
            <v>671725.75</v>
          </cell>
          <cell r="BB18">
            <v>760461</v>
          </cell>
          <cell r="BC18">
            <v>816836</v>
          </cell>
          <cell r="BD18">
            <v>398294.5</v>
          </cell>
          <cell r="BE18">
            <v>409057.5</v>
          </cell>
          <cell r="BF18">
            <v>384252.5</v>
          </cell>
          <cell r="BG18">
            <v>667714.5</v>
          </cell>
          <cell r="BH18">
            <v>687087.5</v>
          </cell>
          <cell r="BI18">
            <v>655722.5</v>
          </cell>
          <cell r="BJ18">
            <v>878362.5</v>
          </cell>
          <cell r="BK18">
            <v>667714.5</v>
          </cell>
          <cell r="BL18">
            <v>687087.5</v>
          </cell>
          <cell r="BM18">
            <v>655722.5</v>
          </cell>
          <cell r="BN18">
            <v>578587.5</v>
          </cell>
          <cell r="BO18">
            <v>578587.5</v>
          </cell>
          <cell r="BP18">
            <v>578587.5</v>
          </cell>
          <cell r="BQ18">
            <v>578587.5</v>
          </cell>
          <cell r="BR18">
            <v>578587.5</v>
          </cell>
          <cell r="BS18">
            <v>578587.5</v>
          </cell>
          <cell r="BT18">
            <v>578587.5</v>
          </cell>
          <cell r="BU18">
            <v>778480</v>
          </cell>
          <cell r="BV18">
            <v>778480</v>
          </cell>
          <cell r="BW18">
            <v>778480</v>
          </cell>
          <cell r="BX18">
            <v>671725.75</v>
          </cell>
          <cell r="BY18">
            <v>778480</v>
          </cell>
          <cell r="BZ18">
            <v>778480</v>
          </cell>
          <cell r="CA18">
            <v>778480</v>
          </cell>
          <cell r="CB18">
            <v>778480</v>
          </cell>
          <cell r="CC18">
            <v>778480</v>
          </cell>
          <cell r="CD18">
            <v>778480</v>
          </cell>
          <cell r="CE18">
            <v>778480</v>
          </cell>
          <cell r="CF18">
            <v>778480</v>
          </cell>
          <cell r="CG18">
            <v>778480</v>
          </cell>
          <cell r="CH18">
            <v>778480</v>
          </cell>
          <cell r="CI18">
            <v>0</v>
          </cell>
        </row>
        <row r="19">
          <cell r="E19">
            <v>0.25</v>
          </cell>
          <cell r="F19">
            <v>0.25</v>
          </cell>
          <cell r="G19">
            <v>0.25</v>
          </cell>
          <cell r="H19">
            <v>0.25</v>
          </cell>
          <cell r="I19">
            <v>0.25</v>
          </cell>
          <cell r="J19">
            <v>0.25</v>
          </cell>
          <cell r="K19">
            <v>0.25</v>
          </cell>
          <cell r="L19">
            <v>0.25</v>
          </cell>
          <cell r="M19">
            <v>0.25</v>
          </cell>
          <cell r="N19">
            <v>0.25</v>
          </cell>
          <cell r="O19">
            <v>0.25</v>
          </cell>
          <cell r="P19">
            <v>0.25</v>
          </cell>
          <cell r="Q19">
            <v>0.25</v>
          </cell>
          <cell r="R19">
            <v>0.25</v>
          </cell>
          <cell r="S19">
            <v>0.25</v>
          </cell>
          <cell r="T19">
            <v>0.25</v>
          </cell>
          <cell r="U19">
            <v>0.25</v>
          </cell>
          <cell r="V19">
            <v>0.25</v>
          </cell>
          <cell r="W19">
            <v>0.25</v>
          </cell>
          <cell r="X19">
            <v>0.25</v>
          </cell>
          <cell r="Y19">
            <v>0.25</v>
          </cell>
          <cell r="Z19">
            <v>0.25</v>
          </cell>
          <cell r="AA19">
            <v>0.25</v>
          </cell>
          <cell r="AB19">
            <v>0.25</v>
          </cell>
          <cell r="AC19">
            <v>0.25</v>
          </cell>
          <cell r="AD19">
            <v>0.25</v>
          </cell>
          <cell r="AE19">
            <v>0.25</v>
          </cell>
          <cell r="AF19">
            <v>0.25</v>
          </cell>
          <cell r="AG19">
            <v>0.25</v>
          </cell>
          <cell r="AH19">
            <v>0.25</v>
          </cell>
          <cell r="AI19">
            <v>0.25</v>
          </cell>
          <cell r="AJ19">
            <v>0.25</v>
          </cell>
          <cell r="AK19">
            <v>0.25</v>
          </cell>
          <cell r="AL19">
            <v>0.25</v>
          </cell>
          <cell r="AM19">
            <v>0.25</v>
          </cell>
          <cell r="AN19">
            <v>0.25</v>
          </cell>
          <cell r="AO19">
            <v>0.25</v>
          </cell>
          <cell r="AP19">
            <v>0.25</v>
          </cell>
          <cell r="AQ19">
            <v>0.25</v>
          </cell>
          <cell r="AR19">
            <v>0.25</v>
          </cell>
          <cell r="AS19">
            <v>0.25</v>
          </cell>
          <cell r="AT19">
            <v>0.25</v>
          </cell>
          <cell r="AU19">
            <v>0.25</v>
          </cell>
          <cell r="AV19">
            <v>0.25</v>
          </cell>
          <cell r="AW19">
            <v>0.25</v>
          </cell>
          <cell r="AX19">
            <v>0.25</v>
          </cell>
          <cell r="AY19">
            <v>0.25</v>
          </cell>
          <cell r="AZ19">
            <v>0.25</v>
          </cell>
          <cell r="BA19">
            <v>0.25</v>
          </cell>
          <cell r="BB19">
            <v>0.25</v>
          </cell>
          <cell r="BC19">
            <v>0.25</v>
          </cell>
          <cell r="BD19">
            <v>0.25</v>
          </cell>
          <cell r="BE19">
            <v>0.25</v>
          </cell>
          <cell r="BF19">
            <v>0.25</v>
          </cell>
          <cell r="BG19">
            <v>0.25</v>
          </cell>
          <cell r="BH19">
            <v>0.25</v>
          </cell>
          <cell r="BI19">
            <v>0.25</v>
          </cell>
          <cell r="BJ19">
            <v>0.25</v>
          </cell>
          <cell r="BK19">
            <v>0.25</v>
          </cell>
          <cell r="BL19">
            <v>0.25</v>
          </cell>
          <cell r="BM19">
            <v>0.25</v>
          </cell>
          <cell r="BN19">
            <v>0.25</v>
          </cell>
          <cell r="BO19">
            <v>0.25</v>
          </cell>
          <cell r="BP19">
            <v>0.25</v>
          </cell>
          <cell r="BQ19">
            <v>0.25</v>
          </cell>
          <cell r="BR19">
            <v>0.25</v>
          </cell>
          <cell r="BS19">
            <v>0.25</v>
          </cell>
          <cell r="BT19">
            <v>0.25</v>
          </cell>
          <cell r="BU19">
            <v>0.25</v>
          </cell>
          <cell r="BV19">
            <v>0.25</v>
          </cell>
          <cell r="BW19">
            <v>0.25</v>
          </cell>
          <cell r="BX19">
            <v>0.25</v>
          </cell>
          <cell r="BY19">
            <v>0.25</v>
          </cell>
          <cell r="BZ19">
            <v>0.25</v>
          </cell>
          <cell r="CA19">
            <v>0.25</v>
          </cell>
          <cell r="CB19">
            <v>0.25</v>
          </cell>
          <cell r="CC19">
            <v>0.25</v>
          </cell>
          <cell r="CD19">
            <v>0.25</v>
          </cell>
          <cell r="CE19">
            <v>0.25</v>
          </cell>
          <cell r="CF19">
            <v>0.25</v>
          </cell>
          <cell r="CG19">
            <v>0.25</v>
          </cell>
          <cell r="CH19">
            <v>0.25</v>
          </cell>
          <cell r="CI19">
            <v>0.25</v>
          </cell>
        </row>
        <row r="20">
          <cell r="E20">
            <v>0.13</v>
          </cell>
          <cell r="F20">
            <v>0.155</v>
          </cell>
          <cell r="G20">
            <v>0.13</v>
          </cell>
          <cell r="H20">
            <v>0.13</v>
          </cell>
          <cell r="I20">
            <v>0.13</v>
          </cell>
          <cell r="J20">
            <v>0.13</v>
          </cell>
          <cell r="K20">
            <v>0.13</v>
          </cell>
          <cell r="L20">
            <v>0.13</v>
          </cell>
          <cell r="M20">
            <v>0.13</v>
          </cell>
          <cell r="N20">
            <v>0.13</v>
          </cell>
          <cell r="O20">
            <v>0.13</v>
          </cell>
          <cell r="P20">
            <v>0.13</v>
          </cell>
          <cell r="Q20">
            <v>0.13</v>
          </cell>
          <cell r="R20">
            <v>0.13</v>
          </cell>
          <cell r="S20">
            <v>0.13</v>
          </cell>
          <cell r="T20">
            <v>0.13</v>
          </cell>
          <cell r="U20">
            <v>0.13</v>
          </cell>
          <cell r="V20">
            <v>0.13</v>
          </cell>
          <cell r="W20">
            <v>0.13</v>
          </cell>
          <cell r="X20">
            <v>0.13</v>
          </cell>
          <cell r="Y20">
            <v>0.13</v>
          </cell>
          <cell r="Z20">
            <v>0.13</v>
          </cell>
          <cell r="AA20">
            <v>0.13</v>
          </cell>
          <cell r="AB20">
            <v>0.13</v>
          </cell>
          <cell r="AC20">
            <v>0.13</v>
          </cell>
          <cell r="AD20">
            <v>0.13</v>
          </cell>
          <cell r="AE20">
            <v>0.13</v>
          </cell>
          <cell r="AF20">
            <v>0.13</v>
          </cell>
          <cell r="AG20">
            <v>0.13</v>
          </cell>
          <cell r="AH20">
            <v>0.13</v>
          </cell>
          <cell r="AI20">
            <v>0.13</v>
          </cell>
          <cell r="AJ20">
            <v>0.13</v>
          </cell>
          <cell r="AK20">
            <v>0.13</v>
          </cell>
          <cell r="AL20">
            <v>0.13</v>
          </cell>
          <cell r="AM20">
            <v>0.13</v>
          </cell>
          <cell r="AN20">
            <v>0.13</v>
          </cell>
          <cell r="AO20">
            <v>0.13</v>
          </cell>
          <cell r="AP20">
            <v>0.13</v>
          </cell>
          <cell r="AQ20">
            <v>0.13</v>
          </cell>
          <cell r="AR20">
            <v>0.13</v>
          </cell>
          <cell r="AS20">
            <v>0.13</v>
          </cell>
          <cell r="AT20">
            <v>0.13</v>
          </cell>
          <cell r="AU20">
            <v>0.13</v>
          </cell>
          <cell r="AV20">
            <v>0.13</v>
          </cell>
          <cell r="AW20">
            <v>0.13</v>
          </cell>
          <cell r="AX20">
            <v>0.13</v>
          </cell>
          <cell r="AY20">
            <v>0.13</v>
          </cell>
          <cell r="AZ20">
            <v>0.13</v>
          </cell>
          <cell r="BA20">
            <v>0.13</v>
          </cell>
          <cell r="BB20">
            <v>0.13</v>
          </cell>
          <cell r="BC20">
            <v>0.13</v>
          </cell>
          <cell r="BD20">
            <v>0.13</v>
          </cell>
          <cell r="BE20">
            <v>0.13</v>
          </cell>
          <cell r="BF20">
            <v>0.13</v>
          </cell>
          <cell r="BG20">
            <v>0.13</v>
          </cell>
          <cell r="BH20">
            <v>0.13</v>
          </cell>
          <cell r="BI20">
            <v>0.13</v>
          </cell>
          <cell r="BJ20">
            <v>0.13</v>
          </cell>
          <cell r="BK20">
            <v>0.13</v>
          </cell>
          <cell r="BL20">
            <v>0.13</v>
          </cell>
          <cell r="BM20">
            <v>0.13</v>
          </cell>
          <cell r="BN20">
            <v>0.13</v>
          </cell>
          <cell r="BO20">
            <v>0.13</v>
          </cell>
          <cell r="BP20">
            <v>0.13</v>
          </cell>
          <cell r="BQ20">
            <v>0.13</v>
          </cell>
          <cell r="BR20">
            <v>0.13</v>
          </cell>
          <cell r="BS20">
            <v>0.13</v>
          </cell>
          <cell r="BT20">
            <v>0.13</v>
          </cell>
          <cell r="BU20">
            <v>0.13</v>
          </cell>
          <cell r="BV20">
            <v>0.13</v>
          </cell>
          <cell r="BW20">
            <v>0.13</v>
          </cell>
          <cell r="BX20">
            <v>0.13</v>
          </cell>
          <cell r="BY20">
            <v>0.13</v>
          </cell>
          <cell r="BZ20">
            <v>0.13</v>
          </cell>
          <cell r="CA20">
            <v>0.13</v>
          </cell>
          <cell r="CB20">
            <v>0.13</v>
          </cell>
          <cell r="CC20">
            <v>0.13</v>
          </cell>
          <cell r="CD20">
            <v>0.13</v>
          </cell>
          <cell r="CE20">
            <v>0.13</v>
          </cell>
          <cell r="CF20">
            <v>0.13</v>
          </cell>
          <cell r="CG20">
            <v>0.13</v>
          </cell>
          <cell r="CH20">
            <v>0.13</v>
          </cell>
          <cell r="CI20">
            <v>0.13</v>
          </cell>
        </row>
        <row r="21">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row>
        <row r="22">
          <cell r="E22">
            <v>5</v>
          </cell>
          <cell r="F22">
            <v>5</v>
          </cell>
          <cell r="G22">
            <v>5</v>
          </cell>
          <cell r="H22">
            <v>5</v>
          </cell>
          <cell r="I22">
            <v>5</v>
          </cell>
          <cell r="J22">
            <v>5</v>
          </cell>
          <cell r="K22">
            <v>5</v>
          </cell>
          <cell r="L22">
            <v>5</v>
          </cell>
          <cell r="M22">
            <v>5</v>
          </cell>
          <cell r="N22">
            <v>5</v>
          </cell>
          <cell r="O22">
            <v>5</v>
          </cell>
          <cell r="P22">
            <v>5</v>
          </cell>
          <cell r="Q22">
            <v>5</v>
          </cell>
          <cell r="R22">
            <v>5</v>
          </cell>
          <cell r="S22">
            <v>5</v>
          </cell>
          <cell r="T22">
            <v>5</v>
          </cell>
          <cell r="U22">
            <v>8</v>
          </cell>
          <cell r="V22">
            <v>5</v>
          </cell>
          <cell r="W22">
            <v>5</v>
          </cell>
          <cell r="X22">
            <v>5</v>
          </cell>
          <cell r="Y22">
            <v>5</v>
          </cell>
          <cell r="Z22">
            <v>5</v>
          </cell>
          <cell r="AA22">
            <v>5</v>
          </cell>
          <cell r="AB22">
            <v>5</v>
          </cell>
          <cell r="AC22">
            <v>5</v>
          </cell>
          <cell r="AD22">
            <v>5</v>
          </cell>
          <cell r="AE22">
            <v>5</v>
          </cell>
          <cell r="AF22">
            <v>5</v>
          </cell>
          <cell r="AG22">
            <v>5</v>
          </cell>
          <cell r="AH22">
            <v>5</v>
          </cell>
          <cell r="AI22">
            <v>5</v>
          </cell>
          <cell r="AJ22">
            <v>5</v>
          </cell>
          <cell r="AK22">
            <v>5</v>
          </cell>
          <cell r="AL22">
            <v>5</v>
          </cell>
          <cell r="AM22">
            <v>5</v>
          </cell>
          <cell r="AN22">
            <v>5</v>
          </cell>
          <cell r="AO22">
            <v>5</v>
          </cell>
          <cell r="AP22">
            <v>5</v>
          </cell>
          <cell r="AQ22">
            <v>5</v>
          </cell>
          <cell r="AR22">
            <v>5</v>
          </cell>
          <cell r="AS22">
            <v>5</v>
          </cell>
          <cell r="AT22">
            <v>5</v>
          </cell>
          <cell r="AU22">
            <v>5</v>
          </cell>
          <cell r="AV22">
            <v>5</v>
          </cell>
          <cell r="AW22">
            <v>5</v>
          </cell>
          <cell r="AX22">
            <v>5</v>
          </cell>
          <cell r="AY22">
            <v>5</v>
          </cell>
          <cell r="AZ22">
            <v>5</v>
          </cell>
          <cell r="BA22">
            <v>5</v>
          </cell>
          <cell r="BB22">
            <v>5</v>
          </cell>
          <cell r="BC22">
            <v>5</v>
          </cell>
          <cell r="BD22">
            <v>5</v>
          </cell>
          <cell r="BE22">
            <v>5</v>
          </cell>
          <cell r="BF22">
            <v>5</v>
          </cell>
          <cell r="BG22">
            <v>5</v>
          </cell>
          <cell r="BH22">
            <v>5</v>
          </cell>
          <cell r="BI22">
            <v>5</v>
          </cell>
          <cell r="BJ22">
            <v>5</v>
          </cell>
          <cell r="BK22">
            <v>5</v>
          </cell>
          <cell r="BL22">
            <v>5</v>
          </cell>
          <cell r="BM22">
            <v>5</v>
          </cell>
          <cell r="BN22">
            <v>5</v>
          </cell>
          <cell r="BO22">
            <v>5</v>
          </cell>
          <cell r="BP22">
            <v>5</v>
          </cell>
          <cell r="BQ22">
            <v>8</v>
          </cell>
          <cell r="BR22">
            <v>5</v>
          </cell>
          <cell r="BS22">
            <v>5</v>
          </cell>
          <cell r="BT22">
            <v>5</v>
          </cell>
          <cell r="BU22">
            <v>5</v>
          </cell>
          <cell r="BV22">
            <v>5</v>
          </cell>
          <cell r="BW22">
            <v>5</v>
          </cell>
          <cell r="BX22">
            <v>5</v>
          </cell>
          <cell r="BY22">
            <v>5</v>
          </cell>
          <cell r="BZ22">
            <v>5</v>
          </cell>
          <cell r="CA22">
            <v>5</v>
          </cell>
          <cell r="CB22">
            <v>5</v>
          </cell>
          <cell r="CC22">
            <v>5</v>
          </cell>
          <cell r="CD22">
            <v>5</v>
          </cell>
          <cell r="CE22">
            <v>5</v>
          </cell>
          <cell r="CF22">
            <v>5</v>
          </cell>
          <cell r="CG22">
            <v>5</v>
          </cell>
          <cell r="CH22">
            <v>5</v>
          </cell>
          <cell r="CI22">
            <v>5</v>
          </cell>
        </row>
        <row r="23">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row>
        <row r="24">
          <cell r="E24">
            <v>7.4999999999999997E-2</v>
          </cell>
          <cell r="F24">
            <v>7.4999999999999997E-2</v>
          </cell>
          <cell r="G24">
            <v>7.4999999999999997E-2</v>
          </cell>
          <cell r="H24">
            <v>7.4999999999999997E-2</v>
          </cell>
          <cell r="I24">
            <v>7.4999999999999997E-2</v>
          </cell>
          <cell r="J24">
            <v>7.4999999999999997E-2</v>
          </cell>
          <cell r="K24">
            <v>7.4999999999999997E-2</v>
          </cell>
          <cell r="L24">
            <v>7.4999999999999997E-2</v>
          </cell>
          <cell r="M24">
            <v>7.4999999999999997E-2</v>
          </cell>
          <cell r="N24">
            <v>7.4999999999999997E-2</v>
          </cell>
          <cell r="O24">
            <v>7.4999999999999997E-2</v>
          </cell>
          <cell r="P24">
            <v>7.4999999999999997E-2</v>
          </cell>
          <cell r="Q24">
            <v>7.4999999999999997E-2</v>
          </cell>
          <cell r="R24">
            <v>7.4999999999999997E-2</v>
          </cell>
          <cell r="S24">
            <v>7.4999999999999997E-2</v>
          </cell>
          <cell r="T24">
            <v>7.4999999999999997E-2</v>
          </cell>
          <cell r="U24">
            <v>7.4999999999999997E-2</v>
          </cell>
          <cell r="V24">
            <v>7.4999999999999997E-2</v>
          </cell>
          <cell r="W24">
            <v>7.4999999999999997E-2</v>
          </cell>
          <cell r="X24">
            <v>7.4999999999999997E-2</v>
          </cell>
          <cell r="Y24">
            <v>7.4999999999999997E-2</v>
          </cell>
          <cell r="Z24">
            <v>7.4999999999999997E-2</v>
          </cell>
          <cell r="AA24">
            <v>7.4999999999999997E-2</v>
          </cell>
          <cell r="AB24">
            <v>7.4999999999999997E-2</v>
          </cell>
          <cell r="AC24">
            <v>7.4999999999999997E-2</v>
          </cell>
          <cell r="AD24">
            <v>7.4999999999999997E-2</v>
          </cell>
          <cell r="AE24">
            <v>7.4999999999999997E-2</v>
          </cell>
          <cell r="AF24">
            <v>7.4999999999999997E-2</v>
          </cell>
          <cell r="AG24">
            <v>7.4999999999999997E-2</v>
          </cell>
          <cell r="AH24">
            <v>7.4999999999999997E-2</v>
          </cell>
          <cell r="AI24">
            <v>7.4999999999999997E-2</v>
          </cell>
          <cell r="AJ24">
            <v>7.4999999999999997E-2</v>
          </cell>
          <cell r="AK24">
            <v>7.4999999999999997E-2</v>
          </cell>
          <cell r="AL24">
            <v>7.4999999999999997E-2</v>
          </cell>
          <cell r="AM24">
            <v>7.4999999999999997E-2</v>
          </cell>
          <cell r="AN24">
            <v>7.4999999999999997E-2</v>
          </cell>
          <cell r="AO24">
            <v>7.4999999999999997E-2</v>
          </cell>
          <cell r="AP24">
            <v>7.4999999999999997E-2</v>
          </cell>
          <cell r="AQ24">
            <v>7.4999999999999997E-2</v>
          </cell>
          <cell r="AR24">
            <v>7.4999999999999997E-2</v>
          </cell>
          <cell r="AS24">
            <v>7.4999999999999997E-2</v>
          </cell>
          <cell r="AT24">
            <v>7.4999999999999997E-2</v>
          </cell>
          <cell r="AU24">
            <v>7.4999999999999997E-2</v>
          </cell>
          <cell r="AV24">
            <v>7.4999999999999997E-2</v>
          </cell>
          <cell r="AW24">
            <v>7.4999999999999997E-2</v>
          </cell>
          <cell r="AX24">
            <v>7.4999999999999997E-2</v>
          </cell>
          <cell r="AY24">
            <v>7.4999999999999997E-2</v>
          </cell>
          <cell r="AZ24">
            <v>7.4999999999999997E-2</v>
          </cell>
          <cell r="BA24">
            <v>7.4999999999999997E-2</v>
          </cell>
          <cell r="BB24">
            <v>7.4999999999999997E-2</v>
          </cell>
          <cell r="BC24">
            <v>7.4999999999999997E-2</v>
          </cell>
          <cell r="BD24">
            <v>7.4999999999999997E-2</v>
          </cell>
          <cell r="BE24">
            <v>7.4999999999999997E-2</v>
          </cell>
          <cell r="BF24">
            <v>7.4999999999999997E-2</v>
          </cell>
          <cell r="BG24">
            <v>7.4999999999999997E-2</v>
          </cell>
          <cell r="BH24">
            <v>7.4999999999999997E-2</v>
          </cell>
          <cell r="BI24">
            <v>7.4999999999999997E-2</v>
          </cell>
          <cell r="BJ24">
            <v>7.4999999999999997E-2</v>
          </cell>
          <cell r="BK24">
            <v>7.4999999999999997E-2</v>
          </cell>
          <cell r="BL24">
            <v>7.4999999999999997E-2</v>
          </cell>
          <cell r="BM24">
            <v>7.4999999999999997E-2</v>
          </cell>
          <cell r="BN24">
            <v>7.4999999999999997E-2</v>
          </cell>
          <cell r="BO24">
            <v>7.4999999999999997E-2</v>
          </cell>
          <cell r="BP24">
            <v>7.4999999999999997E-2</v>
          </cell>
          <cell r="BQ24">
            <v>7.4999999999999997E-2</v>
          </cell>
          <cell r="BR24">
            <v>7.4999999999999997E-2</v>
          </cell>
          <cell r="BS24">
            <v>7.4999999999999997E-2</v>
          </cell>
          <cell r="BT24">
            <v>7.4999999999999997E-2</v>
          </cell>
          <cell r="BU24">
            <v>7.4999999999999997E-2</v>
          </cell>
          <cell r="BV24">
            <v>7.4999999999999997E-2</v>
          </cell>
          <cell r="BW24">
            <v>7.4999999999999997E-2</v>
          </cell>
          <cell r="BX24">
            <v>7.4999999999999997E-2</v>
          </cell>
          <cell r="BY24">
            <v>7.4999999999999997E-2</v>
          </cell>
          <cell r="BZ24">
            <v>7.4999999999999997E-2</v>
          </cell>
          <cell r="CA24">
            <v>7.4999999999999997E-2</v>
          </cell>
          <cell r="CB24">
            <v>7.4999999999999997E-2</v>
          </cell>
          <cell r="CC24">
            <v>7.4999999999999997E-2</v>
          </cell>
          <cell r="CD24">
            <v>7.4999999999999997E-2</v>
          </cell>
          <cell r="CE24">
            <v>7.4999999999999997E-2</v>
          </cell>
          <cell r="CF24">
            <v>7.4999999999999997E-2</v>
          </cell>
          <cell r="CG24">
            <v>7.4999999999999997E-2</v>
          </cell>
          <cell r="CH24">
            <v>7.4999999999999997E-2</v>
          </cell>
          <cell r="CI24">
            <v>7.4999999999999997E-2</v>
          </cell>
        </row>
        <row r="25">
          <cell r="E25">
            <v>0</v>
          </cell>
          <cell r="F25">
            <v>9200</v>
          </cell>
          <cell r="G25">
            <v>1000</v>
          </cell>
          <cell r="H25">
            <v>1000</v>
          </cell>
          <cell r="I25">
            <v>2080</v>
          </cell>
          <cell r="J25">
            <v>2080</v>
          </cell>
          <cell r="K25">
            <v>2300</v>
          </cell>
          <cell r="L25">
            <v>2300</v>
          </cell>
          <cell r="M25">
            <v>3110</v>
          </cell>
          <cell r="N25">
            <v>3110</v>
          </cell>
          <cell r="O25">
            <v>4260</v>
          </cell>
          <cell r="P25">
            <v>4260</v>
          </cell>
          <cell r="Q25">
            <v>4260</v>
          </cell>
          <cell r="R25">
            <v>4410</v>
          </cell>
          <cell r="S25">
            <v>4720</v>
          </cell>
          <cell r="T25">
            <v>4260</v>
          </cell>
          <cell r="U25">
            <v>3690</v>
          </cell>
          <cell r="V25">
            <v>6860</v>
          </cell>
          <cell r="W25">
            <v>6860</v>
          </cell>
          <cell r="X25">
            <v>6860</v>
          </cell>
          <cell r="Y25">
            <v>7300</v>
          </cell>
          <cell r="Z25">
            <v>8780</v>
          </cell>
          <cell r="AA25">
            <v>6860</v>
          </cell>
          <cell r="AB25">
            <v>4920</v>
          </cell>
          <cell r="AC25">
            <v>4920</v>
          </cell>
          <cell r="AD25">
            <v>4920</v>
          </cell>
          <cell r="AE25">
            <v>6840</v>
          </cell>
          <cell r="AF25">
            <v>6840</v>
          </cell>
          <cell r="AG25">
            <v>6840</v>
          </cell>
          <cell r="AH25">
            <v>6840</v>
          </cell>
          <cell r="AI25">
            <v>6750</v>
          </cell>
          <cell r="AJ25">
            <v>6750</v>
          </cell>
          <cell r="AK25">
            <v>8650</v>
          </cell>
          <cell r="AL25">
            <v>8650</v>
          </cell>
          <cell r="AM25">
            <v>8650</v>
          </cell>
          <cell r="AN25">
            <v>8650</v>
          </cell>
          <cell r="AO25">
            <v>8650</v>
          </cell>
          <cell r="AP25">
            <v>8440</v>
          </cell>
          <cell r="AQ25">
            <v>8900</v>
          </cell>
          <cell r="AR25">
            <v>6750</v>
          </cell>
          <cell r="AS25">
            <v>6750</v>
          </cell>
          <cell r="AT25">
            <v>6750</v>
          </cell>
          <cell r="AU25">
            <v>6750</v>
          </cell>
          <cell r="AV25">
            <v>6750</v>
          </cell>
          <cell r="AW25">
            <v>8650</v>
          </cell>
          <cell r="AX25">
            <v>8650</v>
          </cell>
          <cell r="AY25">
            <v>8650</v>
          </cell>
          <cell r="AZ25">
            <v>8650</v>
          </cell>
          <cell r="BA25">
            <v>8650</v>
          </cell>
          <cell r="BB25">
            <v>8440</v>
          </cell>
          <cell r="BC25">
            <v>8900</v>
          </cell>
          <cell r="BD25">
            <v>4850</v>
          </cell>
          <cell r="BE25">
            <v>4850</v>
          </cell>
          <cell r="BF25">
            <v>4850</v>
          </cell>
          <cell r="BG25">
            <v>8780</v>
          </cell>
          <cell r="BH25">
            <v>8780</v>
          </cell>
          <cell r="BI25">
            <v>8780</v>
          </cell>
          <cell r="BJ25">
            <v>8780</v>
          </cell>
          <cell r="BK25">
            <v>8780</v>
          </cell>
          <cell r="BL25">
            <v>8780</v>
          </cell>
          <cell r="BM25">
            <v>8780</v>
          </cell>
          <cell r="BN25">
            <v>6750</v>
          </cell>
          <cell r="BO25">
            <v>6750</v>
          </cell>
          <cell r="BP25">
            <v>6750</v>
          </cell>
          <cell r="BQ25">
            <v>6750</v>
          </cell>
          <cell r="BR25">
            <v>6750</v>
          </cell>
          <cell r="BS25">
            <v>6750</v>
          </cell>
          <cell r="BT25">
            <v>6750</v>
          </cell>
          <cell r="BU25">
            <v>8730</v>
          </cell>
          <cell r="BV25">
            <v>8730</v>
          </cell>
          <cell r="BW25">
            <v>8730</v>
          </cell>
          <cell r="BX25">
            <v>8650</v>
          </cell>
          <cell r="BY25">
            <v>8730</v>
          </cell>
          <cell r="BZ25">
            <v>8730</v>
          </cell>
          <cell r="CA25">
            <v>8730</v>
          </cell>
          <cell r="CB25">
            <v>8730</v>
          </cell>
          <cell r="CC25">
            <v>8730</v>
          </cell>
          <cell r="CD25">
            <v>8730</v>
          </cell>
          <cell r="CE25">
            <v>8730</v>
          </cell>
          <cell r="CF25">
            <v>8730</v>
          </cell>
          <cell r="CG25">
            <v>8730</v>
          </cell>
          <cell r="CH25">
            <v>8730</v>
          </cell>
          <cell r="CI25">
            <v>0</v>
          </cell>
        </row>
        <row r="26">
          <cell r="E26">
            <v>0</v>
          </cell>
          <cell r="F26">
            <v>0</v>
          </cell>
          <cell r="G26">
            <v>400</v>
          </cell>
          <cell r="H26">
            <v>550</v>
          </cell>
          <cell r="I26">
            <v>600</v>
          </cell>
          <cell r="J26">
            <v>700</v>
          </cell>
          <cell r="K26">
            <v>800</v>
          </cell>
          <cell r="L26">
            <v>950</v>
          </cell>
          <cell r="M26">
            <v>1100</v>
          </cell>
          <cell r="N26">
            <v>1300</v>
          </cell>
          <cell r="O26">
            <v>1200</v>
          </cell>
          <cell r="P26">
            <v>1500</v>
          </cell>
          <cell r="Q26">
            <v>700</v>
          </cell>
          <cell r="R26">
            <v>1400</v>
          </cell>
          <cell r="S26">
            <v>2500</v>
          </cell>
          <cell r="T26">
            <v>3000</v>
          </cell>
          <cell r="U26">
            <v>1700</v>
          </cell>
          <cell r="V26">
            <v>1600</v>
          </cell>
          <cell r="W26">
            <v>1850</v>
          </cell>
          <cell r="X26">
            <v>1450</v>
          </cell>
          <cell r="Y26">
            <v>1900</v>
          </cell>
          <cell r="Z26">
            <v>5500</v>
          </cell>
          <cell r="AA26">
            <v>3200</v>
          </cell>
          <cell r="AB26">
            <v>200</v>
          </cell>
          <cell r="AC26">
            <v>200</v>
          </cell>
          <cell r="AD26">
            <v>200</v>
          </cell>
          <cell r="AE26">
            <v>0</v>
          </cell>
          <cell r="AF26">
            <v>0</v>
          </cell>
          <cell r="AG26">
            <v>0</v>
          </cell>
          <cell r="AH26">
            <v>0</v>
          </cell>
          <cell r="AI26">
            <v>0</v>
          </cell>
          <cell r="AJ26">
            <v>0</v>
          </cell>
          <cell r="AK26">
            <v>0</v>
          </cell>
          <cell r="AL26">
            <v>0</v>
          </cell>
          <cell r="AM26">
            <v>0</v>
          </cell>
          <cell r="AN26">
            <v>0</v>
          </cell>
          <cell r="AO26">
            <v>0</v>
          </cell>
          <cell r="AP26">
            <v>0</v>
          </cell>
          <cell r="AQ26">
            <v>800</v>
          </cell>
          <cell r="AR26">
            <v>0</v>
          </cell>
          <cell r="AS26">
            <v>0</v>
          </cell>
          <cell r="AT26">
            <v>0</v>
          </cell>
          <cell r="AU26">
            <v>0</v>
          </cell>
          <cell r="AV26">
            <v>0</v>
          </cell>
          <cell r="AW26">
            <v>0</v>
          </cell>
          <cell r="AX26">
            <v>0</v>
          </cell>
          <cell r="AY26">
            <v>0</v>
          </cell>
          <cell r="AZ26">
            <v>0</v>
          </cell>
          <cell r="BA26">
            <v>0</v>
          </cell>
          <cell r="BB26">
            <v>0</v>
          </cell>
          <cell r="BC26">
            <v>1000</v>
          </cell>
          <cell r="BD26">
            <v>1200</v>
          </cell>
          <cell r="BE26">
            <v>1500</v>
          </cell>
          <cell r="BF26">
            <v>700</v>
          </cell>
          <cell r="BG26">
            <v>1600</v>
          </cell>
          <cell r="BH26">
            <v>1850</v>
          </cell>
          <cell r="BI26">
            <v>1450</v>
          </cell>
          <cell r="BJ26">
            <v>5500</v>
          </cell>
          <cell r="BK26">
            <v>1600</v>
          </cell>
          <cell r="BL26">
            <v>1850</v>
          </cell>
          <cell r="BM26">
            <v>1450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row>
        <row r="27">
          <cell r="E27">
            <v>0</v>
          </cell>
          <cell r="F27">
            <v>9200</v>
          </cell>
          <cell r="G27">
            <v>1400</v>
          </cell>
          <cell r="H27">
            <v>1550</v>
          </cell>
          <cell r="I27">
            <v>2680</v>
          </cell>
          <cell r="J27">
            <v>2780</v>
          </cell>
          <cell r="K27">
            <v>3100</v>
          </cell>
          <cell r="L27">
            <v>3250</v>
          </cell>
          <cell r="M27">
            <v>4210</v>
          </cell>
          <cell r="N27">
            <v>4410</v>
          </cell>
          <cell r="O27">
            <v>5460</v>
          </cell>
          <cell r="P27">
            <v>5760</v>
          </cell>
          <cell r="Q27">
            <v>4960</v>
          </cell>
          <cell r="R27">
            <v>5810</v>
          </cell>
          <cell r="S27">
            <v>7220</v>
          </cell>
          <cell r="T27">
            <v>7260</v>
          </cell>
          <cell r="U27">
            <v>5390</v>
          </cell>
          <cell r="V27">
            <v>8460</v>
          </cell>
          <cell r="W27">
            <v>8710</v>
          </cell>
          <cell r="X27">
            <v>8310</v>
          </cell>
          <cell r="Y27">
            <v>9200</v>
          </cell>
          <cell r="Z27">
            <v>14280</v>
          </cell>
          <cell r="AA27">
            <v>10060</v>
          </cell>
          <cell r="AB27">
            <v>5120</v>
          </cell>
          <cell r="AC27">
            <v>5120</v>
          </cell>
          <cell r="AD27">
            <v>5120</v>
          </cell>
          <cell r="AE27">
            <v>6840</v>
          </cell>
          <cell r="AF27">
            <v>6840</v>
          </cell>
          <cell r="AG27">
            <v>6840</v>
          </cell>
          <cell r="AH27">
            <v>6840</v>
          </cell>
          <cell r="AI27">
            <v>6750</v>
          </cell>
          <cell r="AJ27">
            <v>6750</v>
          </cell>
          <cell r="AK27">
            <v>8650</v>
          </cell>
          <cell r="AL27">
            <v>8650</v>
          </cell>
          <cell r="AM27">
            <v>8650</v>
          </cell>
          <cell r="AN27">
            <v>8650</v>
          </cell>
          <cell r="AO27">
            <v>8650</v>
          </cell>
          <cell r="AP27">
            <v>8440</v>
          </cell>
          <cell r="AQ27">
            <v>9700</v>
          </cell>
          <cell r="AR27">
            <v>6750</v>
          </cell>
          <cell r="AS27">
            <v>6750</v>
          </cell>
          <cell r="AT27">
            <v>6750</v>
          </cell>
          <cell r="AU27">
            <v>6750</v>
          </cell>
          <cell r="AV27">
            <v>6750</v>
          </cell>
          <cell r="AW27">
            <v>8650</v>
          </cell>
          <cell r="AX27">
            <v>8650</v>
          </cell>
          <cell r="AY27">
            <v>8650</v>
          </cell>
          <cell r="AZ27">
            <v>8650</v>
          </cell>
          <cell r="BA27">
            <v>8650</v>
          </cell>
          <cell r="BB27">
            <v>8440</v>
          </cell>
          <cell r="BC27">
            <v>9900</v>
          </cell>
          <cell r="BD27">
            <v>6050</v>
          </cell>
          <cell r="BE27">
            <v>6350</v>
          </cell>
          <cell r="BF27">
            <v>5550</v>
          </cell>
          <cell r="BG27">
            <v>10380</v>
          </cell>
          <cell r="BH27">
            <v>10630</v>
          </cell>
          <cell r="BI27">
            <v>10230</v>
          </cell>
          <cell r="BJ27">
            <v>14280</v>
          </cell>
          <cell r="BK27">
            <v>10380</v>
          </cell>
          <cell r="BL27">
            <v>10630</v>
          </cell>
          <cell r="BM27">
            <v>10230</v>
          </cell>
          <cell r="BN27">
            <v>6750</v>
          </cell>
          <cell r="BO27">
            <v>6750</v>
          </cell>
          <cell r="BP27">
            <v>6750</v>
          </cell>
          <cell r="BQ27">
            <v>6750</v>
          </cell>
          <cell r="BR27">
            <v>6750</v>
          </cell>
          <cell r="BS27">
            <v>6750</v>
          </cell>
          <cell r="BT27">
            <v>6750</v>
          </cell>
          <cell r="BU27">
            <v>8730</v>
          </cell>
          <cell r="BV27">
            <v>8730</v>
          </cell>
          <cell r="BW27">
            <v>8730</v>
          </cell>
          <cell r="BX27">
            <v>8650</v>
          </cell>
          <cell r="BY27">
            <v>8730</v>
          </cell>
          <cell r="BZ27">
            <v>8730</v>
          </cell>
          <cell r="CA27">
            <v>8730</v>
          </cell>
          <cell r="CB27">
            <v>8730</v>
          </cell>
          <cell r="CC27">
            <v>8730</v>
          </cell>
          <cell r="CD27">
            <v>8730</v>
          </cell>
          <cell r="CE27">
            <v>8730</v>
          </cell>
          <cell r="CF27">
            <v>8730</v>
          </cell>
          <cell r="CG27">
            <v>8730</v>
          </cell>
          <cell r="CH27">
            <v>8730</v>
          </cell>
          <cell r="CI27">
            <v>0</v>
          </cell>
        </row>
        <row r="28">
          <cell r="E28">
            <v>0</v>
          </cell>
          <cell r="F28">
            <v>5112</v>
          </cell>
          <cell r="G28">
            <v>180</v>
          </cell>
          <cell r="H28">
            <v>216</v>
          </cell>
          <cell r="I28">
            <v>432</v>
          </cell>
          <cell r="J28">
            <v>492</v>
          </cell>
          <cell r="K28">
            <v>552</v>
          </cell>
          <cell r="L28">
            <v>552</v>
          </cell>
          <cell r="M28">
            <v>884</v>
          </cell>
          <cell r="N28">
            <v>948</v>
          </cell>
          <cell r="O28">
            <v>1848</v>
          </cell>
          <cell r="P28">
            <v>2220</v>
          </cell>
          <cell r="Q28">
            <v>1098</v>
          </cell>
          <cell r="R28">
            <v>2220</v>
          </cell>
          <cell r="S28">
            <v>3162</v>
          </cell>
          <cell r="T28">
            <v>3348</v>
          </cell>
          <cell r="U28">
            <v>1848</v>
          </cell>
          <cell r="V28">
            <v>4194</v>
          </cell>
          <cell r="W28">
            <v>4614</v>
          </cell>
          <cell r="X28">
            <v>4194</v>
          </cell>
          <cell r="Y28">
            <v>5112</v>
          </cell>
          <cell r="Z28">
            <v>11568</v>
          </cell>
          <cell r="AA28">
            <v>6198</v>
          </cell>
          <cell r="AB28">
            <v>1656</v>
          </cell>
          <cell r="AC28">
            <v>1656</v>
          </cell>
          <cell r="AD28">
            <v>1656</v>
          </cell>
          <cell r="AE28">
            <v>3084</v>
          </cell>
          <cell r="AF28">
            <v>3084</v>
          </cell>
          <cell r="AG28">
            <v>3084</v>
          </cell>
          <cell r="AH28">
            <v>3084</v>
          </cell>
          <cell r="AI28">
            <v>2784</v>
          </cell>
          <cell r="AJ28">
            <v>2784</v>
          </cell>
          <cell r="AK28">
            <v>4614</v>
          </cell>
          <cell r="AL28">
            <v>4614</v>
          </cell>
          <cell r="AM28">
            <v>4614</v>
          </cell>
          <cell r="AN28">
            <v>4614</v>
          </cell>
          <cell r="AO28">
            <v>4614</v>
          </cell>
          <cell r="AP28">
            <v>4194</v>
          </cell>
          <cell r="AQ28">
            <v>5556</v>
          </cell>
          <cell r="AR28">
            <v>2784</v>
          </cell>
          <cell r="AS28">
            <v>2784</v>
          </cell>
          <cell r="AT28">
            <v>2784</v>
          </cell>
          <cell r="AU28">
            <v>2784</v>
          </cell>
          <cell r="AV28">
            <v>2784</v>
          </cell>
          <cell r="AW28">
            <v>4614</v>
          </cell>
          <cell r="AX28">
            <v>4614</v>
          </cell>
          <cell r="AY28">
            <v>4614</v>
          </cell>
          <cell r="AZ28">
            <v>4614</v>
          </cell>
          <cell r="BA28">
            <v>4614</v>
          </cell>
          <cell r="BB28">
            <v>4194</v>
          </cell>
          <cell r="BC28">
            <v>5556</v>
          </cell>
          <cell r="BD28">
            <v>2388</v>
          </cell>
          <cell r="BE28">
            <v>2568</v>
          </cell>
          <cell r="BF28">
            <v>2016</v>
          </cell>
          <cell r="BG28">
            <v>6198</v>
          </cell>
          <cell r="BH28">
            <v>6732</v>
          </cell>
          <cell r="BI28">
            <v>6198</v>
          </cell>
          <cell r="BJ28">
            <v>11568</v>
          </cell>
          <cell r="BK28">
            <v>6198</v>
          </cell>
          <cell r="BL28">
            <v>6732</v>
          </cell>
          <cell r="BM28">
            <v>6198</v>
          </cell>
          <cell r="BN28">
            <v>2784</v>
          </cell>
          <cell r="BO28">
            <v>2784</v>
          </cell>
          <cell r="BP28">
            <v>2784</v>
          </cell>
          <cell r="BQ28">
            <v>2784</v>
          </cell>
          <cell r="BR28">
            <v>2784</v>
          </cell>
          <cell r="BS28">
            <v>2784</v>
          </cell>
          <cell r="BT28">
            <v>2784</v>
          </cell>
          <cell r="BU28">
            <v>4614</v>
          </cell>
          <cell r="BV28">
            <v>4614</v>
          </cell>
          <cell r="BW28">
            <v>4614</v>
          </cell>
          <cell r="BX28">
            <v>4614</v>
          </cell>
          <cell r="BY28">
            <v>4614</v>
          </cell>
          <cell r="BZ28">
            <v>4614</v>
          </cell>
          <cell r="CA28">
            <v>4614</v>
          </cell>
          <cell r="CB28">
            <v>4614</v>
          </cell>
          <cell r="CC28">
            <v>4614</v>
          </cell>
          <cell r="CD28">
            <v>4614</v>
          </cell>
          <cell r="CE28">
            <v>4614</v>
          </cell>
          <cell r="CF28">
            <v>4614</v>
          </cell>
          <cell r="CG28">
            <v>4614</v>
          </cell>
          <cell r="CH28">
            <v>4614</v>
          </cell>
          <cell r="CI28">
            <v>0</v>
          </cell>
        </row>
        <row r="29">
          <cell r="E29">
            <v>1</v>
          </cell>
          <cell r="F29">
            <v>1</v>
          </cell>
          <cell r="G29">
            <v>1</v>
          </cell>
          <cell r="H29">
            <v>1</v>
          </cell>
          <cell r="I29">
            <v>1</v>
          </cell>
          <cell r="J29">
            <v>1</v>
          </cell>
          <cell r="K29">
            <v>1</v>
          </cell>
          <cell r="L29">
            <v>1</v>
          </cell>
          <cell r="M29">
            <v>1</v>
          </cell>
          <cell r="N29">
            <v>1</v>
          </cell>
          <cell r="O29">
            <v>1</v>
          </cell>
          <cell r="P29">
            <v>1</v>
          </cell>
          <cell r="Q29">
            <v>1</v>
          </cell>
          <cell r="R29">
            <v>1</v>
          </cell>
          <cell r="S29">
            <v>1</v>
          </cell>
          <cell r="T29">
            <v>1</v>
          </cell>
          <cell r="U29">
            <v>1</v>
          </cell>
          <cell r="V29">
            <v>1</v>
          </cell>
          <cell r="W29">
            <v>1</v>
          </cell>
          <cell r="X29">
            <v>1</v>
          </cell>
          <cell r="Y29">
            <v>1</v>
          </cell>
          <cell r="Z29">
            <v>1</v>
          </cell>
          <cell r="AA29">
            <v>1</v>
          </cell>
          <cell r="AB29">
            <v>1</v>
          </cell>
          <cell r="AC29">
            <v>1</v>
          </cell>
          <cell r="AD29">
            <v>1</v>
          </cell>
          <cell r="AE29">
            <v>1</v>
          </cell>
          <cell r="AF29">
            <v>1</v>
          </cell>
          <cell r="AG29">
            <v>1</v>
          </cell>
          <cell r="AH29">
            <v>1</v>
          </cell>
          <cell r="AI29">
            <v>1</v>
          </cell>
          <cell r="AJ29">
            <v>1</v>
          </cell>
          <cell r="AK29">
            <v>1</v>
          </cell>
          <cell r="AL29">
            <v>1</v>
          </cell>
          <cell r="AM29">
            <v>1</v>
          </cell>
          <cell r="AN29">
            <v>1</v>
          </cell>
          <cell r="AO29">
            <v>1</v>
          </cell>
          <cell r="AP29">
            <v>1</v>
          </cell>
          <cell r="AQ29">
            <v>1</v>
          </cell>
          <cell r="AR29">
            <v>1</v>
          </cell>
          <cell r="AS29">
            <v>1</v>
          </cell>
          <cell r="AT29">
            <v>1</v>
          </cell>
          <cell r="AU29">
            <v>1</v>
          </cell>
          <cell r="AV29">
            <v>1</v>
          </cell>
          <cell r="AW29">
            <v>1</v>
          </cell>
          <cell r="AX29">
            <v>1</v>
          </cell>
          <cell r="AY29">
            <v>1</v>
          </cell>
          <cell r="AZ29">
            <v>1</v>
          </cell>
          <cell r="BA29">
            <v>1</v>
          </cell>
          <cell r="BB29">
            <v>1</v>
          </cell>
          <cell r="BC29">
            <v>1</v>
          </cell>
          <cell r="BD29">
            <v>1</v>
          </cell>
          <cell r="BE29">
            <v>1</v>
          </cell>
          <cell r="BF29">
            <v>1</v>
          </cell>
          <cell r="BG29">
            <v>1</v>
          </cell>
          <cell r="BH29">
            <v>1</v>
          </cell>
          <cell r="BI29">
            <v>1</v>
          </cell>
          <cell r="BJ29">
            <v>1</v>
          </cell>
          <cell r="BK29">
            <v>1</v>
          </cell>
          <cell r="BL29">
            <v>1</v>
          </cell>
          <cell r="BM29">
            <v>1</v>
          </cell>
          <cell r="BN29">
            <v>1</v>
          </cell>
          <cell r="BO29">
            <v>1</v>
          </cell>
          <cell r="BP29">
            <v>1</v>
          </cell>
          <cell r="BQ29">
            <v>1</v>
          </cell>
          <cell r="BR29">
            <v>1</v>
          </cell>
          <cell r="BS29">
            <v>1</v>
          </cell>
          <cell r="BT29">
            <v>1</v>
          </cell>
          <cell r="BU29">
            <v>1</v>
          </cell>
          <cell r="BV29">
            <v>1</v>
          </cell>
          <cell r="BW29">
            <v>1</v>
          </cell>
          <cell r="BX29">
            <v>1</v>
          </cell>
          <cell r="BY29">
            <v>1</v>
          </cell>
          <cell r="BZ29">
            <v>1</v>
          </cell>
          <cell r="CA29">
            <v>1</v>
          </cell>
          <cell r="CB29">
            <v>1</v>
          </cell>
          <cell r="CC29">
            <v>1</v>
          </cell>
          <cell r="CD29">
            <v>1</v>
          </cell>
          <cell r="CE29">
            <v>1</v>
          </cell>
          <cell r="CF29">
            <v>1</v>
          </cell>
          <cell r="CG29">
            <v>1</v>
          </cell>
          <cell r="CH29">
            <v>1</v>
          </cell>
          <cell r="CI29">
            <v>1</v>
          </cell>
        </row>
        <row r="30">
          <cell r="E30">
            <v>0</v>
          </cell>
          <cell r="F30">
            <v>10</v>
          </cell>
          <cell r="G30">
            <v>4</v>
          </cell>
          <cell r="H30">
            <v>4</v>
          </cell>
          <cell r="I30">
            <v>6</v>
          </cell>
          <cell r="J30">
            <v>6</v>
          </cell>
          <cell r="K30">
            <v>6</v>
          </cell>
          <cell r="L30">
            <v>6</v>
          </cell>
          <cell r="M30">
            <v>6</v>
          </cell>
          <cell r="N30">
            <v>6</v>
          </cell>
          <cell r="O30">
            <v>6</v>
          </cell>
          <cell r="P30">
            <v>6</v>
          </cell>
          <cell r="Q30">
            <v>6</v>
          </cell>
          <cell r="R30">
            <v>6</v>
          </cell>
          <cell r="S30">
            <v>6</v>
          </cell>
          <cell r="T30">
            <v>6</v>
          </cell>
          <cell r="U30">
            <v>6</v>
          </cell>
          <cell r="V30">
            <v>10</v>
          </cell>
          <cell r="W30">
            <v>10</v>
          </cell>
          <cell r="X30">
            <v>10</v>
          </cell>
          <cell r="Y30">
            <v>10</v>
          </cell>
          <cell r="Z30">
            <v>10</v>
          </cell>
          <cell r="AA30">
            <v>10</v>
          </cell>
          <cell r="AB30">
            <v>6</v>
          </cell>
          <cell r="AC30">
            <v>6</v>
          </cell>
          <cell r="AD30">
            <v>6</v>
          </cell>
          <cell r="AE30">
            <v>6</v>
          </cell>
          <cell r="AF30">
            <v>6</v>
          </cell>
          <cell r="AG30">
            <v>6</v>
          </cell>
          <cell r="AH30">
            <v>6</v>
          </cell>
          <cell r="AI30">
            <v>6</v>
          </cell>
          <cell r="AJ30">
            <v>6</v>
          </cell>
          <cell r="AK30">
            <v>10</v>
          </cell>
          <cell r="AL30">
            <v>10</v>
          </cell>
          <cell r="AM30">
            <v>10</v>
          </cell>
          <cell r="AN30">
            <v>10</v>
          </cell>
          <cell r="AO30">
            <v>10</v>
          </cell>
          <cell r="AP30">
            <v>10</v>
          </cell>
          <cell r="AQ30">
            <v>10</v>
          </cell>
          <cell r="AR30">
            <v>6</v>
          </cell>
          <cell r="AS30">
            <v>6</v>
          </cell>
          <cell r="AT30">
            <v>6</v>
          </cell>
          <cell r="AU30">
            <v>6</v>
          </cell>
          <cell r="AV30">
            <v>6</v>
          </cell>
          <cell r="AW30">
            <v>10</v>
          </cell>
          <cell r="AX30">
            <v>10</v>
          </cell>
          <cell r="AY30">
            <v>10</v>
          </cell>
          <cell r="AZ30">
            <v>10</v>
          </cell>
          <cell r="BA30">
            <v>10</v>
          </cell>
          <cell r="BB30">
            <v>10</v>
          </cell>
          <cell r="BC30">
            <v>10</v>
          </cell>
          <cell r="BD30">
            <v>6</v>
          </cell>
          <cell r="BE30">
            <v>6</v>
          </cell>
          <cell r="BF30">
            <v>6</v>
          </cell>
          <cell r="BG30">
            <v>10</v>
          </cell>
          <cell r="BH30">
            <v>10</v>
          </cell>
          <cell r="BI30">
            <v>10</v>
          </cell>
          <cell r="BJ30">
            <v>10</v>
          </cell>
          <cell r="BK30">
            <v>10</v>
          </cell>
          <cell r="BL30">
            <v>10</v>
          </cell>
          <cell r="BM30">
            <v>10</v>
          </cell>
          <cell r="BN30">
            <v>6</v>
          </cell>
          <cell r="BO30">
            <v>6</v>
          </cell>
          <cell r="BP30">
            <v>6</v>
          </cell>
          <cell r="BQ30">
            <v>6</v>
          </cell>
          <cell r="BR30">
            <v>6</v>
          </cell>
          <cell r="BS30">
            <v>6</v>
          </cell>
          <cell r="BT30">
            <v>6</v>
          </cell>
          <cell r="BU30">
            <v>10</v>
          </cell>
          <cell r="BV30">
            <v>10</v>
          </cell>
          <cell r="BW30">
            <v>10</v>
          </cell>
          <cell r="BX30">
            <v>10</v>
          </cell>
          <cell r="BY30">
            <v>10</v>
          </cell>
          <cell r="BZ30">
            <v>10</v>
          </cell>
          <cell r="CA30">
            <v>10</v>
          </cell>
          <cell r="CB30">
            <v>10</v>
          </cell>
          <cell r="CC30">
            <v>10</v>
          </cell>
          <cell r="CD30">
            <v>10</v>
          </cell>
          <cell r="CE30">
            <v>10</v>
          </cell>
          <cell r="CF30">
            <v>10</v>
          </cell>
          <cell r="CG30">
            <v>10</v>
          </cell>
          <cell r="CH30">
            <v>10</v>
          </cell>
          <cell r="CI30">
            <v>0</v>
          </cell>
        </row>
        <row r="31">
          <cell r="E31" t="str">
            <v>GY</v>
          </cell>
          <cell r="F31" t="str">
            <v>GY</v>
          </cell>
          <cell r="G31" t="str">
            <v>GY</v>
          </cell>
          <cell r="H31" t="str">
            <v>GY</v>
          </cell>
          <cell r="I31" t="str">
            <v>GY</v>
          </cell>
          <cell r="J31" t="str">
            <v>GY</v>
          </cell>
          <cell r="K31" t="str">
            <v>GY</v>
          </cell>
          <cell r="L31" t="str">
            <v>GY</v>
          </cell>
          <cell r="M31" t="str">
            <v>GY</v>
          </cell>
          <cell r="N31" t="str">
            <v>GY</v>
          </cell>
          <cell r="O31" t="str">
            <v>GY</v>
          </cell>
          <cell r="P31" t="str">
            <v>GY</v>
          </cell>
          <cell r="Q31" t="str">
            <v>GY</v>
          </cell>
          <cell r="R31" t="str">
            <v>GY</v>
          </cell>
          <cell r="S31" t="str">
            <v>GY</v>
          </cell>
          <cell r="T31" t="str">
            <v>GY</v>
          </cell>
          <cell r="U31" t="str">
            <v>GY</v>
          </cell>
          <cell r="V31" t="str">
            <v>GY</v>
          </cell>
          <cell r="W31" t="str">
            <v>GY</v>
          </cell>
          <cell r="X31" t="str">
            <v>GY</v>
          </cell>
          <cell r="Y31" t="str">
            <v>GY</v>
          </cell>
          <cell r="Z31" t="str">
            <v>GY</v>
          </cell>
          <cell r="AA31" t="str">
            <v>GY</v>
          </cell>
          <cell r="AB31" t="str">
            <v>GY</v>
          </cell>
          <cell r="AC31" t="str">
            <v>GY</v>
          </cell>
          <cell r="AD31" t="str">
            <v>GY</v>
          </cell>
          <cell r="AE31" t="str">
            <v>GY</v>
          </cell>
          <cell r="AF31" t="str">
            <v>GY</v>
          </cell>
          <cell r="AG31" t="str">
            <v>GY</v>
          </cell>
          <cell r="AH31" t="str">
            <v>GY</v>
          </cell>
          <cell r="AI31" t="str">
            <v>GY</v>
          </cell>
          <cell r="AJ31" t="str">
            <v>GY</v>
          </cell>
          <cell r="AK31" t="str">
            <v>GY</v>
          </cell>
          <cell r="AL31" t="str">
            <v>GY</v>
          </cell>
          <cell r="AM31" t="str">
            <v>GY</v>
          </cell>
          <cell r="AN31" t="str">
            <v>GY</v>
          </cell>
          <cell r="AO31" t="str">
            <v>GY</v>
          </cell>
          <cell r="AP31" t="str">
            <v>GY</v>
          </cell>
          <cell r="AQ31" t="str">
            <v>GY</v>
          </cell>
          <cell r="AR31" t="str">
            <v>GY</v>
          </cell>
          <cell r="AS31" t="str">
            <v>GY</v>
          </cell>
          <cell r="AT31" t="str">
            <v>GY</v>
          </cell>
          <cell r="AU31" t="str">
            <v>GY</v>
          </cell>
          <cell r="AV31" t="str">
            <v>GY</v>
          </cell>
          <cell r="AW31" t="str">
            <v>GY</v>
          </cell>
          <cell r="AX31" t="str">
            <v>GY</v>
          </cell>
          <cell r="AY31" t="str">
            <v>GY</v>
          </cell>
          <cell r="AZ31" t="str">
            <v>GY</v>
          </cell>
          <cell r="BA31" t="str">
            <v>GY</v>
          </cell>
          <cell r="BB31" t="str">
            <v>GY</v>
          </cell>
          <cell r="BC31" t="str">
            <v>GY</v>
          </cell>
          <cell r="BD31" t="str">
            <v>GY</v>
          </cell>
          <cell r="BE31" t="str">
            <v>GY</v>
          </cell>
          <cell r="BF31" t="str">
            <v>GY</v>
          </cell>
          <cell r="BG31" t="str">
            <v>GY</v>
          </cell>
          <cell r="BH31" t="str">
            <v>GY</v>
          </cell>
          <cell r="BI31" t="str">
            <v>GY</v>
          </cell>
          <cell r="BJ31" t="str">
            <v>GY</v>
          </cell>
          <cell r="BK31" t="str">
            <v>GY</v>
          </cell>
          <cell r="BL31" t="str">
            <v>GY</v>
          </cell>
          <cell r="BM31" t="str">
            <v>GY</v>
          </cell>
          <cell r="BN31" t="str">
            <v>GY</v>
          </cell>
          <cell r="BO31" t="str">
            <v>GY</v>
          </cell>
          <cell r="BP31" t="str">
            <v>GY</v>
          </cell>
          <cell r="BQ31" t="str">
            <v>GY</v>
          </cell>
          <cell r="BR31" t="str">
            <v>GY</v>
          </cell>
          <cell r="BS31" t="str">
            <v>GY</v>
          </cell>
          <cell r="BT31" t="str">
            <v>GY</v>
          </cell>
          <cell r="BU31" t="str">
            <v>GY</v>
          </cell>
          <cell r="BV31" t="str">
            <v>GY</v>
          </cell>
          <cell r="BW31" t="str">
            <v>GY</v>
          </cell>
          <cell r="BX31" t="str">
            <v>GY</v>
          </cell>
          <cell r="BY31" t="str">
            <v>GY</v>
          </cell>
          <cell r="BZ31" t="str">
            <v>GY</v>
          </cell>
          <cell r="CA31" t="str">
            <v>GY</v>
          </cell>
          <cell r="CB31" t="str">
            <v>GY</v>
          </cell>
          <cell r="CC31" t="str">
            <v>GY</v>
          </cell>
          <cell r="CD31" t="str">
            <v>GY</v>
          </cell>
          <cell r="CE31" t="str">
            <v>GY</v>
          </cell>
          <cell r="CF31" t="str">
            <v>GY</v>
          </cell>
          <cell r="CG31" t="str">
            <v>GY</v>
          </cell>
          <cell r="CH31" t="str">
            <v>GY</v>
          </cell>
          <cell r="CI31" t="str">
            <v>GY</v>
          </cell>
        </row>
        <row r="32">
          <cell r="E32" t="str">
            <v>Size</v>
          </cell>
          <cell r="F32" t="str">
            <v>Tyre Size</v>
          </cell>
          <cell r="G32" t="str">
            <v>185R14C</v>
          </cell>
          <cell r="H32" t="str">
            <v>185R14C</v>
          </cell>
          <cell r="I32" t="str">
            <v>700x16</v>
          </cell>
          <cell r="J32" t="str">
            <v>700x16</v>
          </cell>
          <cell r="K32" t="str">
            <v>750x16</v>
          </cell>
          <cell r="L32" t="str">
            <v>750x16</v>
          </cell>
          <cell r="M32" t="str">
            <v>825x16</v>
          </cell>
          <cell r="N32" t="str">
            <v>825x16</v>
          </cell>
          <cell r="O32" t="str">
            <v>11R22.5</v>
          </cell>
          <cell r="P32" t="str">
            <v>11R22.5</v>
          </cell>
          <cell r="Q32" t="str">
            <v>11R22.5</v>
          </cell>
          <cell r="R32" t="str">
            <v>11R22.5</v>
          </cell>
          <cell r="S32" t="str">
            <v>11R22.5</v>
          </cell>
          <cell r="T32" t="str">
            <v>11R22.5</v>
          </cell>
          <cell r="U32" t="str">
            <v>11R22.5</v>
          </cell>
          <cell r="V32" t="str">
            <v>315/80R22.5</v>
          </cell>
          <cell r="W32" t="str">
            <v>315/80R22.5</v>
          </cell>
          <cell r="X32" t="str">
            <v>315/80R22.5</v>
          </cell>
          <cell r="Y32" t="str">
            <v>315/80R22.5</v>
          </cell>
          <cell r="Z32" t="str">
            <v>315/80R22.5</v>
          </cell>
          <cell r="AA32" t="str">
            <v>315/80R22.5</v>
          </cell>
          <cell r="AB32" t="str">
            <v>315/80R22.5</v>
          </cell>
          <cell r="AC32" t="str">
            <v>315/80R22.5</v>
          </cell>
          <cell r="AD32" t="str">
            <v>315/80R22.5</v>
          </cell>
          <cell r="AE32" t="str">
            <v>315/80R22.5</v>
          </cell>
          <cell r="AF32" t="str">
            <v>315/80R22.5</v>
          </cell>
          <cell r="AG32" t="str">
            <v>315/80R22.5</v>
          </cell>
          <cell r="AH32" t="str">
            <v>315/80R22.5</v>
          </cell>
          <cell r="AI32" t="str">
            <v>315/80R22.5</v>
          </cell>
          <cell r="AJ32" t="str">
            <v>315/80R22.5</v>
          </cell>
          <cell r="AK32" t="str">
            <v>315/80R22.5</v>
          </cell>
          <cell r="AL32" t="str">
            <v>315/80R22.5</v>
          </cell>
          <cell r="AM32" t="str">
            <v>315/80R22.5</v>
          </cell>
          <cell r="AN32" t="str">
            <v>315/80R22.5</v>
          </cell>
          <cell r="AO32" t="str">
            <v>315/80R22.5</v>
          </cell>
          <cell r="AP32" t="str">
            <v>315/80R22.5</v>
          </cell>
          <cell r="AQ32" t="str">
            <v>315/80R22.5</v>
          </cell>
          <cell r="AR32" t="str">
            <v>315/80R22.5</v>
          </cell>
          <cell r="AS32" t="str">
            <v>315/80R22.5</v>
          </cell>
          <cell r="AT32" t="str">
            <v>315/80R22.5</v>
          </cell>
          <cell r="AU32" t="str">
            <v>315/80R22.5</v>
          </cell>
          <cell r="AV32" t="str">
            <v>315/80R22.5</v>
          </cell>
          <cell r="AW32" t="str">
            <v>315/80R22.5</v>
          </cell>
          <cell r="AX32" t="str">
            <v>315/80R22.5</v>
          </cell>
          <cell r="AY32" t="str">
            <v>315/80R22.5</v>
          </cell>
          <cell r="AZ32" t="str">
            <v>315/80R22.5</v>
          </cell>
          <cell r="BA32" t="str">
            <v>315/80R22.5</v>
          </cell>
          <cell r="BB32" t="str">
            <v>315/80R22.5</v>
          </cell>
          <cell r="BC32" t="str">
            <v>315/80R22.5</v>
          </cell>
          <cell r="BD32" t="str">
            <v>11R22.5</v>
          </cell>
          <cell r="BE32" t="str">
            <v>11R22.5</v>
          </cell>
          <cell r="BF32" t="str">
            <v>11R22.5</v>
          </cell>
          <cell r="BG32" t="str">
            <v>315/80R22.5</v>
          </cell>
          <cell r="BH32" t="str">
            <v>315/80R22.5</v>
          </cell>
          <cell r="BI32" t="str">
            <v>315/80R22.5</v>
          </cell>
          <cell r="BJ32" t="str">
            <v>315/80R22.5</v>
          </cell>
          <cell r="BK32" t="str">
            <v>315/80R22.5</v>
          </cell>
          <cell r="BL32" t="str">
            <v>315/80R22.5</v>
          </cell>
          <cell r="BM32" t="str">
            <v>315/80R22.5</v>
          </cell>
          <cell r="BN32" t="str">
            <v>315/80R22.5</v>
          </cell>
          <cell r="BO32" t="str">
            <v>315/80R22.5</v>
          </cell>
          <cell r="BP32" t="str">
            <v>315/80R22.5</v>
          </cell>
          <cell r="BQ32" t="str">
            <v>315/80R22.5</v>
          </cell>
          <cell r="BR32" t="str">
            <v>315/80R22.5</v>
          </cell>
          <cell r="BS32" t="str">
            <v>315/80R22.5</v>
          </cell>
          <cell r="BT32" t="str">
            <v>315/80R22.5</v>
          </cell>
          <cell r="BU32" t="str">
            <v>315/80R22.5</v>
          </cell>
          <cell r="BV32" t="str">
            <v>315/80R22.5</v>
          </cell>
          <cell r="BW32" t="str">
            <v>315/80R22.5</v>
          </cell>
          <cell r="BX32" t="str">
            <v>315/80R22.5</v>
          </cell>
          <cell r="BY32" t="str">
            <v>315/80R22.5</v>
          </cell>
          <cell r="BZ32" t="str">
            <v>315/80R22.5</v>
          </cell>
          <cell r="CA32" t="str">
            <v>315/80R22.5</v>
          </cell>
          <cell r="CB32" t="str">
            <v>315/80R22.5</v>
          </cell>
          <cell r="CC32" t="str">
            <v>315/80R22.5</v>
          </cell>
          <cell r="CD32" t="str">
            <v>315/80R22.5</v>
          </cell>
          <cell r="CE32" t="str">
            <v>315/80R22.5</v>
          </cell>
          <cell r="CF32" t="str">
            <v>315/80R22.5</v>
          </cell>
          <cell r="CG32" t="str">
            <v>315/80R22.5</v>
          </cell>
          <cell r="CH32" t="str">
            <v>315/80R22.5</v>
          </cell>
          <cell r="CI32" t="str">
            <v>Size</v>
          </cell>
        </row>
        <row r="33">
          <cell r="E33">
            <v>0</v>
          </cell>
          <cell r="F33">
            <v>2400.0000000003001</v>
          </cell>
          <cell r="G33">
            <v>583.70000000000005</v>
          </cell>
          <cell r="H33">
            <v>583.70000000000005</v>
          </cell>
          <cell r="I33">
            <v>653.25</v>
          </cell>
          <cell r="J33">
            <v>653.25</v>
          </cell>
          <cell r="K33">
            <v>844.35</v>
          </cell>
          <cell r="L33">
            <v>844.35</v>
          </cell>
          <cell r="M33">
            <v>1369.55</v>
          </cell>
          <cell r="N33">
            <v>1369.55</v>
          </cell>
          <cell r="O33">
            <v>3107</v>
          </cell>
          <cell r="P33">
            <v>3107</v>
          </cell>
          <cell r="Q33">
            <v>3107</v>
          </cell>
          <cell r="R33">
            <v>3107</v>
          </cell>
          <cell r="S33">
            <v>3107</v>
          </cell>
          <cell r="T33">
            <v>3107</v>
          </cell>
          <cell r="U33">
            <v>3107</v>
          </cell>
          <cell r="V33">
            <v>3554.2000000000003</v>
          </cell>
          <cell r="W33">
            <v>3554.2000000000003</v>
          </cell>
          <cell r="X33">
            <v>3554.2000000000003</v>
          </cell>
          <cell r="Y33">
            <v>3554.2000000000003</v>
          </cell>
          <cell r="Z33">
            <v>3554.2000000000003</v>
          </cell>
          <cell r="AA33">
            <v>3554.2000000000003</v>
          </cell>
          <cell r="AB33">
            <v>3554.2000000000003</v>
          </cell>
          <cell r="AC33">
            <v>3554.2000000000003</v>
          </cell>
          <cell r="AD33">
            <v>3554.2000000000003</v>
          </cell>
          <cell r="AE33">
            <v>3554.2000000000003</v>
          </cell>
          <cell r="AF33">
            <v>3554.2000000000003</v>
          </cell>
          <cell r="AG33">
            <v>3554.2000000000003</v>
          </cell>
          <cell r="AH33">
            <v>3554.2000000000003</v>
          </cell>
          <cell r="AI33">
            <v>3554.2000000000003</v>
          </cell>
          <cell r="AJ33">
            <v>3554.2000000000003</v>
          </cell>
          <cell r="AK33">
            <v>3554.2000000000003</v>
          </cell>
          <cell r="AL33">
            <v>3554.2000000000003</v>
          </cell>
          <cell r="AM33">
            <v>3554.2000000000003</v>
          </cell>
          <cell r="AN33">
            <v>3554.2000000000003</v>
          </cell>
          <cell r="AO33">
            <v>3554.2000000000003</v>
          </cell>
          <cell r="AP33">
            <v>3554.2000000000003</v>
          </cell>
          <cell r="AQ33">
            <v>3554.2000000000003</v>
          </cell>
          <cell r="AR33">
            <v>3554.2000000000003</v>
          </cell>
          <cell r="AS33">
            <v>3554.2000000000003</v>
          </cell>
          <cell r="AT33">
            <v>3554.2000000000003</v>
          </cell>
          <cell r="AU33">
            <v>3554.2000000000003</v>
          </cell>
          <cell r="AV33">
            <v>3554.2000000000003</v>
          </cell>
          <cell r="AW33">
            <v>3554.2000000000003</v>
          </cell>
          <cell r="AX33">
            <v>3554.2000000000003</v>
          </cell>
          <cell r="AY33">
            <v>3554.2000000000003</v>
          </cell>
          <cell r="AZ33">
            <v>3554.2000000000003</v>
          </cell>
          <cell r="BA33">
            <v>3554.2000000000003</v>
          </cell>
          <cell r="BB33">
            <v>3554.2000000000003</v>
          </cell>
          <cell r="BC33">
            <v>3554.2000000000003</v>
          </cell>
          <cell r="BD33">
            <v>3107</v>
          </cell>
          <cell r="BE33">
            <v>3107</v>
          </cell>
          <cell r="BF33">
            <v>3107</v>
          </cell>
          <cell r="BG33">
            <v>3554.2000000000003</v>
          </cell>
          <cell r="BH33">
            <v>3554.2000000000003</v>
          </cell>
          <cell r="BI33">
            <v>3554.2000000000003</v>
          </cell>
          <cell r="BJ33">
            <v>3554.2000000000003</v>
          </cell>
          <cell r="BK33">
            <v>3554.2000000000003</v>
          </cell>
          <cell r="BL33">
            <v>3554.2000000000003</v>
          </cell>
          <cell r="BM33">
            <v>3554.2000000000003</v>
          </cell>
          <cell r="BN33">
            <v>3554.2000000000003</v>
          </cell>
          <cell r="BO33">
            <v>3554.2000000000003</v>
          </cell>
          <cell r="BP33">
            <v>3554.2000000000003</v>
          </cell>
          <cell r="BQ33">
            <v>3554.2000000000003</v>
          </cell>
          <cell r="BR33">
            <v>3554.2000000000003</v>
          </cell>
          <cell r="BS33">
            <v>3554.2000000000003</v>
          </cell>
          <cell r="BT33">
            <v>3554.2000000000003</v>
          </cell>
          <cell r="BU33">
            <v>3554.2000000000003</v>
          </cell>
          <cell r="BV33">
            <v>3554.2000000000003</v>
          </cell>
          <cell r="BW33">
            <v>3554.2000000000003</v>
          </cell>
          <cell r="BX33">
            <v>3554.2000000000003</v>
          </cell>
          <cell r="BY33">
            <v>3554.2000000000003</v>
          </cell>
          <cell r="BZ33">
            <v>3554.2000000000003</v>
          </cell>
          <cell r="CA33">
            <v>3554.2000000000003</v>
          </cell>
          <cell r="CB33">
            <v>3554.2000000000003</v>
          </cell>
          <cell r="CC33">
            <v>3554.2000000000003</v>
          </cell>
          <cell r="CD33">
            <v>3554.2000000000003</v>
          </cell>
          <cell r="CE33">
            <v>3554.2000000000003</v>
          </cell>
          <cell r="CF33">
            <v>3554.2000000000003</v>
          </cell>
          <cell r="CG33">
            <v>3554.2000000000003</v>
          </cell>
          <cell r="CH33">
            <v>3554.2000000000003</v>
          </cell>
          <cell r="CI33">
            <v>0</v>
          </cell>
        </row>
        <row r="34">
          <cell r="E34">
            <v>0</v>
          </cell>
          <cell r="F34">
            <v>806.4</v>
          </cell>
          <cell r="G34">
            <v>284.05</v>
          </cell>
          <cell r="H34">
            <v>284.05</v>
          </cell>
          <cell r="I34">
            <v>327.60000000000002</v>
          </cell>
          <cell r="J34">
            <v>327.60000000000002</v>
          </cell>
          <cell r="K34">
            <v>388.05</v>
          </cell>
          <cell r="L34">
            <v>388.05</v>
          </cell>
          <cell r="M34">
            <v>425.1</v>
          </cell>
          <cell r="N34">
            <v>425.1</v>
          </cell>
          <cell r="O34">
            <v>776.1</v>
          </cell>
          <cell r="P34">
            <v>776.1</v>
          </cell>
          <cell r="Q34">
            <v>776.1</v>
          </cell>
          <cell r="R34">
            <v>776.1</v>
          </cell>
          <cell r="S34">
            <v>776.1</v>
          </cell>
          <cell r="T34">
            <v>776.1</v>
          </cell>
          <cell r="U34">
            <v>776.1</v>
          </cell>
          <cell r="V34">
            <v>821.6</v>
          </cell>
          <cell r="W34">
            <v>821.6</v>
          </cell>
          <cell r="X34">
            <v>821.6</v>
          </cell>
          <cell r="Y34">
            <v>821.6</v>
          </cell>
          <cell r="Z34">
            <v>821.6</v>
          </cell>
          <cell r="AA34">
            <v>821.6</v>
          </cell>
          <cell r="AB34">
            <v>821.6</v>
          </cell>
          <cell r="AC34">
            <v>821.6</v>
          </cell>
          <cell r="AD34">
            <v>821.6</v>
          </cell>
          <cell r="AE34">
            <v>821.6</v>
          </cell>
          <cell r="AF34">
            <v>821.6</v>
          </cell>
          <cell r="AG34">
            <v>821.6</v>
          </cell>
          <cell r="AH34">
            <v>821.6</v>
          </cell>
          <cell r="AI34">
            <v>821.6</v>
          </cell>
          <cell r="AJ34">
            <v>821.6</v>
          </cell>
          <cell r="AK34">
            <v>821.6</v>
          </cell>
          <cell r="AL34">
            <v>821.6</v>
          </cell>
          <cell r="AM34">
            <v>821.6</v>
          </cell>
          <cell r="AN34">
            <v>821.6</v>
          </cell>
          <cell r="AO34">
            <v>821.6</v>
          </cell>
          <cell r="AP34">
            <v>821.6</v>
          </cell>
          <cell r="AQ34">
            <v>821.6</v>
          </cell>
          <cell r="AR34">
            <v>821.6</v>
          </cell>
          <cell r="AS34">
            <v>821.6</v>
          </cell>
          <cell r="AT34">
            <v>821.6</v>
          </cell>
          <cell r="AU34">
            <v>821.6</v>
          </cell>
          <cell r="AV34">
            <v>821.6</v>
          </cell>
          <cell r="AW34">
            <v>821.6</v>
          </cell>
          <cell r="AX34">
            <v>821.6</v>
          </cell>
          <cell r="AY34">
            <v>821.6</v>
          </cell>
          <cell r="AZ34">
            <v>821.6</v>
          </cell>
          <cell r="BA34">
            <v>821.6</v>
          </cell>
          <cell r="BB34">
            <v>821.6</v>
          </cell>
          <cell r="BC34">
            <v>821.6</v>
          </cell>
          <cell r="BD34">
            <v>776.1</v>
          </cell>
          <cell r="BE34">
            <v>776.1</v>
          </cell>
          <cell r="BF34">
            <v>776.1</v>
          </cell>
          <cell r="BG34">
            <v>821.6</v>
          </cell>
          <cell r="BH34">
            <v>821.6</v>
          </cell>
          <cell r="BI34">
            <v>821.6</v>
          </cell>
          <cell r="BJ34">
            <v>821.6</v>
          </cell>
          <cell r="BK34">
            <v>821.6</v>
          </cell>
          <cell r="BL34">
            <v>821.6</v>
          </cell>
          <cell r="BM34">
            <v>821.6</v>
          </cell>
          <cell r="BN34">
            <v>821.6</v>
          </cell>
          <cell r="BO34">
            <v>821.6</v>
          </cell>
          <cell r="BP34">
            <v>821.6</v>
          </cell>
          <cell r="BQ34">
            <v>821.6</v>
          </cell>
          <cell r="BR34">
            <v>821.6</v>
          </cell>
          <cell r="BS34">
            <v>821.6</v>
          </cell>
          <cell r="BT34">
            <v>821.6</v>
          </cell>
          <cell r="BU34">
            <v>821.6</v>
          </cell>
          <cell r="BV34">
            <v>821.6</v>
          </cell>
          <cell r="BW34">
            <v>821.6</v>
          </cell>
          <cell r="BX34">
            <v>821.6</v>
          </cell>
          <cell r="BY34">
            <v>821.6</v>
          </cell>
          <cell r="BZ34">
            <v>821.6</v>
          </cell>
          <cell r="CA34">
            <v>821.6</v>
          </cell>
          <cell r="CB34">
            <v>821.6</v>
          </cell>
          <cell r="CC34">
            <v>821.6</v>
          </cell>
          <cell r="CD34">
            <v>821.6</v>
          </cell>
          <cell r="CE34">
            <v>821.6</v>
          </cell>
          <cell r="CF34">
            <v>821.6</v>
          </cell>
          <cell r="CG34">
            <v>821.6</v>
          </cell>
          <cell r="CH34">
            <v>821.6</v>
          </cell>
          <cell r="CI34">
            <v>0</v>
          </cell>
        </row>
        <row r="35">
          <cell r="E35">
            <v>0</v>
          </cell>
          <cell r="F35">
            <v>80000</v>
          </cell>
          <cell r="G35">
            <v>50000</v>
          </cell>
          <cell r="H35">
            <v>50000</v>
          </cell>
          <cell r="I35">
            <v>60000</v>
          </cell>
          <cell r="J35">
            <v>60000</v>
          </cell>
          <cell r="K35">
            <v>60000</v>
          </cell>
          <cell r="L35">
            <v>60000</v>
          </cell>
          <cell r="M35">
            <v>60000</v>
          </cell>
          <cell r="N35">
            <v>60000</v>
          </cell>
          <cell r="O35">
            <v>60000</v>
          </cell>
          <cell r="P35">
            <v>60000</v>
          </cell>
          <cell r="Q35">
            <v>60000</v>
          </cell>
          <cell r="R35">
            <v>60000</v>
          </cell>
          <cell r="S35">
            <v>60000</v>
          </cell>
          <cell r="T35">
            <v>60000</v>
          </cell>
          <cell r="U35">
            <v>60000</v>
          </cell>
          <cell r="V35">
            <v>60000</v>
          </cell>
          <cell r="W35">
            <v>60000</v>
          </cell>
          <cell r="X35">
            <v>60000</v>
          </cell>
          <cell r="Y35">
            <v>60000</v>
          </cell>
          <cell r="Z35">
            <v>60000</v>
          </cell>
          <cell r="AA35">
            <v>60000</v>
          </cell>
          <cell r="AB35">
            <v>70000</v>
          </cell>
          <cell r="AC35">
            <v>70000</v>
          </cell>
          <cell r="AD35">
            <v>70000</v>
          </cell>
          <cell r="AE35">
            <v>80000</v>
          </cell>
          <cell r="AF35">
            <v>80000</v>
          </cell>
          <cell r="AG35">
            <v>80000</v>
          </cell>
          <cell r="AH35">
            <v>80000</v>
          </cell>
          <cell r="AI35">
            <v>80000</v>
          </cell>
          <cell r="AJ35">
            <v>80000</v>
          </cell>
          <cell r="AK35">
            <v>80000</v>
          </cell>
          <cell r="AL35">
            <v>80000</v>
          </cell>
          <cell r="AM35">
            <v>80000</v>
          </cell>
          <cell r="AN35">
            <v>80000</v>
          </cell>
          <cell r="AO35">
            <v>80000</v>
          </cell>
          <cell r="AP35">
            <v>80000</v>
          </cell>
          <cell r="AQ35">
            <v>80000</v>
          </cell>
          <cell r="AR35">
            <v>80000</v>
          </cell>
          <cell r="AS35">
            <v>80000</v>
          </cell>
          <cell r="AT35">
            <v>80000</v>
          </cell>
          <cell r="AU35">
            <v>80000</v>
          </cell>
          <cell r="AV35">
            <v>80000</v>
          </cell>
          <cell r="AW35">
            <v>80000</v>
          </cell>
          <cell r="AX35">
            <v>80000</v>
          </cell>
          <cell r="AY35">
            <v>80000</v>
          </cell>
          <cell r="AZ35">
            <v>80000</v>
          </cell>
          <cell r="BA35">
            <v>80000</v>
          </cell>
          <cell r="BB35">
            <v>80000</v>
          </cell>
          <cell r="BC35">
            <v>80000</v>
          </cell>
          <cell r="BD35">
            <v>80000</v>
          </cell>
          <cell r="BE35">
            <v>80000</v>
          </cell>
          <cell r="BF35">
            <v>80000</v>
          </cell>
          <cell r="BG35">
            <v>80000</v>
          </cell>
          <cell r="BH35">
            <v>80000</v>
          </cell>
          <cell r="BI35">
            <v>80000</v>
          </cell>
          <cell r="BJ35">
            <v>80000</v>
          </cell>
          <cell r="BK35">
            <v>80000</v>
          </cell>
          <cell r="BL35">
            <v>80000</v>
          </cell>
          <cell r="BM35">
            <v>80000</v>
          </cell>
          <cell r="BN35">
            <v>80000</v>
          </cell>
          <cell r="BO35">
            <v>80000</v>
          </cell>
          <cell r="BP35">
            <v>80000</v>
          </cell>
          <cell r="BQ35">
            <v>80000</v>
          </cell>
          <cell r="BR35">
            <v>80000</v>
          </cell>
          <cell r="BS35">
            <v>80000</v>
          </cell>
          <cell r="BT35">
            <v>80000</v>
          </cell>
          <cell r="BU35">
            <v>80000</v>
          </cell>
          <cell r="BV35">
            <v>80000</v>
          </cell>
          <cell r="BW35">
            <v>80000</v>
          </cell>
          <cell r="BX35">
            <v>80000</v>
          </cell>
          <cell r="BY35">
            <v>80000</v>
          </cell>
          <cell r="BZ35">
            <v>80000</v>
          </cell>
          <cell r="CA35">
            <v>80000</v>
          </cell>
          <cell r="CB35">
            <v>80000</v>
          </cell>
          <cell r="CC35">
            <v>80000</v>
          </cell>
          <cell r="CD35">
            <v>80000</v>
          </cell>
          <cell r="CE35">
            <v>80000</v>
          </cell>
          <cell r="CF35">
            <v>80000</v>
          </cell>
          <cell r="CG35">
            <v>80000</v>
          </cell>
          <cell r="CH35">
            <v>80000</v>
          </cell>
          <cell r="CI35">
            <v>0</v>
          </cell>
        </row>
        <row r="36">
          <cell r="E36">
            <v>0</v>
          </cell>
          <cell r="F36">
            <v>100000</v>
          </cell>
          <cell r="G36">
            <v>60000</v>
          </cell>
          <cell r="H36">
            <v>60000</v>
          </cell>
          <cell r="I36">
            <v>60000</v>
          </cell>
          <cell r="J36">
            <v>60000</v>
          </cell>
          <cell r="K36">
            <v>60000</v>
          </cell>
          <cell r="L36">
            <v>60000</v>
          </cell>
          <cell r="M36">
            <v>70000</v>
          </cell>
          <cell r="N36">
            <v>70000</v>
          </cell>
          <cell r="O36">
            <v>70000</v>
          </cell>
          <cell r="P36">
            <v>70000</v>
          </cell>
          <cell r="Q36">
            <v>70000</v>
          </cell>
          <cell r="R36">
            <v>70000</v>
          </cell>
          <cell r="S36">
            <v>70000</v>
          </cell>
          <cell r="T36">
            <v>70000</v>
          </cell>
          <cell r="U36">
            <v>70000</v>
          </cell>
          <cell r="V36">
            <v>80000</v>
          </cell>
          <cell r="W36">
            <v>80000</v>
          </cell>
          <cell r="X36">
            <v>80000</v>
          </cell>
          <cell r="Y36">
            <v>80000</v>
          </cell>
          <cell r="Z36">
            <v>80000</v>
          </cell>
          <cell r="AA36">
            <v>80000</v>
          </cell>
          <cell r="AB36">
            <v>90000</v>
          </cell>
          <cell r="AC36">
            <v>90000</v>
          </cell>
          <cell r="AD36">
            <v>90000</v>
          </cell>
          <cell r="AE36">
            <v>100000</v>
          </cell>
          <cell r="AF36">
            <v>100000</v>
          </cell>
          <cell r="AG36">
            <v>100000</v>
          </cell>
          <cell r="AH36">
            <v>100000</v>
          </cell>
          <cell r="AI36">
            <v>100000</v>
          </cell>
          <cell r="AJ36">
            <v>100000</v>
          </cell>
          <cell r="AK36">
            <v>100000</v>
          </cell>
          <cell r="AL36">
            <v>100000</v>
          </cell>
          <cell r="AM36">
            <v>100000</v>
          </cell>
          <cell r="AN36">
            <v>100000</v>
          </cell>
          <cell r="AO36">
            <v>100000</v>
          </cell>
          <cell r="AP36">
            <v>100000</v>
          </cell>
          <cell r="AQ36">
            <v>100000</v>
          </cell>
          <cell r="AR36">
            <v>100000</v>
          </cell>
          <cell r="AS36">
            <v>100000</v>
          </cell>
          <cell r="AT36">
            <v>100000</v>
          </cell>
          <cell r="AU36">
            <v>100000</v>
          </cell>
          <cell r="AV36">
            <v>100000</v>
          </cell>
          <cell r="AW36">
            <v>100000</v>
          </cell>
          <cell r="AX36">
            <v>100000</v>
          </cell>
          <cell r="AY36">
            <v>100000</v>
          </cell>
          <cell r="AZ36">
            <v>100000</v>
          </cell>
          <cell r="BA36">
            <v>100000</v>
          </cell>
          <cell r="BB36">
            <v>100000</v>
          </cell>
          <cell r="BC36">
            <v>100000</v>
          </cell>
          <cell r="BD36">
            <v>100000</v>
          </cell>
          <cell r="BE36">
            <v>100000</v>
          </cell>
          <cell r="BF36">
            <v>100000</v>
          </cell>
          <cell r="BG36">
            <v>100000</v>
          </cell>
          <cell r="BH36">
            <v>100000</v>
          </cell>
          <cell r="BI36">
            <v>100000</v>
          </cell>
          <cell r="BJ36">
            <v>100000</v>
          </cell>
          <cell r="BK36">
            <v>100000</v>
          </cell>
          <cell r="BL36">
            <v>100000</v>
          </cell>
          <cell r="BM36">
            <v>100000</v>
          </cell>
          <cell r="BN36">
            <v>100000</v>
          </cell>
          <cell r="BO36">
            <v>100000</v>
          </cell>
          <cell r="BP36">
            <v>100000</v>
          </cell>
          <cell r="BQ36">
            <v>100000</v>
          </cell>
          <cell r="BR36">
            <v>100000</v>
          </cell>
          <cell r="BS36">
            <v>100000</v>
          </cell>
          <cell r="BT36">
            <v>100000</v>
          </cell>
          <cell r="BU36">
            <v>100000</v>
          </cell>
          <cell r="BV36">
            <v>100000</v>
          </cell>
          <cell r="BW36">
            <v>100000</v>
          </cell>
          <cell r="BX36">
            <v>100000</v>
          </cell>
          <cell r="BY36">
            <v>100000</v>
          </cell>
          <cell r="BZ36">
            <v>100000</v>
          </cell>
          <cell r="CA36">
            <v>100000</v>
          </cell>
          <cell r="CB36">
            <v>100000</v>
          </cell>
          <cell r="CC36">
            <v>100000</v>
          </cell>
          <cell r="CD36">
            <v>100000</v>
          </cell>
          <cell r="CE36">
            <v>100000</v>
          </cell>
          <cell r="CF36">
            <v>100000</v>
          </cell>
          <cell r="CG36">
            <v>100000</v>
          </cell>
          <cell r="CH36">
            <v>100000</v>
          </cell>
          <cell r="CI36">
            <v>0</v>
          </cell>
        </row>
        <row r="37">
          <cell r="E37">
            <v>0</v>
          </cell>
          <cell r="F37">
            <v>80000</v>
          </cell>
          <cell r="G37">
            <v>50000</v>
          </cell>
          <cell r="H37">
            <v>50000</v>
          </cell>
          <cell r="I37">
            <v>60000</v>
          </cell>
          <cell r="J37">
            <v>60000</v>
          </cell>
          <cell r="K37">
            <v>60000</v>
          </cell>
          <cell r="L37">
            <v>60000</v>
          </cell>
          <cell r="M37">
            <v>60000</v>
          </cell>
          <cell r="N37">
            <v>60000</v>
          </cell>
          <cell r="O37">
            <v>60000</v>
          </cell>
          <cell r="P37">
            <v>60000</v>
          </cell>
          <cell r="Q37">
            <v>60000</v>
          </cell>
          <cell r="R37">
            <v>60000</v>
          </cell>
          <cell r="S37">
            <v>60000</v>
          </cell>
          <cell r="T37">
            <v>60000</v>
          </cell>
          <cell r="U37">
            <v>60000</v>
          </cell>
          <cell r="V37">
            <v>60000</v>
          </cell>
          <cell r="W37">
            <v>60000</v>
          </cell>
          <cell r="X37">
            <v>60000</v>
          </cell>
          <cell r="Y37">
            <v>60000</v>
          </cell>
          <cell r="Z37">
            <v>60000</v>
          </cell>
          <cell r="AA37">
            <v>60000</v>
          </cell>
          <cell r="AB37">
            <v>70000</v>
          </cell>
          <cell r="AC37">
            <v>70000</v>
          </cell>
          <cell r="AD37">
            <v>70000</v>
          </cell>
          <cell r="AE37">
            <v>80000</v>
          </cell>
          <cell r="AF37">
            <v>80000</v>
          </cell>
          <cell r="AG37">
            <v>80000</v>
          </cell>
          <cell r="AH37">
            <v>80000</v>
          </cell>
          <cell r="AI37">
            <v>80000</v>
          </cell>
          <cell r="AJ37">
            <v>80000</v>
          </cell>
          <cell r="AK37">
            <v>80000</v>
          </cell>
          <cell r="AL37">
            <v>80000</v>
          </cell>
          <cell r="AM37">
            <v>80000</v>
          </cell>
          <cell r="AN37">
            <v>80000</v>
          </cell>
          <cell r="AO37">
            <v>80000</v>
          </cell>
          <cell r="AP37">
            <v>80000</v>
          </cell>
          <cell r="AQ37">
            <v>80000</v>
          </cell>
          <cell r="AR37">
            <v>80000</v>
          </cell>
          <cell r="AS37">
            <v>80000</v>
          </cell>
          <cell r="AT37">
            <v>80000</v>
          </cell>
          <cell r="AU37">
            <v>80000</v>
          </cell>
          <cell r="AV37">
            <v>80000</v>
          </cell>
          <cell r="AW37">
            <v>80000</v>
          </cell>
          <cell r="AX37">
            <v>80000</v>
          </cell>
          <cell r="AY37">
            <v>80000</v>
          </cell>
          <cell r="AZ37">
            <v>80000</v>
          </cell>
          <cell r="BA37">
            <v>80000</v>
          </cell>
          <cell r="BB37">
            <v>80000</v>
          </cell>
          <cell r="BC37">
            <v>80000</v>
          </cell>
          <cell r="BD37">
            <v>80000</v>
          </cell>
          <cell r="BE37">
            <v>80000</v>
          </cell>
          <cell r="BF37">
            <v>80000</v>
          </cell>
          <cell r="BG37">
            <v>80000</v>
          </cell>
          <cell r="BH37">
            <v>80000</v>
          </cell>
          <cell r="BI37">
            <v>80000</v>
          </cell>
          <cell r="BJ37">
            <v>80000</v>
          </cell>
          <cell r="BK37">
            <v>80000</v>
          </cell>
          <cell r="BL37">
            <v>80000</v>
          </cell>
          <cell r="BM37">
            <v>80000</v>
          </cell>
          <cell r="BN37">
            <v>80000</v>
          </cell>
          <cell r="BO37">
            <v>80000</v>
          </cell>
          <cell r="BP37">
            <v>80000</v>
          </cell>
          <cell r="BQ37">
            <v>40000</v>
          </cell>
          <cell r="BR37">
            <v>80000</v>
          </cell>
          <cell r="BS37">
            <v>80000</v>
          </cell>
          <cell r="BT37">
            <v>80000</v>
          </cell>
          <cell r="BU37">
            <v>80000</v>
          </cell>
          <cell r="BV37">
            <v>80000</v>
          </cell>
          <cell r="BW37">
            <v>80000</v>
          </cell>
          <cell r="BX37">
            <v>80000</v>
          </cell>
          <cell r="BY37">
            <v>80000</v>
          </cell>
          <cell r="BZ37">
            <v>80000</v>
          </cell>
          <cell r="CA37">
            <v>80000</v>
          </cell>
          <cell r="CB37">
            <v>80000</v>
          </cell>
          <cell r="CC37">
            <v>80000</v>
          </cell>
          <cell r="CD37">
            <v>80000</v>
          </cell>
          <cell r="CE37">
            <v>80000</v>
          </cell>
          <cell r="CF37">
            <v>80000</v>
          </cell>
          <cell r="CG37">
            <v>80000</v>
          </cell>
          <cell r="CH37">
            <v>80000</v>
          </cell>
          <cell r="CI37">
            <v>0</v>
          </cell>
        </row>
        <row r="38">
          <cell r="E38">
            <v>0</v>
          </cell>
          <cell r="F38">
            <v>100000</v>
          </cell>
          <cell r="G38">
            <v>60000</v>
          </cell>
          <cell r="H38">
            <v>60000</v>
          </cell>
          <cell r="I38">
            <v>60000</v>
          </cell>
          <cell r="J38">
            <v>60000</v>
          </cell>
          <cell r="K38">
            <v>60000</v>
          </cell>
          <cell r="L38">
            <v>60000</v>
          </cell>
          <cell r="M38">
            <v>70000</v>
          </cell>
          <cell r="N38">
            <v>70000</v>
          </cell>
          <cell r="O38">
            <v>70000</v>
          </cell>
          <cell r="P38">
            <v>70000</v>
          </cell>
          <cell r="Q38">
            <v>70000</v>
          </cell>
          <cell r="R38">
            <v>70000</v>
          </cell>
          <cell r="S38">
            <v>70000</v>
          </cell>
          <cell r="T38">
            <v>70000</v>
          </cell>
          <cell r="U38">
            <v>70000</v>
          </cell>
          <cell r="V38">
            <v>80000</v>
          </cell>
          <cell r="W38">
            <v>80000</v>
          </cell>
          <cell r="X38">
            <v>80000</v>
          </cell>
          <cell r="Y38">
            <v>80000</v>
          </cell>
          <cell r="Z38">
            <v>80000</v>
          </cell>
          <cell r="AA38">
            <v>80000</v>
          </cell>
          <cell r="AB38">
            <v>90000</v>
          </cell>
          <cell r="AC38">
            <v>90000</v>
          </cell>
          <cell r="AD38">
            <v>90000</v>
          </cell>
          <cell r="AE38">
            <v>100000</v>
          </cell>
          <cell r="AF38">
            <v>100000</v>
          </cell>
          <cell r="AG38">
            <v>100000</v>
          </cell>
          <cell r="AH38">
            <v>100000</v>
          </cell>
          <cell r="AI38">
            <v>100000</v>
          </cell>
          <cell r="AJ38">
            <v>100000</v>
          </cell>
          <cell r="AK38">
            <v>100000</v>
          </cell>
          <cell r="AL38">
            <v>100000</v>
          </cell>
          <cell r="AM38">
            <v>100000</v>
          </cell>
          <cell r="AN38">
            <v>100000</v>
          </cell>
          <cell r="AO38">
            <v>100000</v>
          </cell>
          <cell r="AP38">
            <v>100000</v>
          </cell>
          <cell r="AQ38">
            <v>100000</v>
          </cell>
          <cell r="AR38">
            <v>100000</v>
          </cell>
          <cell r="AS38">
            <v>100000</v>
          </cell>
          <cell r="AT38">
            <v>100000</v>
          </cell>
          <cell r="AU38">
            <v>100000</v>
          </cell>
          <cell r="AV38">
            <v>100000</v>
          </cell>
          <cell r="AW38">
            <v>100000</v>
          </cell>
          <cell r="AX38">
            <v>100000</v>
          </cell>
          <cell r="AY38">
            <v>100000</v>
          </cell>
          <cell r="AZ38">
            <v>100000</v>
          </cell>
          <cell r="BA38">
            <v>100000</v>
          </cell>
          <cell r="BB38">
            <v>100000</v>
          </cell>
          <cell r="BC38">
            <v>100000</v>
          </cell>
          <cell r="BD38">
            <v>100000</v>
          </cell>
          <cell r="BE38">
            <v>100000</v>
          </cell>
          <cell r="BF38">
            <v>100000</v>
          </cell>
          <cell r="BG38">
            <v>100000</v>
          </cell>
          <cell r="BH38">
            <v>100000</v>
          </cell>
          <cell r="BI38">
            <v>100000</v>
          </cell>
          <cell r="BJ38">
            <v>100000</v>
          </cell>
          <cell r="BK38">
            <v>100000</v>
          </cell>
          <cell r="BL38">
            <v>100000</v>
          </cell>
          <cell r="BM38">
            <v>100000</v>
          </cell>
          <cell r="BN38">
            <v>100000</v>
          </cell>
          <cell r="BO38">
            <v>100000</v>
          </cell>
          <cell r="BP38">
            <v>100000</v>
          </cell>
          <cell r="BQ38">
            <v>60000</v>
          </cell>
          <cell r="BR38">
            <v>100000</v>
          </cell>
          <cell r="BS38">
            <v>100000</v>
          </cell>
          <cell r="BT38">
            <v>100000</v>
          </cell>
          <cell r="BU38">
            <v>100000</v>
          </cell>
          <cell r="BV38">
            <v>100000</v>
          </cell>
          <cell r="BW38">
            <v>100000</v>
          </cell>
          <cell r="BX38">
            <v>100000</v>
          </cell>
          <cell r="BY38">
            <v>100000</v>
          </cell>
          <cell r="BZ38">
            <v>100000</v>
          </cell>
          <cell r="CA38">
            <v>100000</v>
          </cell>
          <cell r="CB38">
            <v>100000</v>
          </cell>
          <cell r="CC38">
            <v>100000</v>
          </cell>
          <cell r="CD38">
            <v>100000</v>
          </cell>
          <cell r="CE38">
            <v>100000</v>
          </cell>
          <cell r="CF38">
            <v>100000</v>
          </cell>
          <cell r="CG38">
            <v>100000</v>
          </cell>
          <cell r="CH38">
            <v>100000</v>
          </cell>
          <cell r="CI38">
            <v>0</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row>
        <row r="40">
          <cell r="E40">
            <v>2</v>
          </cell>
          <cell r="F40">
            <v>2</v>
          </cell>
          <cell r="G40">
            <v>2</v>
          </cell>
          <cell r="H40">
            <v>2</v>
          </cell>
          <cell r="I40">
            <v>2</v>
          </cell>
          <cell r="J40">
            <v>2</v>
          </cell>
          <cell r="K40">
            <v>2</v>
          </cell>
          <cell r="L40">
            <v>2</v>
          </cell>
          <cell r="M40">
            <v>2</v>
          </cell>
          <cell r="N40">
            <v>2</v>
          </cell>
          <cell r="O40">
            <v>2</v>
          </cell>
          <cell r="P40">
            <v>2</v>
          </cell>
          <cell r="Q40">
            <v>2</v>
          </cell>
          <cell r="R40">
            <v>2</v>
          </cell>
          <cell r="S40">
            <v>2</v>
          </cell>
          <cell r="T40">
            <v>2</v>
          </cell>
          <cell r="U40">
            <v>2</v>
          </cell>
          <cell r="V40">
            <v>2</v>
          </cell>
          <cell r="W40">
            <v>2</v>
          </cell>
          <cell r="X40">
            <v>2</v>
          </cell>
          <cell r="Y40">
            <v>2</v>
          </cell>
          <cell r="Z40">
            <v>2</v>
          </cell>
          <cell r="AA40">
            <v>2</v>
          </cell>
          <cell r="AB40">
            <v>2</v>
          </cell>
          <cell r="AC40">
            <v>2</v>
          </cell>
          <cell r="AD40">
            <v>2</v>
          </cell>
          <cell r="AE40">
            <v>2</v>
          </cell>
          <cell r="AF40">
            <v>2</v>
          </cell>
          <cell r="AG40">
            <v>2</v>
          </cell>
          <cell r="AH40">
            <v>2</v>
          </cell>
          <cell r="AI40">
            <v>2</v>
          </cell>
          <cell r="AJ40">
            <v>2</v>
          </cell>
          <cell r="AK40">
            <v>2</v>
          </cell>
          <cell r="AL40">
            <v>2</v>
          </cell>
          <cell r="AM40">
            <v>2</v>
          </cell>
          <cell r="AN40">
            <v>2</v>
          </cell>
          <cell r="AO40">
            <v>2</v>
          </cell>
          <cell r="AP40">
            <v>2</v>
          </cell>
          <cell r="AQ40">
            <v>2</v>
          </cell>
          <cell r="AR40">
            <v>2</v>
          </cell>
          <cell r="AS40">
            <v>2</v>
          </cell>
          <cell r="AT40">
            <v>2</v>
          </cell>
          <cell r="AU40">
            <v>2</v>
          </cell>
          <cell r="AV40">
            <v>2</v>
          </cell>
          <cell r="AW40">
            <v>2</v>
          </cell>
          <cell r="AX40">
            <v>2</v>
          </cell>
          <cell r="AY40">
            <v>2</v>
          </cell>
          <cell r="AZ40">
            <v>2</v>
          </cell>
          <cell r="BA40">
            <v>2</v>
          </cell>
          <cell r="BB40">
            <v>2</v>
          </cell>
          <cell r="BC40">
            <v>2</v>
          </cell>
          <cell r="BD40">
            <v>2</v>
          </cell>
          <cell r="BE40">
            <v>2</v>
          </cell>
          <cell r="BF40">
            <v>2</v>
          </cell>
          <cell r="BG40">
            <v>2</v>
          </cell>
          <cell r="BH40">
            <v>2</v>
          </cell>
          <cell r="BI40">
            <v>2</v>
          </cell>
          <cell r="BJ40">
            <v>2</v>
          </cell>
          <cell r="BK40">
            <v>2</v>
          </cell>
          <cell r="BL40">
            <v>2</v>
          </cell>
          <cell r="BM40">
            <v>2</v>
          </cell>
          <cell r="BN40">
            <v>2</v>
          </cell>
          <cell r="BO40">
            <v>2</v>
          </cell>
          <cell r="BP40">
            <v>2</v>
          </cell>
          <cell r="BQ40">
            <v>2</v>
          </cell>
          <cell r="BR40">
            <v>2</v>
          </cell>
          <cell r="BS40">
            <v>2</v>
          </cell>
          <cell r="BT40">
            <v>2</v>
          </cell>
          <cell r="BU40">
            <v>2</v>
          </cell>
          <cell r="BV40">
            <v>2</v>
          </cell>
          <cell r="BW40">
            <v>2</v>
          </cell>
          <cell r="BX40">
            <v>2</v>
          </cell>
          <cell r="BY40">
            <v>2</v>
          </cell>
          <cell r="BZ40">
            <v>2</v>
          </cell>
          <cell r="CA40">
            <v>2</v>
          </cell>
          <cell r="CB40">
            <v>2</v>
          </cell>
          <cell r="CC40">
            <v>2</v>
          </cell>
          <cell r="CD40">
            <v>2</v>
          </cell>
          <cell r="CE40">
            <v>2</v>
          </cell>
          <cell r="CF40">
            <v>2</v>
          </cell>
          <cell r="CG40">
            <v>2</v>
          </cell>
          <cell r="CH40">
            <v>2</v>
          </cell>
          <cell r="CI40">
            <v>2</v>
          </cell>
        </row>
        <row r="41">
          <cell r="E41" t="str">
            <v>----</v>
          </cell>
          <cell r="F41" t="str">
            <v>----</v>
          </cell>
          <cell r="G41" t="str">
            <v>----</v>
          </cell>
          <cell r="H41" t="str">
            <v>----</v>
          </cell>
          <cell r="I41" t="str">
            <v>----</v>
          </cell>
          <cell r="J41" t="str">
            <v>----</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t="str">
            <v>----</v>
          </cell>
          <cell r="AE41" t="str">
            <v>----</v>
          </cell>
          <cell r="AF41" t="str">
            <v>----</v>
          </cell>
          <cell r="AG41" t="str">
            <v>----</v>
          </cell>
          <cell r="AH41" t="str">
            <v>----</v>
          </cell>
          <cell r="AI41" t="str">
            <v>----</v>
          </cell>
          <cell r="AJ41" t="str">
            <v>----</v>
          </cell>
          <cell r="AK41" t="str">
            <v>----</v>
          </cell>
          <cell r="AL41" t="str">
            <v>----</v>
          </cell>
          <cell r="AM41" t="str">
            <v>----</v>
          </cell>
          <cell r="AN41" t="str">
            <v>----</v>
          </cell>
          <cell r="AO41" t="str">
            <v>----</v>
          </cell>
          <cell r="AP41" t="str">
            <v>----</v>
          </cell>
          <cell r="AQ41" t="str">
            <v>----</v>
          </cell>
          <cell r="AR41" t="str">
            <v>----</v>
          </cell>
          <cell r="AS41" t="str">
            <v>----</v>
          </cell>
          <cell r="AT41" t="str">
            <v>----</v>
          </cell>
          <cell r="AU41" t="str">
            <v>----</v>
          </cell>
          <cell r="AV41" t="str">
            <v>----</v>
          </cell>
          <cell r="AW41" t="str">
            <v>----</v>
          </cell>
          <cell r="AX41" t="str">
            <v>----</v>
          </cell>
          <cell r="AY41" t="str">
            <v>----</v>
          </cell>
          <cell r="AZ41" t="str">
            <v>----</v>
          </cell>
          <cell r="BA41" t="str">
            <v>----</v>
          </cell>
          <cell r="BB41" t="str">
            <v>----</v>
          </cell>
          <cell r="BC41" t="str">
            <v>----</v>
          </cell>
          <cell r="BD41" t="str">
            <v>----</v>
          </cell>
          <cell r="BE41" t="str">
            <v>----</v>
          </cell>
          <cell r="BF41" t="str">
            <v>----</v>
          </cell>
          <cell r="BG41" t="str">
            <v>----</v>
          </cell>
          <cell r="BH41" t="str">
            <v>----</v>
          </cell>
          <cell r="BI41" t="str">
            <v>----</v>
          </cell>
          <cell r="BJ41" t="str">
            <v>----</v>
          </cell>
          <cell r="BK41" t="str">
            <v>----</v>
          </cell>
          <cell r="BL41" t="str">
            <v>----</v>
          </cell>
          <cell r="BM41" t="str">
            <v>----</v>
          </cell>
          <cell r="BN41" t="str">
            <v>----</v>
          </cell>
          <cell r="BO41" t="str">
            <v>----</v>
          </cell>
          <cell r="BP41" t="str">
            <v>----</v>
          </cell>
          <cell r="BQ41" t="str">
            <v>----</v>
          </cell>
          <cell r="BR41" t="str">
            <v>----</v>
          </cell>
          <cell r="BS41" t="str">
            <v>----</v>
          </cell>
          <cell r="BT41" t="str">
            <v>----</v>
          </cell>
          <cell r="BU41" t="str">
            <v>----</v>
          </cell>
          <cell r="BV41" t="str">
            <v>----</v>
          </cell>
          <cell r="BW41" t="str">
            <v>----</v>
          </cell>
          <cell r="BX41" t="str">
            <v>----</v>
          </cell>
          <cell r="BY41" t="str">
            <v>----</v>
          </cell>
          <cell r="BZ41" t="str">
            <v>----</v>
          </cell>
          <cell r="CA41" t="str">
            <v>----</v>
          </cell>
          <cell r="CB41" t="str">
            <v>----</v>
          </cell>
          <cell r="CC41" t="str">
            <v>----</v>
          </cell>
          <cell r="CD41" t="str">
            <v>----</v>
          </cell>
          <cell r="CE41" t="str">
            <v>----</v>
          </cell>
          <cell r="CF41" t="str">
            <v>----</v>
          </cell>
          <cell r="CG41" t="str">
            <v>----</v>
          </cell>
          <cell r="CH41" t="str">
            <v>----</v>
          </cell>
          <cell r="CI41" t="str">
            <v>----</v>
          </cell>
        </row>
        <row r="42">
          <cell r="E42" t="str">
            <v>Name</v>
          </cell>
          <cell r="F42" t="str">
            <v>TestTr1</v>
          </cell>
          <cell r="G42" t="str">
            <v>Name</v>
          </cell>
          <cell r="H42" t="str">
            <v>Name</v>
          </cell>
          <cell r="I42" t="str">
            <v>Name</v>
          </cell>
          <cell r="J42" t="str">
            <v>Name</v>
          </cell>
          <cell r="K42" t="str">
            <v>Name</v>
          </cell>
          <cell r="L42" t="str">
            <v>Name</v>
          </cell>
          <cell r="M42" t="str">
            <v>Name</v>
          </cell>
          <cell r="N42" t="str">
            <v>Name</v>
          </cell>
          <cell r="O42" t="str">
            <v>Name</v>
          </cell>
          <cell r="P42" t="str">
            <v>Name</v>
          </cell>
          <cell r="Q42" t="str">
            <v>Name</v>
          </cell>
          <cell r="R42" t="str">
            <v>Name</v>
          </cell>
          <cell r="S42" t="str">
            <v>Name</v>
          </cell>
          <cell r="T42" t="str">
            <v>Name</v>
          </cell>
          <cell r="U42" t="str">
            <v>Name</v>
          </cell>
          <cell r="V42" t="str">
            <v>Name</v>
          </cell>
          <cell r="W42" t="str">
            <v>Name</v>
          </cell>
          <cell r="X42" t="str">
            <v>Name</v>
          </cell>
          <cell r="Y42" t="str">
            <v>Name</v>
          </cell>
          <cell r="Z42" t="str">
            <v>Name</v>
          </cell>
          <cell r="AA42" t="str">
            <v>Name</v>
          </cell>
          <cell r="AB42" t="str">
            <v>Single ST</v>
          </cell>
          <cell r="AC42" t="str">
            <v>Single ST</v>
          </cell>
          <cell r="AD42" t="str">
            <v>Single ST</v>
          </cell>
          <cell r="AE42" t="str">
            <v>Tandem ST</v>
          </cell>
          <cell r="AF42" t="str">
            <v>Tandem ST</v>
          </cell>
          <cell r="AG42" t="str">
            <v>Tandem ST</v>
          </cell>
          <cell r="AH42" t="str">
            <v>Tandem ST</v>
          </cell>
          <cell r="AI42" t="str">
            <v>Tandem ST</v>
          </cell>
          <cell r="AJ42" t="str">
            <v>Tandem ST</v>
          </cell>
          <cell r="AK42" t="str">
            <v>Tandem ST</v>
          </cell>
          <cell r="AL42" t="str">
            <v>Tandem ST</v>
          </cell>
          <cell r="AM42" t="str">
            <v>Tandem ST</v>
          </cell>
          <cell r="AN42" t="str">
            <v>Tandem ST</v>
          </cell>
          <cell r="AO42" t="str">
            <v>Tandem ST</v>
          </cell>
          <cell r="AP42" t="str">
            <v>Tandem ST</v>
          </cell>
          <cell r="AQ42" t="str">
            <v>Tandem ST</v>
          </cell>
          <cell r="AR42" t="str">
            <v>Tridem ST</v>
          </cell>
          <cell r="AS42" t="str">
            <v>Tridem ST</v>
          </cell>
          <cell r="AT42" t="str">
            <v>Tridem ST</v>
          </cell>
          <cell r="AU42" t="str">
            <v>Tridem ST</v>
          </cell>
          <cell r="AV42" t="str">
            <v>Tridem ST</v>
          </cell>
          <cell r="AW42" t="str">
            <v>Tridem ST</v>
          </cell>
          <cell r="AX42" t="str">
            <v>Tridem ST</v>
          </cell>
          <cell r="AY42" t="str">
            <v>Tridem ST</v>
          </cell>
          <cell r="AZ42" t="str">
            <v>Tridem ST</v>
          </cell>
          <cell r="BA42" t="str">
            <v>Tridem ST</v>
          </cell>
          <cell r="BB42" t="str">
            <v>Tridem ST</v>
          </cell>
          <cell r="BC42" t="str">
            <v>Tridem ST</v>
          </cell>
          <cell r="BD42" t="str">
            <v>2 Axle Dbar</v>
          </cell>
          <cell r="BE42" t="str">
            <v>2 Axle Dbar</v>
          </cell>
          <cell r="BF42" t="str">
            <v>2 Axle Dbar</v>
          </cell>
          <cell r="BG42" t="str">
            <v>2 Axle Dbar</v>
          </cell>
          <cell r="BH42" t="str">
            <v>2 Axle Dbar</v>
          </cell>
          <cell r="BI42" t="str">
            <v>2 Axle Dbar</v>
          </cell>
          <cell r="BJ42" t="str">
            <v>2 Axle Dbar</v>
          </cell>
          <cell r="BK42" t="str">
            <v>4 Axle Dbar</v>
          </cell>
          <cell r="BL42" t="str">
            <v>4 Axle Dbar</v>
          </cell>
          <cell r="BM42" t="str">
            <v>4 Axle Dbar</v>
          </cell>
          <cell r="BN42" t="str">
            <v>Doubles ST</v>
          </cell>
          <cell r="BO42" t="str">
            <v>Doubles ST</v>
          </cell>
          <cell r="BP42" t="str">
            <v>Doubles ST</v>
          </cell>
          <cell r="BQ42" t="str">
            <v>Doubles ST</v>
          </cell>
          <cell r="BR42" t="str">
            <v>Tandem ST</v>
          </cell>
          <cell r="BS42" t="str">
            <v>Tandem ST</v>
          </cell>
          <cell r="BT42" t="str">
            <v>Tandem ST</v>
          </cell>
          <cell r="BU42" t="str">
            <v>Tandem ST</v>
          </cell>
          <cell r="BV42" t="str">
            <v>Tandem ST</v>
          </cell>
          <cell r="BW42" t="str">
            <v>Tandem ST</v>
          </cell>
          <cell r="BX42" t="str">
            <v>Tandem ST</v>
          </cell>
          <cell r="BY42" t="str">
            <v>Tandem ST</v>
          </cell>
          <cell r="BZ42" t="str">
            <v>Tandem Link F</v>
          </cell>
          <cell r="CA42" t="str">
            <v>Tandem Link F</v>
          </cell>
          <cell r="CB42" t="str">
            <v>Tandem Link F</v>
          </cell>
          <cell r="CC42" t="str">
            <v>Tandem Link F</v>
          </cell>
          <cell r="CD42" t="str">
            <v>Tandem Link F</v>
          </cell>
          <cell r="CE42" t="str">
            <v>Tridem Link F</v>
          </cell>
          <cell r="CF42" t="str">
            <v>Tridem Link F</v>
          </cell>
          <cell r="CG42" t="str">
            <v>Tridem Link F</v>
          </cell>
          <cell r="CH42" t="str">
            <v>Tridem Link F</v>
          </cell>
          <cell r="CI42" t="str">
            <v>Name</v>
          </cell>
        </row>
        <row r="43">
          <cell r="E43">
            <v>0</v>
          </cell>
          <cell r="F43">
            <v>103314</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72775</v>
          </cell>
          <cell r="AC43">
            <v>72775</v>
          </cell>
          <cell r="AD43">
            <v>72775</v>
          </cell>
          <cell r="AE43">
            <v>97190</v>
          </cell>
          <cell r="AF43">
            <v>97190</v>
          </cell>
          <cell r="AG43">
            <v>97190</v>
          </cell>
          <cell r="AH43">
            <v>97190</v>
          </cell>
          <cell r="AI43">
            <v>97190</v>
          </cell>
          <cell r="AJ43">
            <v>97190</v>
          </cell>
          <cell r="AK43">
            <v>97190</v>
          </cell>
          <cell r="AL43">
            <v>97190</v>
          </cell>
          <cell r="AM43">
            <v>97190</v>
          </cell>
          <cell r="AN43">
            <v>97190</v>
          </cell>
          <cell r="AO43">
            <v>97190</v>
          </cell>
          <cell r="AP43">
            <v>97190</v>
          </cell>
          <cell r="AQ43">
            <v>97190</v>
          </cell>
          <cell r="AR43">
            <v>121660</v>
          </cell>
          <cell r="AS43">
            <v>121660</v>
          </cell>
          <cell r="AT43">
            <v>121660</v>
          </cell>
          <cell r="AU43">
            <v>121660</v>
          </cell>
          <cell r="AV43">
            <v>121660</v>
          </cell>
          <cell r="AW43">
            <v>121660</v>
          </cell>
          <cell r="AX43">
            <v>121660</v>
          </cell>
          <cell r="AY43">
            <v>121660</v>
          </cell>
          <cell r="AZ43">
            <v>121660</v>
          </cell>
          <cell r="BA43">
            <v>121660</v>
          </cell>
          <cell r="BB43">
            <v>121660</v>
          </cell>
          <cell r="BC43">
            <v>121660</v>
          </cell>
          <cell r="BD43">
            <v>92280</v>
          </cell>
          <cell r="BE43">
            <v>92280</v>
          </cell>
          <cell r="BF43">
            <v>92280</v>
          </cell>
          <cell r="BG43">
            <v>92280</v>
          </cell>
          <cell r="BH43">
            <v>92280</v>
          </cell>
          <cell r="BI43">
            <v>92280</v>
          </cell>
          <cell r="BJ43">
            <v>92280</v>
          </cell>
          <cell r="BK43">
            <v>145550</v>
          </cell>
          <cell r="BL43">
            <v>145550</v>
          </cell>
          <cell r="BM43">
            <v>145550</v>
          </cell>
          <cell r="BN43">
            <v>69700</v>
          </cell>
          <cell r="BO43">
            <v>69700</v>
          </cell>
          <cell r="BP43">
            <v>69700</v>
          </cell>
          <cell r="BQ43">
            <v>69700</v>
          </cell>
          <cell r="BR43">
            <v>97190</v>
          </cell>
          <cell r="BS43">
            <v>97190</v>
          </cell>
          <cell r="BT43">
            <v>97190</v>
          </cell>
          <cell r="BU43">
            <v>97190</v>
          </cell>
          <cell r="BV43">
            <v>97190</v>
          </cell>
          <cell r="BW43">
            <v>97190</v>
          </cell>
          <cell r="BX43">
            <v>97190</v>
          </cell>
          <cell r="BY43">
            <v>97190</v>
          </cell>
          <cell r="BZ43">
            <v>98920</v>
          </cell>
          <cell r="CA43">
            <v>98920</v>
          </cell>
          <cell r="CB43">
            <v>98920</v>
          </cell>
          <cell r="CC43">
            <v>98920</v>
          </cell>
          <cell r="CD43">
            <v>98920</v>
          </cell>
          <cell r="CE43">
            <v>123390</v>
          </cell>
          <cell r="CF43">
            <v>123390</v>
          </cell>
          <cell r="CG43">
            <v>123390</v>
          </cell>
          <cell r="CH43">
            <v>123390</v>
          </cell>
          <cell r="CI43">
            <v>0</v>
          </cell>
        </row>
        <row r="44">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0.05</v>
          </cell>
          <cell r="AC44">
            <v>0.05</v>
          </cell>
          <cell r="AD44">
            <v>0.05</v>
          </cell>
          <cell r="AE44">
            <v>0.05</v>
          </cell>
          <cell r="AF44">
            <v>0.05</v>
          </cell>
          <cell r="AG44">
            <v>0.05</v>
          </cell>
          <cell r="AH44">
            <v>0.05</v>
          </cell>
          <cell r="AI44">
            <v>0.05</v>
          </cell>
          <cell r="AJ44">
            <v>0.05</v>
          </cell>
          <cell r="AK44">
            <v>0.05</v>
          </cell>
          <cell r="AL44">
            <v>0.05</v>
          </cell>
          <cell r="AM44">
            <v>0.05</v>
          </cell>
          <cell r="AN44">
            <v>0.05</v>
          </cell>
          <cell r="AO44">
            <v>0.05</v>
          </cell>
          <cell r="AP44">
            <v>0.05</v>
          </cell>
          <cell r="AQ44">
            <v>0.05</v>
          </cell>
          <cell r="AR44">
            <v>0.05</v>
          </cell>
          <cell r="AS44">
            <v>0.05</v>
          </cell>
          <cell r="AT44">
            <v>0.05</v>
          </cell>
          <cell r="AU44">
            <v>0.05</v>
          </cell>
          <cell r="AV44">
            <v>0.05</v>
          </cell>
          <cell r="AW44">
            <v>0.05</v>
          </cell>
          <cell r="AX44">
            <v>0.05</v>
          </cell>
          <cell r="AY44">
            <v>0.05</v>
          </cell>
          <cell r="AZ44">
            <v>0.05</v>
          </cell>
          <cell r="BA44">
            <v>0.05</v>
          </cell>
          <cell r="BB44">
            <v>0.05</v>
          </cell>
          <cell r="BC44">
            <v>0.05</v>
          </cell>
          <cell r="BD44">
            <v>0.05</v>
          </cell>
          <cell r="BE44">
            <v>0.05</v>
          </cell>
          <cell r="BF44">
            <v>0.05</v>
          </cell>
          <cell r="BG44">
            <v>0.05</v>
          </cell>
          <cell r="BH44">
            <v>0.05</v>
          </cell>
          <cell r="BI44">
            <v>0.05</v>
          </cell>
          <cell r="BJ44">
            <v>0.05</v>
          </cell>
          <cell r="BK44">
            <v>0.05</v>
          </cell>
          <cell r="BL44">
            <v>0.05</v>
          </cell>
          <cell r="BM44">
            <v>0.05</v>
          </cell>
          <cell r="BN44">
            <v>0.05</v>
          </cell>
          <cell r="BO44">
            <v>0.05</v>
          </cell>
          <cell r="BP44">
            <v>0.05</v>
          </cell>
          <cell r="BQ44">
            <v>0.05</v>
          </cell>
          <cell r="BR44">
            <v>0.05</v>
          </cell>
          <cell r="BS44">
            <v>0.05</v>
          </cell>
          <cell r="BT44">
            <v>0.05</v>
          </cell>
          <cell r="BU44">
            <v>0.05</v>
          </cell>
          <cell r="BV44">
            <v>0.05</v>
          </cell>
          <cell r="BW44">
            <v>0.05</v>
          </cell>
          <cell r="BX44">
            <v>0.05</v>
          </cell>
          <cell r="BY44">
            <v>0.05</v>
          </cell>
          <cell r="BZ44">
            <v>0.05</v>
          </cell>
          <cell r="CA44">
            <v>0.05</v>
          </cell>
          <cell r="CB44">
            <v>0.05</v>
          </cell>
          <cell r="CC44">
            <v>0.05</v>
          </cell>
          <cell r="CD44">
            <v>0.05</v>
          </cell>
          <cell r="CE44">
            <v>0.05</v>
          </cell>
          <cell r="CF44">
            <v>0.05</v>
          </cell>
          <cell r="CG44">
            <v>0.05</v>
          </cell>
          <cell r="CH44">
            <v>0.05</v>
          </cell>
          <cell r="CI44">
            <v>0</v>
          </cell>
        </row>
        <row r="45">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20805</v>
          </cell>
          <cell r="AC45">
            <v>61500</v>
          </cell>
          <cell r="AD45">
            <v>0</v>
          </cell>
          <cell r="AE45">
            <v>20810</v>
          </cell>
          <cell r="AF45">
            <v>61685</v>
          </cell>
          <cell r="AG45">
            <v>0</v>
          </cell>
          <cell r="AH45">
            <v>74210</v>
          </cell>
          <cell r="AI45">
            <v>234385</v>
          </cell>
          <cell r="AJ45">
            <v>77060</v>
          </cell>
          <cell r="AK45">
            <v>20810</v>
          </cell>
          <cell r="AL45">
            <v>61685</v>
          </cell>
          <cell r="AM45">
            <v>0</v>
          </cell>
          <cell r="AN45">
            <v>74210</v>
          </cell>
          <cell r="AO45">
            <v>234385</v>
          </cell>
          <cell r="AP45">
            <v>271400</v>
          </cell>
          <cell r="AQ45">
            <v>99200</v>
          </cell>
          <cell r="AR45">
            <v>20815</v>
          </cell>
          <cell r="AS45">
            <v>68990</v>
          </cell>
          <cell r="AT45">
            <v>0</v>
          </cell>
          <cell r="AU45">
            <v>239095</v>
          </cell>
          <cell r="AV45">
            <v>271325</v>
          </cell>
          <cell r="AW45">
            <v>20815</v>
          </cell>
          <cell r="AX45">
            <v>68990</v>
          </cell>
          <cell r="AY45">
            <v>0</v>
          </cell>
          <cell r="AZ45">
            <v>152840</v>
          </cell>
          <cell r="BA45">
            <v>239095</v>
          </cell>
          <cell r="BB45">
            <v>271325</v>
          </cell>
          <cell r="BC45">
            <v>124340</v>
          </cell>
          <cell r="BD45">
            <v>9400</v>
          </cell>
          <cell r="BE45">
            <v>53270</v>
          </cell>
          <cell r="BF45">
            <v>0</v>
          </cell>
          <cell r="BG45">
            <v>6150</v>
          </cell>
          <cell r="BH45">
            <v>53270</v>
          </cell>
          <cell r="BI45">
            <v>0</v>
          </cell>
          <cell r="BJ45">
            <v>102070</v>
          </cell>
          <cell r="BK45">
            <v>9225</v>
          </cell>
          <cell r="BL45">
            <v>85075</v>
          </cell>
          <cell r="BM45">
            <v>0</v>
          </cell>
          <cell r="BN45">
            <v>15375</v>
          </cell>
          <cell r="BO45">
            <v>39975</v>
          </cell>
          <cell r="BP45">
            <v>0</v>
          </cell>
          <cell r="BQ45">
            <v>93580</v>
          </cell>
          <cell r="BR45">
            <v>20810</v>
          </cell>
          <cell r="BS45">
            <v>61685</v>
          </cell>
          <cell r="BT45">
            <v>0</v>
          </cell>
          <cell r="BU45">
            <v>20810</v>
          </cell>
          <cell r="BV45">
            <v>61685</v>
          </cell>
          <cell r="BW45">
            <v>0</v>
          </cell>
          <cell r="BX45">
            <v>67510</v>
          </cell>
          <cell r="BY45">
            <v>234585</v>
          </cell>
          <cell r="BZ45">
            <v>12055</v>
          </cell>
          <cell r="CA45">
            <v>27565</v>
          </cell>
          <cell r="CB45">
            <v>0</v>
          </cell>
          <cell r="CC45">
            <v>159715</v>
          </cell>
          <cell r="CD45">
            <v>259830</v>
          </cell>
          <cell r="CE45">
            <v>12050</v>
          </cell>
          <cell r="CF45">
            <v>27593</v>
          </cell>
          <cell r="CG45">
            <v>0</v>
          </cell>
          <cell r="CH45">
            <v>259960</v>
          </cell>
          <cell r="CI45">
            <v>0</v>
          </cell>
        </row>
        <row r="46">
          <cell r="E46" t="str">
            <v>Name</v>
          </cell>
          <cell r="F46" t="str">
            <v>TestTr2</v>
          </cell>
          <cell r="G46" t="str">
            <v>Name</v>
          </cell>
          <cell r="H46" t="str">
            <v>Name</v>
          </cell>
          <cell r="I46" t="str">
            <v>Name</v>
          </cell>
          <cell r="J46" t="str">
            <v>Name</v>
          </cell>
          <cell r="K46" t="str">
            <v>Name</v>
          </cell>
          <cell r="L46" t="str">
            <v>Name</v>
          </cell>
          <cell r="M46" t="str">
            <v>Name</v>
          </cell>
          <cell r="N46" t="str">
            <v>Name</v>
          </cell>
          <cell r="O46" t="str">
            <v>Name</v>
          </cell>
          <cell r="P46" t="str">
            <v>Name</v>
          </cell>
          <cell r="Q46" t="str">
            <v>Name</v>
          </cell>
          <cell r="R46" t="str">
            <v>Name</v>
          </cell>
          <cell r="S46" t="str">
            <v>Name</v>
          </cell>
          <cell r="T46" t="str">
            <v>Name</v>
          </cell>
          <cell r="U46" t="str">
            <v>Name</v>
          </cell>
          <cell r="V46" t="str">
            <v>Name</v>
          </cell>
          <cell r="W46" t="str">
            <v>Name</v>
          </cell>
          <cell r="X46" t="str">
            <v>Name</v>
          </cell>
          <cell r="Y46" t="str">
            <v>Name</v>
          </cell>
          <cell r="Z46" t="str">
            <v>Name</v>
          </cell>
          <cell r="AA46" t="str">
            <v>Name</v>
          </cell>
          <cell r="AB46" t="str">
            <v>Name</v>
          </cell>
          <cell r="AC46" t="str">
            <v>Name</v>
          </cell>
          <cell r="AD46" t="str">
            <v>Name</v>
          </cell>
          <cell r="AE46" t="str">
            <v>Name</v>
          </cell>
          <cell r="AF46" t="str">
            <v>Name</v>
          </cell>
          <cell r="AG46" t="str">
            <v>Name</v>
          </cell>
          <cell r="AH46" t="str">
            <v>Name</v>
          </cell>
          <cell r="AI46" t="str">
            <v>Name</v>
          </cell>
          <cell r="AJ46" t="str">
            <v>Name</v>
          </cell>
          <cell r="AK46" t="str">
            <v>Name</v>
          </cell>
          <cell r="AL46" t="str">
            <v>Name</v>
          </cell>
          <cell r="AM46" t="str">
            <v>Name</v>
          </cell>
          <cell r="AN46" t="str">
            <v>Name</v>
          </cell>
          <cell r="AO46" t="str">
            <v>Name</v>
          </cell>
          <cell r="AP46" t="str">
            <v>Name</v>
          </cell>
          <cell r="AQ46" t="str">
            <v>Name</v>
          </cell>
          <cell r="AR46" t="str">
            <v>Name</v>
          </cell>
          <cell r="AS46" t="str">
            <v>Name</v>
          </cell>
          <cell r="AT46" t="str">
            <v>Name</v>
          </cell>
          <cell r="AU46" t="str">
            <v>Name</v>
          </cell>
          <cell r="AV46" t="str">
            <v>Name</v>
          </cell>
          <cell r="AW46" t="str">
            <v>Name</v>
          </cell>
          <cell r="AX46" t="str">
            <v>Name</v>
          </cell>
          <cell r="AY46" t="str">
            <v>Name</v>
          </cell>
          <cell r="AZ46" t="str">
            <v>Name</v>
          </cell>
          <cell r="BA46" t="str">
            <v>Name</v>
          </cell>
          <cell r="BB46" t="str">
            <v>Name</v>
          </cell>
          <cell r="BC46" t="str">
            <v>Name</v>
          </cell>
          <cell r="BD46" t="str">
            <v>Name</v>
          </cell>
          <cell r="BE46" t="str">
            <v>Name</v>
          </cell>
          <cell r="BF46" t="str">
            <v>Name</v>
          </cell>
          <cell r="BG46" t="str">
            <v>Name</v>
          </cell>
          <cell r="BH46" t="str">
            <v>Name</v>
          </cell>
          <cell r="BI46" t="str">
            <v>Name</v>
          </cell>
          <cell r="BJ46" t="str">
            <v>Name</v>
          </cell>
          <cell r="BK46" t="str">
            <v>Name</v>
          </cell>
          <cell r="BL46" t="str">
            <v>Name</v>
          </cell>
          <cell r="BM46" t="str">
            <v>Name</v>
          </cell>
          <cell r="BN46" t="str">
            <v>Doubles Dbar</v>
          </cell>
          <cell r="BO46" t="str">
            <v>Doubles Dbar</v>
          </cell>
          <cell r="BP46" t="str">
            <v>Doubles Dbar</v>
          </cell>
          <cell r="BQ46" t="str">
            <v>Doubles Dbar</v>
          </cell>
          <cell r="BR46" t="str">
            <v>2 Axle Dbar (ST)</v>
          </cell>
          <cell r="BS46" t="str">
            <v>2 Axle Dbar (ST)</v>
          </cell>
          <cell r="BT46" t="str">
            <v>2 Axle Dbar (ST)</v>
          </cell>
          <cell r="BU46" t="str">
            <v>2 Axle Dbar (ST)</v>
          </cell>
          <cell r="BV46" t="str">
            <v>2 Axle Dbar (ST)</v>
          </cell>
          <cell r="BW46" t="str">
            <v>2 Axle Dbar (ST)</v>
          </cell>
          <cell r="BX46" t="str">
            <v>2 Axle Dbar (ST)</v>
          </cell>
          <cell r="BY46" t="str">
            <v>2 Axle Dbar (ST)</v>
          </cell>
          <cell r="BZ46" t="str">
            <v>Tandem Link R</v>
          </cell>
          <cell r="CA46" t="str">
            <v>Tandem Link R</v>
          </cell>
          <cell r="CB46" t="str">
            <v>Tandem Link R</v>
          </cell>
          <cell r="CC46" t="str">
            <v>Tandem Link R</v>
          </cell>
          <cell r="CD46" t="str">
            <v>Tandem Link R</v>
          </cell>
          <cell r="CE46" t="str">
            <v>Tandem Link R</v>
          </cell>
          <cell r="CF46" t="str">
            <v>Tandem Link R</v>
          </cell>
          <cell r="CG46" t="str">
            <v>Tandem Link R</v>
          </cell>
          <cell r="CH46" t="str">
            <v>Tandem Link R</v>
          </cell>
          <cell r="CI46" t="str">
            <v>Name</v>
          </cell>
        </row>
        <row r="47">
          <cell r="E47">
            <v>0</v>
          </cell>
          <cell r="F47">
            <v>68876</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120950</v>
          </cell>
          <cell r="BO47">
            <v>120950</v>
          </cell>
          <cell r="BP47">
            <v>120950</v>
          </cell>
          <cell r="BQ47">
            <v>120950</v>
          </cell>
          <cell r="BR47">
            <v>92280</v>
          </cell>
          <cell r="BS47">
            <v>92280</v>
          </cell>
          <cell r="BT47">
            <v>92280</v>
          </cell>
          <cell r="BU47">
            <v>92280</v>
          </cell>
          <cell r="BV47">
            <v>92280</v>
          </cell>
          <cell r="BW47">
            <v>92280</v>
          </cell>
          <cell r="BX47">
            <v>92280</v>
          </cell>
          <cell r="BY47">
            <v>92280</v>
          </cell>
          <cell r="BZ47">
            <v>97190</v>
          </cell>
          <cell r="CA47">
            <v>97190</v>
          </cell>
          <cell r="CB47">
            <v>97190</v>
          </cell>
          <cell r="CC47">
            <v>97190</v>
          </cell>
          <cell r="CD47">
            <v>97190</v>
          </cell>
          <cell r="CE47">
            <v>97190</v>
          </cell>
          <cell r="CF47">
            <v>97190</v>
          </cell>
          <cell r="CG47">
            <v>97190</v>
          </cell>
          <cell r="CH47">
            <v>97190</v>
          </cell>
          <cell r="CI47">
            <v>0</v>
          </cell>
        </row>
        <row r="48">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0.05</v>
          </cell>
          <cell r="BO48">
            <v>0.05</v>
          </cell>
          <cell r="BP48">
            <v>0.05</v>
          </cell>
          <cell r="BQ48">
            <v>0.05</v>
          </cell>
          <cell r="BR48">
            <v>0.05</v>
          </cell>
          <cell r="BS48">
            <v>0.05</v>
          </cell>
          <cell r="BT48">
            <v>0.05</v>
          </cell>
          <cell r="BU48">
            <v>0.05</v>
          </cell>
          <cell r="BV48">
            <v>0.05</v>
          </cell>
          <cell r="BW48">
            <v>0.05</v>
          </cell>
          <cell r="BX48">
            <v>0.05</v>
          </cell>
          <cell r="BY48">
            <v>0.05</v>
          </cell>
          <cell r="BZ48">
            <v>0.05</v>
          </cell>
          <cell r="CA48">
            <v>0.05</v>
          </cell>
          <cell r="CB48">
            <v>0.05</v>
          </cell>
          <cell r="CC48">
            <v>0.05</v>
          </cell>
          <cell r="CD48">
            <v>0.05</v>
          </cell>
          <cell r="CE48">
            <v>0.05</v>
          </cell>
          <cell r="CF48">
            <v>0.05</v>
          </cell>
          <cell r="CG48">
            <v>0.05</v>
          </cell>
          <cell r="CH48">
            <v>0.05</v>
          </cell>
          <cell r="CI48">
            <v>0</v>
          </cell>
        </row>
        <row r="49">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15375</v>
          </cell>
          <cell r="BO49">
            <v>39975</v>
          </cell>
          <cell r="BP49">
            <v>0</v>
          </cell>
          <cell r="BQ49">
            <v>93580</v>
          </cell>
          <cell r="BR49">
            <v>9400</v>
          </cell>
          <cell r="BS49">
            <v>53270</v>
          </cell>
          <cell r="BT49">
            <v>0</v>
          </cell>
          <cell r="BU49">
            <v>9400</v>
          </cell>
          <cell r="BV49">
            <v>53270</v>
          </cell>
          <cell r="BW49">
            <v>0</v>
          </cell>
          <cell r="BX49">
            <v>50195</v>
          </cell>
          <cell r="BY49">
            <v>102070</v>
          </cell>
          <cell r="BZ49">
            <v>20990</v>
          </cell>
          <cell r="CA49">
            <v>40490</v>
          </cell>
          <cell r="CB49">
            <v>0</v>
          </cell>
          <cell r="CC49">
            <v>156730</v>
          </cell>
          <cell r="CD49">
            <v>261560</v>
          </cell>
          <cell r="CE49">
            <v>20990</v>
          </cell>
          <cell r="CF49">
            <v>40490</v>
          </cell>
          <cell r="CG49">
            <v>0</v>
          </cell>
          <cell r="CH49">
            <v>261560</v>
          </cell>
          <cell r="CI49">
            <v>0</v>
          </cell>
        </row>
        <row r="50">
          <cell r="E50">
            <v>0</v>
          </cell>
          <cell r="F50">
            <v>172190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89941.25</v>
          </cell>
          <cell r="AC50">
            <v>130636.25</v>
          </cell>
          <cell r="AD50">
            <v>69136.25</v>
          </cell>
          <cell r="AE50">
            <v>113140.5</v>
          </cell>
          <cell r="AF50">
            <v>154015.5</v>
          </cell>
          <cell r="AG50">
            <v>92330.5</v>
          </cell>
          <cell r="AH50">
            <v>166540.5</v>
          </cell>
          <cell r="AI50">
            <v>326715.5</v>
          </cell>
          <cell r="AJ50">
            <v>169390.5</v>
          </cell>
          <cell r="AK50">
            <v>113140.5</v>
          </cell>
          <cell r="AL50">
            <v>154015.5</v>
          </cell>
          <cell r="AM50">
            <v>92330.5</v>
          </cell>
          <cell r="AN50">
            <v>166540.5</v>
          </cell>
          <cell r="AO50">
            <v>326715.5</v>
          </cell>
          <cell r="AP50">
            <v>363730.5</v>
          </cell>
          <cell r="AQ50">
            <v>191530.5</v>
          </cell>
          <cell r="AR50">
            <v>136392</v>
          </cell>
          <cell r="AS50">
            <v>184567</v>
          </cell>
          <cell r="AT50">
            <v>115577</v>
          </cell>
          <cell r="AU50">
            <v>354672</v>
          </cell>
          <cell r="AV50">
            <v>386902</v>
          </cell>
          <cell r="AW50">
            <v>136392</v>
          </cell>
          <cell r="AX50">
            <v>184567</v>
          </cell>
          <cell r="AY50">
            <v>115577</v>
          </cell>
          <cell r="AZ50">
            <v>268417</v>
          </cell>
          <cell r="BA50">
            <v>354672</v>
          </cell>
          <cell r="BB50">
            <v>386902</v>
          </cell>
          <cell r="BC50">
            <v>239917</v>
          </cell>
          <cell r="BD50">
            <v>97066</v>
          </cell>
          <cell r="BE50">
            <v>140936</v>
          </cell>
          <cell r="BF50">
            <v>87666</v>
          </cell>
          <cell r="BG50">
            <v>93816</v>
          </cell>
          <cell r="BH50">
            <v>140936</v>
          </cell>
          <cell r="BI50">
            <v>87666</v>
          </cell>
          <cell r="BJ50">
            <v>189736</v>
          </cell>
          <cell r="BK50">
            <v>147497.5</v>
          </cell>
          <cell r="BL50">
            <v>223347.5</v>
          </cell>
          <cell r="BM50">
            <v>138272.5</v>
          </cell>
          <cell r="BN50">
            <v>211867.5</v>
          </cell>
          <cell r="BO50">
            <v>261067.5</v>
          </cell>
          <cell r="BP50">
            <v>181117.5</v>
          </cell>
          <cell r="BQ50">
            <v>368277.5</v>
          </cell>
          <cell r="BR50">
            <v>210206.5</v>
          </cell>
          <cell r="BS50">
            <v>294951.5</v>
          </cell>
          <cell r="BT50">
            <v>179996.5</v>
          </cell>
          <cell r="BU50">
            <v>210206.5</v>
          </cell>
          <cell r="BV50">
            <v>294951.5</v>
          </cell>
          <cell r="BW50">
            <v>179996.5</v>
          </cell>
          <cell r="BX50">
            <v>297701.5</v>
          </cell>
          <cell r="BY50">
            <v>516651.5</v>
          </cell>
          <cell r="BZ50">
            <v>219349.5</v>
          </cell>
          <cell r="CA50">
            <v>254359.5</v>
          </cell>
          <cell r="CB50">
            <v>186304.5</v>
          </cell>
          <cell r="CC50">
            <v>502749.5</v>
          </cell>
          <cell r="CD50">
            <v>707694.5</v>
          </cell>
          <cell r="CE50">
            <v>242591</v>
          </cell>
          <cell r="CF50">
            <v>277634</v>
          </cell>
          <cell r="CG50">
            <v>209551</v>
          </cell>
          <cell r="CH50">
            <v>731071</v>
          </cell>
          <cell r="CI50">
            <v>0</v>
          </cell>
        </row>
        <row r="51">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row>
        <row r="52">
          <cell r="E52">
            <v>0.13</v>
          </cell>
          <cell r="F52">
            <v>0.155</v>
          </cell>
          <cell r="G52">
            <v>0.13</v>
          </cell>
          <cell r="H52">
            <v>0.13</v>
          </cell>
          <cell r="I52">
            <v>0.13</v>
          </cell>
          <cell r="J52">
            <v>0.13</v>
          </cell>
          <cell r="K52">
            <v>0.13</v>
          </cell>
          <cell r="L52">
            <v>0.13</v>
          </cell>
          <cell r="M52">
            <v>0.13</v>
          </cell>
          <cell r="N52">
            <v>0.13</v>
          </cell>
          <cell r="O52">
            <v>0.13</v>
          </cell>
          <cell r="P52">
            <v>0.13</v>
          </cell>
          <cell r="Q52">
            <v>0.13</v>
          </cell>
          <cell r="R52">
            <v>0.13</v>
          </cell>
          <cell r="S52">
            <v>0.13</v>
          </cell>
          <cell r="T52">
            <v>0.13</v>
          </cell>
          <cell r="U52">
            <v>0.13</v>
          </cell>
          <cell r="V52">
            <v>0.13</v>
          </cell>
          <cell r="W52">
            <v>0.13</v>
          </cell>
          <cell r="X52">
            <v>0.13</v>
          </cell>
          <cell r="Y52">
            <v>0.13</v>
          </cell>
          <cell r="Z52">
            <v>0.13</v>
          </cell>
          <cell r="AA52">
            <v>0.13</v>
          </cell>
          <cell r="AB52">
            <v>0.13</v>
          </cell>
          <cell r="AC52">
            <v>0.13</v>
          </cell>
          <cell r="AD52">
            <v>0.13</v>
          </cell>
          <cell r="AE52">
            <v>0.13</v>
          </cell>
          <cell r="AF52">
            <v>0.13</v>
          </cell>
          <cell r="AG52">
            <v>0.13</v>
          </cell>
          <cell r="AH52">
            <v>0.13</v>
          </cell>
          <cell r="AI52">
            <v>0.13</v>
          </cell>
          <cell r="AJ52">
            <v>0.13</v>
          </cell>
          <cell r="AK52">
            <v>0.13</v>
          </cell>
          <cell r="AL52">
            <v>0.13</v>
          </cell>
          <cell r="AM52">
            <v>0.13</v>
          </cell>
          <cell r="AN52">
            <v>0.13</v>
          </cell>
          <cell r="AO52">
            <v>0.13</v>
          </cell>
          <cell r="AP52">
            <v>0.13</v>
          </cell>
          <cell r="AQ52">
            <v>0.13</v>
          </cell>
          <cell r="AR52">
            <v>0.13</v>
          </cell>
          <cell r="AS52">
            <v>0.13</v>
          </cell>
          <cell r="AT52">
            <v>0.13</v>
          </cell>
          <cell r="AU52">
            <v>0.13</v>
          </cell>
          <cell r="AV52">
            <v>0.13</v>
          </cell>
          <cell r="AW52">
            <v>0.13</v>
          </cell>
          <cell r="AX52">
            <v>0.13</v>
          </cell>
          <cell r="AY52">
            <v>0.13</v>
          </cell>
          <cell r="AZ52">
            <v>0.13</v>
          </cell>
          <cell r="BA52">
            <v>0.13</v>
          </cell>
          <cell r="BB52">
            <v>0.13</v>
          </cell>
          <cell r="BC52">
            <v>0.13</v>
          </cell>
          <cell r="BD52">
            <v>0.13</v>
          </cell>
          <cell r="BE52">
            <v>0.13</v>
          </cell>
          <cell r="BF52">
            <v>0.13</v>
          </cell>
          <cell r="BG52">
            <v>0.13</v>
          </cell>
          <cell r="BH52">
            <v>0.13</v>
          </cell>
          <cell r="BI52">
            <v>0.13</v>
          </cell>
          <cell r="BJ52">
            <v>0.13</v>
          </cell>
          <cell r="BK52">
            <v>0.13</v>
          </cell>
          <cell r="BL52">
            <v>0.13</v>
          </cell>
          <cell r="BM52">
            <v>0.13</v>
          </cell>
          <cell r="BN52">
            <v>0.13</v>
          </cell>
          <cell r="BO52">
            <v>0.13</v>
          </cell>
          <cell r="BP52">
            <v>0.13</v>
          </cell>
          <cell r="BQ52">
            <v>0.13</v>
          </cell>
          <cell r="BR52">
            <v>0.13</v>
          </cell>
          <cell r="BS52">
            <v>0.13</v>
          </cell>
          <cell r="BT52">
            <v>0.13</v>
          </cell>
          <cell r="BU52">
            <v>0.13</v>
          </cell>
          <cell r="BV52">
            <v>0.13</v>
          </cell>
          <cell r="BW52">
            <v>0.13</v>
          </cell>
          <cell r="BX52">
            <v>0.13</v>
          </cell>
          <cell r="BY52">
            <v>0.13</v>
          </cell>
          <cell r="BZ52">
            <v>0.13</v>
          </cell>
          <cell r="CA52">
            <v>0.13</v>
          </cell>
          <cell r="CB52">
            <v>0.13</v>
          </cell>
          <cell r="CC52">
            <v>0.13</v>
          </cell>
          <cell r="CD52">
            <v>0.13</v>
          </cell>
          <cell r="CE52">
            <v>0.13</v>
          </cell>
          <cell r="CF52">
            <v>0.13</v>
          </cell>
          <cell r="CG52">
            <v>0.13</v>
          </cell>
          <cell r="CH52">
            <v>0.13</v>
          </cell>
          <cell r="CI52">
            <v>0.13</v>
          </cell>
        </row>
        <row r="53">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row>
        <row r="54">
          <cell r="E54">
            <v>10</v>
          </cell>
          <cell r="F54">
            <v>10</v>
          </cell>
          <cell r="G54">
            <v>10</v>
          </cell>
          <cell r="H54">
            <v>10</v>
          </cell>
          <cell r="I54">
            <v>10</v>
          </cell>
          <cell r="J54">
            <v>10</v>
          </cell>
          <cell r="K54">
            <v>10</v>
          </cell>
          <cell r="L54">
            <v>10</v>
          </cell>
          <cell r="M54">
            <v>10</v>
          </cell>
          <cell r="N54">
            <v>10</v>
          </cell>
          <cell r="O54">
            <v>10</v>
          </cell>
          <cell r="P54">
            <v>10</v>
          </cell>
          <cell r="Q54">
            <v>10</v>
          </cell>
          <cell r="R54">
            <v>10</v>
          </cell>
          <cell r="S54">
            <v>10</v>
          </cell>
          <cell r="T54">
            <v>10</v>
          </cell>
          <cell r="U54">
            <v>10</v>
          </cell>
          <cell r="V54">
            <v>10</v>
          </cell>
          <cell r="W54">
            <v>10</v>
          </cell>
          <cell r="X54">
            <v>10</v>
          </cell>
          <cell r="Y54">
            <v>10</v>
          </cell>
          <cell r="Z54">
            <v>10</v>
          </cell>
          <cell r="AA54">
            <v>10</v>
          </cell>
          <cell r="AB54">
            <v>10</v>
          </cell>
          <cell r="AC54">
            <v>10</v>
          </cell>
          <cell r="AD54">
            <v>10</v>
          </cell>
          <cell r="AE54">
            <v>10</v>
          </cell>
          <cell r="AF54">
            <v>10</v>
          </cell>
          <cell r="AG54">
            <v>10</v>
          </cell>
          <cell r="AH54">
            <v>10</v>
          </cell>
          <cell r="AI54">
            <v>10</v>
          </cell>
          <cell r="AJ54">
            <v>10</v>
          </cell>
          <cell r="AK54">
            <v>10</v>
          </cell>
          <cell r="AL54">
            <v>10</v>
          </cell>
          <cell r="AM54">
            <v>10</v>
          </cell>
          <cell r="AN54">
            <v>10</v>
          </cell>
          <cell r="AO54">
            <v>10</v>
          </cell>
          <cell r="AP54">
            <v>10</v>
          </cell>
          <cell r="AQ54">
            <v>10</v>
          </cell>
          <cell r="AR54">
            <v>10</v>
          </cell>
          <cell r="AS54">
            <v>10</v>
          </cell>
          <cell r="AT54">
            <v>10</v>
          </cell>
          <cell r="AU54">
            <v>10</v>
          </cell>
          <cell r="AV54">
            <v>10</v>
          </cell>
          <cell r="AW54">
            <v>10</v>
          </cell>
          <cell r="AX54">
            <v>10</v>
          </cell>
          <cell r="AY54">
            <v>10</v>
          </cell>
          <cell r="AZ54">
            <v>10</v>
          </cell>
          <cell r="BA54">
            <v>10</v>
          </cell>
          <cell r="BB54">
            <v>10</v>
          </cell>
          <cell r="BC54">
            <v>10</v>
          </cell>
          <cell r="BD54">
            <v>10</v>
          </cell>
          <cell r="BE54">
            <v>10</v>
          </cell>
          <cell r="BF54">
            <v>10</v>
          </cell>
          <cell r="BG54">
            <v>10</v>
          </cell>
          <cell r="BH54">
            <v>10</v>
          </cell>
          <cell r="BI54">
            <v>10</v>
          </cell>
          <cell r="BJ54">
            <v>10</v>
          </cell>
          <cell r="BK54">
            <v>10</v>
          </cell>
          <cell r="BL54">
            <v>10</v>
          </cell>
          <cell r="BM54">
            <v>10</v>
          </cell>
          <cell r="BN54">
            <v>10</v>
          </cell>
          <cell r="BO54">
            <v>10</v>
          </cell>
          <cell r="BP54">
            <v>10</v>
          </cell>
          <cell r="BQ54">
            <v>10</v>
          </cell>
          <cell r="BR54">
            <v>10</v>
          </cell>
          <cell r="BS54">
            <v>10</v>
          </cell>
          <cell r="BT54">
            <v>10</v>
          </cell>
          <cell r="BU54">
            <v>10</v>
          </cell>
          <cell r="BV54">
            <v>10</v>
          </cell>
          <cell r="BW54">
            <v>10</v>
          </cell>
          <cell r="BX54">
            <v>10</v>
          </cell>
          <cell r="BY54">
            <v>10</v>
          </cell>
          <cell r="BZ54">
            <v>10</v>
          </cell>
          <cell r="CA54">
            <v>10</v>
          </cell>
          <cell r="CB54">
            <v>10</v>
          </cell>
          <cell r="CC54">
            <v>10</v>
          </cell>
          <cell r="CD54">
            <v>10</v>
          </cell>
          <cell r="CE54">
            <v>10</v>
          </cell>
          <cell r="CF54">
            <v>10</v>
          </cell>
          <cell r="CG54">
            <v>10</v>
          </cell>
          <cell r="CH54">
            <v>10</v>
          </cell>
          <cell r="CI54">
            <v>10</v>
          </cell>
        </row>
        <row r="55">
          <cell r="E55">
            <v>0.05</v>
          </cell>
          <cell r="F55">
            <v>0.05</v>
          </cell>
          <cell r="G55">
            <v>0.05</v>
          </cell>
          <cell r="H55">
            <v>0.05</v>
          </cell>
          <cell r="I55">
            <v>0.05</v>
          </cell>
          <cell r="J55">
            <v>0.05</v>
          </cell>
          <cell r="K55">
            <v>0.05</v>
          </cell>
          <cell r="L55">
            <v>0.05</v>
          </cell>
          <cell r="M55">
            <v>0.05</v>
          </cell>
          <cell r="N55">
            <v>0.05</v>
          </cell>
          <cell r="O55">
            <v>0.05</v>
          </cell>
          <cell r="P55">
            <v>0.05</v>
          </cell>
          <cell r="Q55">
            <v>0.05</v>
          </cell>
          <cell r="R55">
            <v>0.05</v>
          </cell>
          <cell r="S55">
            <v>0.05</v>
          </cell>
          <cell r="T55">
            <v>0.05</v>
          </cell>
          <cell r="U55">
            <v>0.05</v>
          </cell>
          <cell r="V55">
            <v>0.05</v>
          </cell>
          <cell r="W55">
            <v>0.05</v>
          </cell>
          <cell r="X55">
            <v>0.05</v>
          </cell>
          <cell r="Y55">
            <v>0.05</v>
          </cell>
          <cell r="Z55">
            <v>0.05</v>
          </cell>
          <cell r="AA55">
            <v>0.05</v>
          </cell>
          <cell r="AB55">
            <v>0.05</v>
          </cell>
          <cell r="AC55">
            <v>0.05</v>
          </cell>
          <cell r="AD55">
            <v>0.05</v>
          </cell>
          <cell r="AE55">
            <v>0.05</v>
          </cell>
          <cell r="AF55">
            <v>0.05</v>
          </cell>
          <cell r="AG55">
            <v>0.05</v>
          </cell>
          <cell r="AH55">
            <v>0.05</v>
          </cell>
          <cell r="AI55">
            <v>0.05</v>
          </cell>
          <cell r="AJ55">
            <v>0.05</v>
          </cell>
          <cell r="AK55">
            <v>0.05</v>
          </cell>
          <cell r="AL55">
            <v>0.05</v>
          </cell>
          <cell r="AM55">
            <v>0.05</v>
          </cell>
          <cell r="AN55">
            <v>0.05</v>
          </cell>
          <cell r="AO55">
            <v>0.05</v>
          </cell>
          <cell r="AP55">
            <v>0.05</v>
          </cell>
          <cell r="AQ55">
            <v>0.05</v>
          </cell>
          <cell r="AR55">
            <v>0.05</v>
          </cell>
          <cell r="AS55">
            <v>0.05</v>
          </cell>
          <cell r="AT55">
            <v>0.05</v>
          </cell>
          <cell r="AU55">
            <v>0.05</v>
          </cell>
          <cell r="AV55">
            <v>0.05</v>
          </cell>
          <cell r="AW55">
            <v>0.05</v>
          </cell>
          <cell r="AX55">
            <v>0.05</v>
          </cell>
          <cell r="AY55">
            <v>0.05</v>
          </cell>
          <cell r="AZ55">
            <v>0.05</v>
          </cell>
          <cell r="BA55">
            <v>0.05</v>
          </cell>
          <cell r="BB55">
            <v>0.05</v>
          </cell>
          <cell r="BC55">
            <v>0.05</v>
          </cell>
          <cell r="BD55">
            <v>0.05</v>
          </cell>
          <cell r="BE55">
            <v>0.05</v>
          </cell>
          <cell r="BF55">
            <v>0.05</v>
          </cell>
          <cell r="BG55">
            <v>0.05</v>
          </cell>
          <cell r="BH55">
            <v>0.05</v>
          </cell>
          <cell r="BI55">
            <v>0.05</v>
          </cell>
          <cell r="BJ55">
            <v>0.05</v>
          </cell>
          <cell r="BK55">
            <v>0.05</v>
          </cell>
          <cell r="BL55">
            <v>0.05</v>
          </cell>
          <cell r="BM55">
            <v>0.05</v>
          </cell>
          <cell r="BN55">
            <v>0.05</v>
          </cell>
          <cell r="BO55">
            <v>0.05</v>
          </cell>
          <cell r="BP55">
            <v>0.05</v>
          </cell>
          <cell r="BQ55">
            <v>0.05</v>
          </cell>
          <cell r="BR55">
            <v>0.05</v>
          </cell>
          <cell r="BS55">
            <v>0.05</v>
          </cell>
          <cell r="BT55">
            <v>0.05</v>
          </cell>
          <cell r="BU55">
            <v>0.05</v>
          </cell>
          <cell r="BV55">
            <v>0.05</v>
          </cell>
          <cell r="BW55">
            <v>0.05</v>
          </cell>
          <cell r="BX55">
            <v>0.05</v>
          </cell>
          <cell r="BY55">
            <v>0.05</v>
          </cell>
          <cell r="BZ55">
            <v>0.05</v>
          </cell>
          <cell r="CA55">
            <v>0.05</v>
          </cell>
          <cell r="CB55">
            <v>0.05</v>
          </cell>
          <cell r="CC55">
            <v>0.05</v>
          </cell>
          <cell r="CD55">
            <v>0.05</v>
          </cell>
          <cell r="CE55">
            <v>0.05</v>
          </cell>
          <cell r="CF55">
            <v>0.05</v>
          </cell>
          <cell r="CG55">
            <v>0.05</v>
          </cell>
          <cell r="CH55">
            <v>0.05</v>
          </cell>
          <cell r="CI55">
            <v>0.05</v>
          </cell>
        </row>
        <row r="56">
          <cell r="E56">
            <v>0</v>
          </cell>
          <cell r="F56">
            <v>6500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3000</v>
          </cell>
          <cell r="AC56">
            <v>3000</v>
          </cell>
          <cell r="AD56">
            <v>3000</v>
          </cell>
          <cell r="AE56">
            <v>4900</v>
          </cell>
          <cell r="AF56">
            <v>4900</v>
          </cell>
          <cell r="AG56">
            <v>4900</v>
          </cell>
          <cell r="AH56">
            <v>4900</v>
          </cell>
          <cell r="AI56">
            <v>4900</v>
          </cell>
          <cell r="AJ56">
            <v>4900</v>
          </cell>
          <cell r="AK56">
            <v>4900</v>
          </cell>
          <cell r="AL56">
            <v>4900</v>
          </cell>
          <cell r="AM56">
            <v>4900</v>
          </cell>
          <cell r="AN56">
            <v>4900</v>
          </cell>
          <cell r="AO56">
            <v>4900</v>
          </cell>
          <cell r="AP56">
            <v>4900</v>
          </cell>
          <cell r="AQ56">
            <v>4900</v>
          </cell>
          <cell r="AR56">
            <v>5770</v>
          </cell>
          <cell r="AS56">
            <v>5770</v>
          </cell>
          <cell r="AT56">
            <v>5770</v>
          </cell>
          <cell r="AU56">
            <v>5770</v>
          </cell>
          <cell r="AV56">
            <v>5770</v>
          </cell>
          <cell r="AW56">
            <v>5770</v>
          </cell>
          <cell r="AX56">
            <v>5770</v>
          </cell>
          <cell r="AY56">
            <v>5770</v>
          </cell>
          <cell r="AZ56">
            <v>5770</v>
          </cell>
          <cell r="BA56">
            <v>5770</v>
          </cell>
          <cell r="BB56">
            <v>5770</v>
          </cell>
          <cell r="BC56">
            <v>5770</v>
          </cell>
          <cell r="BD56">
            <v>4000</v>
          </cell>
          <cell r="BE56">
            <v>4000</v>
          </cell>
          <cell r="BF56">
            <v>4000</v>
          </cell>
          <cell r="BG56">
            <v>4000</v>
          </cell>
          <cell r="BH56">
            <v>4000</v>
          </cell>
          <cell r="BI56">
            <v>4000</v>
          </cell>
          <cell r="BJ56">
            <v>4000</v>
          </cell>
          <cell r="BK56">
            <v>7100</v>
          </cell>
          <cell r="BL56">
            <v>7100</v>
          </cell>
          <cell r="BM56">
            <v>7100</v>
          </cell>
          <cell r="BN56">
            <v>3050</v>
          </cell>
          <cell r="BO56">
            <v>3050</v>
          </cell>
          <cell r="BP56">
            <v>3050</v>
          </cell>
          <cell r="BQ56">
            <v>3050</v>
          </cell>
          <cell r="BR56">
            <v>4900</v>
          </cell>
          <cell r="BS56">
            <v>4900</v>
          </cell>
          <cell r="BT56">
            <v>4900</v>
          </cell>
          <cell r="BU56">
            <v>4900</v>
          </cell>
          <cell r="BV56">
            <v>4900</v>
          </cell>
          <cell r="BW56">
            <v>4900</v>
          </cell>
          <cell r="BX56">
            <v>4900</v>
          </cell>
          <cell r="BY56">
            <v>4900</v>
          </cell>
          <cell r="BZ56">
            <v>4295</v>
          </cell>
          <cell r="CA56">
            <v>4295</v>
          </cell>
          <cell r="CB56">
            <v>4295</v>
          </cell>
          <cell r="CC56">
            <v>4295</v>
          </cell>
          <cell r="CD56">
            <v>4295</v>
          </cell>
          <cell r="CE56">
            <v>5450</v>
          </cell>
          <cell r="CF56">
            <v>5450</v>
          </cell>
          <cell r="CG56">
            <v>5450</v>
          </cell>
          <cell r="CH56">
            <v>5450</v>
          </cell>
          <cell r="CI56">
            <v>0</v>
          </cell>
        </row>
        <row r="57">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2400</v>
          </cell>
          <cell r="AC57">
            <v>3000</v>
          </cell>
          <cell r="AD57">
            <v>1180</v>
          </cell>
          <cell r="AE57">
            <v>1900</v>
          </cell>
          <cell r="AF57">
            <v>1700</v>
          </cell>
          <cell r="AG57">
            <v>1000</v>
          </cell>
          <cell r="AH57">
            <v>2200</v>
          </cell>
          <cell r="AI57">
            <v>2100</v>
          </cell>
          <cell r="AJ57">
            <v>2000</v>
          </cell>
          <cell r="AK57">
            <v>1900</v>
          </cell>
          <cell r="AL57">
            <v>1700</v>
          </cell>
          <cell r="AM57">
            <v>1000</v>
          </cell>
          <cell r="AN57">
            <v>2200</v>
          </cell>
          <cell r="AO57">
            <v>2100</v>
          </cell>
          <cell r="AP57">
            <v>3500</v>
          </cell>
          <cell r="AQ57">
            <v>5000</v>
          </cell>
          <cell r="AR57">
            <v>2100</v>
          </cell>
          <cell r="AS57">
            <v>2300</v>
          </cell>
          <cell r="AT57">
            <v>1300</v>
          </cell>
          <cell r="AU57">
            <v>2200</v>
          </cell>
          <cell r="AV57">
            <v>4000</v>
          </cell>
          <cell r="AW57">
            <v>2100</v>
          </cell>
          <cell r="AX57">
            <v>2300</v>
          </cell>
          <cell r="AY57">
            <v>1300</v>
          </cell>
          <cell r="AZ57">
            <v>2600</v>
          </cell>
          <cell r="BA57">
            <v>2200</v>
          </cell>
          <cell r="BB57">
            <v>4000</v>
          </cell>
          <cell r="BC57">
            <v>5800</v>
          </cell>
          <cell r="BD57">
            <v>1200</v>
          </cell>
          <cell r="BE57">
            <v>1800</v>
          </cell>
          <cell r="BF57">
            <v>800</v>
          </cell>
          <cell r="BG57">
            <v>1200</v>
          </cell>
          <cell r="BH57">
            <v>1800</v>
          </cell>
          <cell r="BI57">
            <v>800</v>
          </cell>
          <cell r="BJ57">
            <v>2200</v>
          </cell>
          <cell r="BK57">
            <v>2000</v>
          </cell>
          <cell r="BL57">
            <v>2300</v>
          </cell>
          <cell r="BM57">
            <v>1400</v>
          </cell>
          <cell r="BN57">
            <v>1300</v>
          </cell>
          <cell r="BO57">
            <v>1900</v>
          </cell>
          <cell r="BP57">
            <v>1000</v>
          </cell>
          <cell r="BQ57">
            <v>2300</v>
          </cell>
          <cell r="BR57">
            <v>1900</v>
          </cell>
          <cell r="BS57">
            <v>1700</v>
          </cell>
          <cell r="BT57">
            <v>1000</v>
          </cell>
          <cell r="BU57">
            <v>1900</v>
          </cell>
          <cell r="BV57">
            <v>1700</v>
          </cell>
          <cell r="BW57">
            <v>1000</v>
          </cell>
          <cell r="BX57">
            <v>2200</v>
          </cell>
          <cell r="BY57">
            <v>2100</v>
          </cell>
          <cell r="BZ57">
            <v>1200</v>
          </cell>
          <cell r="CA57">
            <v>1800</v>
          </cell>
          <cell r="CB57">
            <v>800</v>
          </cell>
          <cell r="CC57">
            <v>1800</v>
          </cell>
          <cell r="CD57">
            <v>2900</v>
          </cell>
          <cell r="CE57">
            <v>1200</v>
          </cell>
          <cell r="CF57">
            <v>1800</v>
          </cell>
          <cell r="CG57">
            <v>800</v>
          </cell>
          <cell r="CH57">
            <v>2900</v>
          </cell>
          <cell r="CI57">
            <v>0</v>
          </cell>
        </row>
        <row r="58">
          <cell r="E58">
            <v>0</v>
          </cell>
          <cell r="F58">
            <v>6500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5400</v>
          </cell>
          <cell r="AC58">
            <v>6000</v>
          </cell>
          <cell r="AD58">
            <v>4180</v>
          </cell>
          <cell r="AE58">
            <v>6800</v>
          </cell>
          <cell r="AF58">
            <v>6600</v>
          </cell>
          <cell r="AG58">
            <v>5900</v>
          </cell>
          <cell r="AH58">
            <v>7100</v>
          </cell>
          <cell r="AI58">
            <v>7000</v>
          </cell>
          <cell r="AJ58">
            <v>6900</v>
          </cell>
          <cell r="AK58">
            <v>6800</v>
          </cell>
          <cell r="AL58">
            <v>6600</v>
          </cell>
          <cell r="AM58">
            <v>5900</v>
          </cell>
          <cell r="AN58">
            <v>7100</v>
          </cell>
          <cell r="AO58">
            <v>7000</v>
          </cell>
          <cell r="AP58">
            <v>8400</v>
          </cell>
          <cell r="AQ58">
            <v>9900</v>
          </cell>
          <cell r="AR58">
            <v>7870</v>
          </cell>
          <cell r="AS58">
            <v>8070</v>
          </cell>
          <cell r="AT58">
            <v>7070</v>
          </cell>
          <cell r="AU58">
            <v>7970</v>
          </cell>
          <cell r="AV58">
            <v>9770</v>
          </cell>
          <cell r="AW58">
            <v>7870</v>
          </cell>
          <cell r="AX58">
            <v>8070</v>
          </cell>
          <cell r="AY58">
            <v>7070</v>
          </cell>
          <cell r="AZ58">
            <v>8370</v>
          </cell>
          <cell r="BA58">
            <v>7970</v>
          </cell>
          <cell r="BB58">
            <v>9770</v>
          </cell>
          <cell r="BC58">
            <v>11570</v>
          </cell>
          <cell r="BD58">
            <v>5200</v>
          </cell>
          <cell r="BE58">
            <v>5800</v>
          </cell>
          <cell r="BF58">
            <v>4800</v>
          </cell>
          <cell r="BG58">
            <v>5200</v>
          </cell>
          <cell r="BH58">
            <v>5800</v>
          </cell>
          <cell r="BI58">
            <v>4800</v>
          </cell>
          <cell r="BJ58">
            <v>6200</v>
          </cell>
          <cell r="BK58">
            <v>9100</v>
          </cell>
          <cell r="BL58">
            <v>9400</v>
          </cell>
          <cell r="BM58">
            <v>8500</v>
          </cell>
          <cell r="BN58">
            <v>4350</v>
          </cell>
          <cell r="BO58">
            <v>4950</v>
          </cell>
          <cell r="BP58">
            <v>4050</v>
          </cell>
          <cell r="BQ58">
            <v>5350</v>
          </cell>
          <cell r="BR58">
            <v>6800</v>
          </cell>
          <cell r="BS58">
            <v>6600</v>
          </cell>
          <cell r="BT58">
            <v>5900</v>
          </cell>
          <cell r="BU58">
            <v>6800</v>
          </cell>
          <cell r="BV58">
            <v>6600</v>
          </cell>
          <cell r="BW58">
            <v>5900</v>
          </cell>
          <cell r="BX58">
            <v>7100</v>
          </cell>
          <cell r="BY58">
            <v>7000</v>
          </cell>
          <cell r="BZ58">
            <v>5495</v>
          </cell>
          <cell r="CA58">
            <v>6095</v>
          </cell>
          <cell r="CB58">
            <v>5095</v>
          </cell>
          <cell r="CC58">
            <v>6095</v>
          </cell>
          <cell r="CD58">
            <v>7195</v>
          </cell>
          <cell r="CE58">
            <v>6650</v>
          </cell>
          <cell r="CF58">
            <v>7250</v>
          </cell>
          <cell r="CG58">
            <v>6250</v>
          </cell>
          <cell r="CH58">
            <v>8350</v>
          </cell>
          <cell r="CI58">
            <v>0</v>
          </cell>
        </row>
        <row r="59">
          <cell r="E59">
            <v>0</v>
          </cell>
          <cell r="F59">
            <v>2678</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2040</v>
          </cell>
          <cell r="AC59">
            <v>2340</v>
          </cell>
          <cell r="AD59">
            <v>1362</v>
          </cell>
          <cell r="AE59">
            <v>3000</v>
          </cell>
          <cell r="AF59">
            <v>2838</v>
          </cell>
          <cell r="AG59">
            <v>2340</v>
          </cell>
          <cell r="AH59">
            <v>3168</v>
          </cell>
          <cell r="AI59">
            <v>3000</v>
          </cell>
          <cell r="AJ59">
            <v>3000</v>
          </cell>
          <cell r="AK59">
            <v>3000</v>
          </cell>
          <cell r="AL59">
            <v>2838</v>
          </cell>
          <cell r="AM59">
            <v>2340</v>
          </cell>
          <cell r="AN59">
            <v>3168</v>
          </cell>
          <cell r="AO59">
            <v>3000</v>
          </cell>
          <cell r="AP59">
            <v>4194</v>
          </cell>
          <cell r="AQ59">
            <v>5556</v>
          </cell>
          <cell r="AR59">
            <v>3708</v>
          </cell>
          <cell r="AS59">
            <v>4194</v>
          </cell>
          <cell r="AT59">
            <v>3168</v>
          </cell>
          <cell r="AU59">
            <v>3708</v>
          </cell>
          <cell r="AV59">
            <v>5556</v>
          </cell>
          <cell r="AW59">
            <v>3708</v>
          </cell>
          <cell r="AX59">
            <v>4194</v>
          </cell>
          <cell r="AY59">
            <v>3168</v>
          </cell>
          <cell r="AZ59">
            <v>4194</v>
          </cell>
          <cell r="BA59">
            <v>3708</v>
          </cell>
          <cell r="BB59">
            <v>5556</v>
          </cell>
          <cell r="BC59">
            <v>8028</v>
          </cell>
          <cell r="BD59">
            <v>1880</v>
          </cell>
          <cell r="BE59">
            <v>2340</v>
          </cell>
          <cell r="BF59">
            <v>1740</v>
          </cell>
          <cell r="BG59">
            <v>1880</v>
          </cell>
          <cell r="BH59">
            <v>2340</v>
          </cell>
          <cell r="BI59">
            <v>1740</v>
          </cell>
          <cell r="BJ59">
            <v>2508</v>
          </cell>
          <cell r="BK59">
            <v>5112</v>
          </cell>
          <cell r="BL59">
            <v>5112</v>
          </cell>
          <cell r="BM59">
            <v>4194</v>
          </cell>
          <cell r="BN59">
            <v>1494</v>
          </cell>
          <cell r="BO59">
            <v>1740</v>
          </cell>
          <cell r="BP59">
            <v>1362</v>
          </cell>
          <cell r="BQ59">
            <v>2040</v>
          </cell>
          <cell r="BR59">
            <v>3000</v>
          </cell>
          <cell r="BS59">
            <v>2838</v>
          </cell>
          <cell r="BT59">
            <v>2340</v>
          </cell>
          <cell r="BU59">
            <v>3000</v>
          </cell>
          <cell r="BV59">
            <v>2838</v>
          </cell>
          <cell r="BW59">
            <v>2340</v>
          </cell>
          <cell r="BX59">
            <v>3168</v>
          </cell>
          <cell r="BY59">
            <v>3000</v>
          </cell>
          <cell r="BZ59">
            <v>2040</v>
          </cell>
          <cell r="CA59">
            <v>2508</v>
          </cell>
          <cell r="CB59">
            <v>1880</v>
          </cell>
          <cell r="CC59">
            <v>2508</v>
          </cell>
          <cell r="CD59">
            <v>3168</v>
          </cell>
          <cell r="CE59">
            <v>2838</v>
          </cell>
          <cell r="CF59">
            <v>3168</v>
          </cell>
          <cell r="CG59">
            <v>2508</v>
          </cell>
          <cell r="CH59">
            <v>4194</v>
          </cell>
          <cell r="CI59">
            <v>0</v>
          </cell>
        </row>
        <row r="60">
          <cell r="E60">
            <v>0</v>
          </cell>
          <cell r="F60">
            <v>5600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3950</v>
          </cell>
          <cell r="BO60">
            <v>3950</v>
          </cell>
          <cell r="BP60">
            <v>3950</v>
          </cell>
          <cell r="BQ60">
            <v>3950</v>
          </cell>
          <cell r="BR60">
            <v>4000</v>
          </cell>
          <cell r="BS60">
            <v>4000</v>
          </cell>
          <cell r="BT60">
            <v>4000</v>
          </cell>
          <cell r="BU60">
            <v>4000</v>
          </cell>
          <cell r="BV60">
            <v>4000</v>
          </cell>
          <cell r="BW60">
            <v>4000</v>
          </cell>
          <cell r="BX60">
            <v>4000</v>
          </cell>
          <cell r="BY60">
            <v>4000</v>
          </cell>
          <cell r="BZ60">
            <v>5000</v>
          </cell>
          <cell r="CA60">
            <v>5000</v>
          </cell>
          <cell r="CB60">
            <v>5000</v>
          </cell>
          <cell r="CC60">
            <v>5000</v>
          </cell>
          <cell r="CD60">
            <v>5000</v>
          </cell>
          <cell r="CE60">
            <v>5000</v>
          </cell>
          <cell r="CF60">
            <v>5000</v>
          </cell>
          <cell r="CG60">
            <v>5000</v>
          </cell>
          <cell r="CH60">
            <v>5000</v>
          </cell>
          <cell r="CI60">
            <v>0</v>
          </cell>
        </row>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1300</v>
          </cell>
          <cell r="BO61">
            <v>1900</v>
          </cell>
          <cell r="BP61">
            <v>1000</v>
          </cell>
          <cell r="BQ61">
            <v>2300</v>
          </cell>
          <cell r="BR61">
            <v>1200</v>
          </cell>
          <cell r="BS61">
            <v>1800</v>
          </cell>
          <cell r="BT61">
            <v>800</v>
          </cell>
          <cell r="BU61">
            <v>1200</v>
          </cell>
          <cell r="BV61">
            <v>1800</v>
          </cell>
          <cell r="BW61">
            <v>800</v>
          </cell>
          <cell r="BX61">
            <v>1500</v>
          </cell>
          <cell r="BY61">
            <v>1800</v>
          </cell>
          <cell r="BZ61">
            <v>1900</v>
          </cell>
          <cell r="CA61">
            <v>1700</v>
          </cell>
          <cell r="CB61">
            <v>1000</v>
          </cell>
          <cell r="CC61">
            <v>2200</v>
          </cell>
          <cell r="CD61">
            <v>3400</v>
          </cell>
          <cell r="CE61">
            <v>1800</v>
          </cell>
          <cell r="CF61">
            <v>2100</v>
          </cell>
          <cell r="CG61">
            <v>1000</v>
          </cell>
          <cell r="CH61">
            <v>3400</v>
          </cell>
          <cell r="CI61">
            <v>0</v>
          </cell>
        </row>
        <row r="62">
          <cell r="E62">
            <v>0</v>
          </cell>
          <cell r="F62">
            <v>5600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5250</v>
          </cell>
          <cell r="BO62">
            <v>5850</v>
          </cell>
          <cell r="BP62">
            <v>4950</v>
          </cell>
          <cell r="BQ62">
            <v>6250</v>
          </cell>
          <cell r="BR62">
            <v>5200</v>
          </cell>
          <cell r="BS62">
            <v>5800</v>
          </cell>
          <cell r="BT62">
            <v>4800</v>
          </cell>
          <cell r="BU62">
            <v>5200</v>
          </cell>
          <cell r="BV62">
            <v>5800</v>
          </cell>
          <cell r="BW62">
            <v>4800</v>
          </cell>
          <cell r="BX62">
            <v>5500</v>
          </cell>
          <cell r="BY62">
            <v>5800</v>
          </cell>
          <cell r="BZ62">
            <v>6900</v>
          </cell>
          <cell r="CA62">
            <v>6700</v>
          </cell>
          <cell r="CB62">
            <v>6000</v>
          </cell>
          <cell r="CC62">
            <v>7200</v>
          </cell>
          <cell r="CD62">
            <v>8400</v>
          </cell>
          <cell r="CE62">
            <v>6800</v>
          </cell>
          <cell r="CF62">
            <v>7100</v>
          </cell>
          <cell r="CG62">
            <v>6000</v>
          </cell>
          <cell r="CH62">
            <v>8400</v>
          </cell>
          <cell r="CI62">
            <v>0</v>
          </cell>
        </row>
        <row r="63">
          <cell r="E63">
            <v>0</v>
          </cell>
          <cell r="F63">
            <v>2184</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1880</v>
          </cell>
          <cell r="BO63">
            <v>2340</v>
          </cell>
          <cell r="BP63">
            <v>1740</v>
          </cell>
          <cell r="BQ63">
            <v>2508</v>
          </cell>
          <cell r="BR63">
            <v>1880</v>
          </cell>
          <cell r="BS63">
            <v>2340</v>
          </cell>
          <cell r="BT63">
            <v>1740</v>
          </cell>
          <cell r="BU63">
            <v>1880</v>
          </cell>
          <cell r="BV63">
            <v>2340</v>
          </cell>
          <cell r="BW63">
            <v>1740</v>
          </cell>
          <cell r="BX63">
            <v>2040</v>
          </cell>
          <cell r="BY63">
            <v>2340</v>
          </cell>
          <cell r="BZ63">
            <v>3000</v>
          </cell>
          <cell r="CA63">
            <v>2838</v>
          </cell>
          <cell r="CB63">
            <v>2340</v>
          </cell>
          <cell r="CC63">
            <v>3168</v>
          </cell>
          <cell r="CD63">
            <v>4194</v>
          </cell>
          <cell r="CE63">
            <v>3000</v>
          </cell>
          <cell r="CF63">
            <v>3168</v>
          </cell>
          <cell r="CG63">
            <v>2340</v>
          </cell>
          <cell r="CH63">
            <v>4194</v>
          </cell>
          <cell r="CI63">
            <v>0</v>
          </cell>
        </row>
        <row r="64">
          <cell r="E64">
            <v>0</v>
          </cell>
          <cell r="F64">
            <v>4</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1</v>
          </cell>
          <cell r="AC64">
            <v>1</v>
          </cell>
          <cell r="AD64">
            <v>1</v>
          </cell>
          <cell r="AE64">
            <v>2</v>
          </cell>
          <cell r="AF64">
            <v>2</v>
          </cell>
          <cell r="AG64">
            <v>2</v>
          </cell>
          <cell r="AH64">
            <v>2</v>
          </cell>
          <cell r="AI64">
            <v>2</v>
          </cell>
          <cell r="AJ64">
            <v>2</v>
          </cell>
          <cell r="AK64">
            <v>2</v>
          </cell>
          <cell r="AL64">
            <v>2</v>
          </cell>
          <cell r="AM64">
            <v>2</v>
          </cell>
          <cell r="AN64">
            <v>2</v>
          </cell>
          <cell r="AO64">
            <v>2</v>
          </cell>
          <cell r="AP64">
            <v>2</v>
          </cell>
          <cell r="AQ64">
            <v>2</v>
          </cell>
          <cell r="AR64">
            <v>3</v>
          </cell>
          <cell r="AS64">
            <v>3</v>
          </cell>
          <cell r="AT64">
            <v>3</v>
          </cell>
          <cell r="AU64">
            <v>3</v>
          </cell>
          <cell r="AV64">
            <v>3</v>
          </cell>
          <cell r="AW64">
            <v>3</v>
          </cell>
          <cell r="AX64">
            <v>3</v>
          </cell>
          <cell r="AY64">
            <v>3</v>
          </cell>
          <cell r="AZ64">
            <v>3</v>
          </cell>
          <cell r="BA64">
            <v>3</v>
          </cell>
          <cell r="BB64">
            <v>3</v>
          </cell>
          <cell r="BC64">
            <v>3</v>
          </cell>
          <cell r="BD64">
            <v>2</v>
          </cell>
          <cell r="BE64">
            <v>2</v>
          </cell>
          <cell r="BF64">
            <v>2</v>
          </cell>
          <cell r="BG64">
            <v>2</v>
          </cell>
          <cell r="BH64">
            <v>2</v>
          </cell>
          <cell r="BI64">
            <v>2</v>
          </cell>
          <cell r="BJ64">
            <v>2</v>
          </cell>
          <cell r="BK64">
            <v>4</v>
          </cell>
          <cell r="BL64">
            <v>4</v>
          </cell>
          <cell r="BM64">
            <v>4</v>
          </cell>
          <cell r="BN64">
            <v>3</v>
          </cell>
          <cell r="BO64">
            <v>3</v>
          </cell>
          <cell r="BP64">
            <v>3</v>
          </cell>
          <cell r="BQ64">
            <v>3</v>
          </cell>
          <cell r="BR64">
            <v>4</v>
          </cell>
          <cell r="BS64">
            <v>4</v>
          </cell>
          <cell r="BT64">
            <v>4</v>
          </cell>
          <cell r="BU64">
            <v>4</v>
          </cell>
          <cell r="BV64">
            <v>4</v>
          </cell>
          <cell r="BW64">
            <v>4</v>
          </cell>
          <cell r="BX64">
            <v>4</v>
          </cell>
          <cell r="BY64">
            <v>4</v>
          </cell>
          <cell r="BZ64">
            <v>4</v>
          </cell>
          <cell r="CA64">
            <v>4</v>
          </cell>
          <cell r="CB64">
            <v>4</v>
          </cell>
          <cell r="CC64">
            <v>4</v>
          </cell>
          <cell r="CD64">
            <v>4</v>
          </cell>
          <cell r="CE64">
            <v>5</v>
          </cell>
          <cell r="CF64">
            <v>5</v>
          </cell>
          <cell r="CG64">
            <v>5</v>
          </cell>
          <cell r="CH64">
            <v>5</v>
          </cell>
          <cell r="CI64">
            <v>0</v>
          </cell>
        </row>
        <row r="65">
          <cell r="E65">
            <v>0</v>
          </cell>
          <cell r="F65">
            <v>16</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4</v>
          </cell>
          <cell r="AC65">
            <v>4</v>
          </cell>
          <cell r="AD65">
            <v>4</v>
          </cell>
          <cell r="AE65">
            <v>8</v>
          </cell>
          <cell r="AF65">
            <v>8</v>
          </cell>
          <cell r="AG65">
            <v>8</v>
          </cell>
          <cell r="AH65">
            <v>8</v>
          </cell>
          <cell r="AI65">
            <v>8</v>
          </cell>
          <cell r="AJ65">
            <v>8</v>
          </cell>
          <cell r="AK65">
            <v>8</v>
          </cell>
          <cell r="AL65">
            <v>8</v>
          </cell>
          <cell r="AM65">
            <v>8</v>
          </cell>
          <cell r="AN65">
            <v>8</v>
          </cell>
          <cell r="AO65">
            <v>8</v>
          </cell>
          <cell r="AP65">
            <v>8</v>
          </cell>
          <cell r="AQ65">
            <v>8</v>
          </cell>
          <cell r="AR65">
            <v>12</v>
          </cell>
          <cell r="AS65">
            <v>12</v>
          </cell>
          <cell r="AT65">
            <v>12</v>
          </cell>
          <cell r="AU65">
            <v>12</v>
          </cell>
          <cell r="AV65">
            <v>12</v>
          </cell>
          <cell r="AW65">
            <v>12</v>
          </cell>
          <cell r="AX65">
            <v>12</v>
          </cell>
          <cell r="AY65">
            <v>12</v>
          </cell>
          <cell r="AZ65">
            <v>12</v>
          </cell>
          <cell r="BA65">
            <v>12</v>
          </cell>
          <cell r="BB65">
            <v>12</v>
          </cell>
          <cell r="BC65">
            <v>12</v>
          </cell>
          <cell r="BD65">
            <v>8</v>
          </cell>
          <cell r="BE65">
            <v>8</v>
          </cell>
          <cell r="BF65">
            <v>8</v>
          </cell>
          <cell r="BG65">
            <v>8</v>
          </cell>
          <cell r="BH65">
            <v>8</v>
          </cell>
          <cell r="BI65">
            <v>8</v>
          </cell>
          <cell r="BJ65">
            <v>8</v>
          </cell>
          <cell r="BK65">
            <v>16</v>
          </cell>
          <cell r="BL65">
            <v>16</v>
          </cell>
          <cell r="BM65">
            <v>16</v>
          </cell>
          <cell r="BN65">
            <v>12</v>
          </cell>
          <cell r="BO65">
            <v>12</v>
          </cell>
          <cell r="BP65">
            <v>12</v>
          </cell>
          <cell r="BQ65">
            <v>12</v>
          </cell>
          <cell r="BR65">
            <v>16</v>
          </cell>
          <cell r="BS65">
            <v>16</v>
          </cell>
          <cell r="BT65">
            <v>16</v>
          </cell>
          <cell r="BU65">
            <v>16</v>
          </cell>
          <cell r="BV65">
            <v>16</v>
          </cell>
          <cell r="BW65">
            <v>16</v>
          </cell>
          <cell r="BX65">
            <v>16</v>
          </cell>
          <cell r="BY65">
            <v>16</v>
          </cell>
          <cell r="BZ65">
            <v>16</v>
          </cell>
          <cell r="CA65">
            <v>16</v>
          </cell>
          <cell r="CB65">
            <v>16</v>
          </cell>
          <cell r="CC65">
            <v>16</v>
          </cell>
          <cell r="CD65">
            <v>16</v>
          </cell>
          <cell r="CE65">
            <v>20</v>
          </cell>
          <cell r="CF65">
            <v>20</v>
          </cell>
          <cell r="CG65">
            <v>20</v>
          </cell>
          <cell r="CH65">
            <v>20</v>
          </cell>
          <cell r="CI65">
            <v>0</v>
          </cell>
        </row>
        <row r="66">
          <cell r="E66" t="str">
            <v>GY</v>
          </cell>
          <cell r="F66" t="str">
            <v>GY</v>
          </cell>
          <cell r="G66" t="str">
            <v>GY</v>
          </cell>
          <cell r="H66" t="str">
            <v>GY</v>
          </cell>
          <cell r="I66" t="str">
            <v>GY</v>
          </cell>
          <cell r="J66" t="str">
            <v>GY</v>
          </cell>
          <cell r="K66" t="str">
            <v>GY</v>
          </cell>
          <cell r="L66" t="str">
            <v>GY</v>
          </cell>
          <cell r="M66" t="str">
            <v>GY</v>
          </cell>
          <cell r="N66" t="str">
            <v>GY</v>
          </cell>
          <cell r="O66" t="str">
            <v>GY</v>
          </cell>
          <cell r="P66" t="str">
            <v>GY</v>
          </cell>
          <cell r="Q66" t="str">
            <v>GY</v>
          </cell>
          <cell r="R66" t="str">
            <v>GY</v>
          </cell>
          <cell r="S66" t="str">
            <v>GY</v>
          </cell>
          <cell r="T66" t="str">
            <v>GY</v>
          </cell>
          <cell r="U66" t="str">
            <v>GY</v>
          </cell>
          <cell r="V66" t="str">
            <v>GY</v>
          </cell>
          <cell r="W66" t="str">
            <v>GY</v>
          </cell>
          <cell r="X66" t="str">
            <v>GY</v>
          </cell>
          <cell r="Y66" t="str">
            <v>GY</v>
          </cell>
          <cell r="Z66" t="str">
            <v>GY</v>
          </cell>
          <cell r="AA66" t="str">
            <v>GY</v>
          </cell>
          <cell r="AB66" t="str">
            <v>GY</v>
          </cell>
          <cell r="AC66" t="str">
            <v>GY</v>
          </cell>
          <cell r="AD66" t="str">
            <v>GY</v>
          </cell>
          <cell r="AE66" t="str">
            <v>GY</v>
          </cell>
          <cell r="AF66" t="str">
            <v>GY</v>
          </cell>
          <cell r="AG66" t="str">
            <v>GY</v>
          </cell>
          <cell r="AH66" t="str">
            <v>GY</v>
          </cell>
          <cell r="AI66" t="str">
            <v>GY</v>
          </cell>
          <cell r="AJ66" t="str">
            <v>GY</v>
          </cell>
          <cell r="AK66" t="str">
            <v>GY</v>
          </cell>
          <cell r="AL66" t="str">
            <v>GY</v>
          </cell>
          <cell r="AM66" t="str">
            <v>GY</v>
          </cell>
          <cell r="AN66" t="str">
            <v>GY</v>
          </cell>
          <cell r="AO66" t="str">
            <v>GY</v>
          </cell>
          <cell r="AP66" t="str">
            <v>GY</v>
          </cell>
          <cell r="AQ66" t="str">
            <v>GY</v>
          </cell>
          <cell r="AR66" t="str">
            <v>GY</v>
          </cell>
          <cell r="AS66" t="str">
            <v>GY</v>
          </cell>
          <cell r="AT66" t="str">
            <v>GY</v>
          </cell>
          <cell r="AU66" t="str">
            <v>GY</v>
          </cell>
          <cell r="AV66" t="str">
            <v>GY</v>
          </cell>
          <cell r="AW66" t="str">
            <v>GY</v>
          </cell>
          <cell r="AX66" t="str">
            <v>GY</v>
          </cell>
          <cell r="AY66" t="str">
            <v>GY</v>
          </cell>
          <cell r="AZ66" t="str">
            <v>GY</v>
          </cell>
          <cell r="BA66" t="str">
            <v>GY</v>
          </cell>
          <cell r="BB66" t="str">
            <v>GY</v>
          </cell>
          <cell r="BC66" t="str">
            <v>GY</v>
          </cell>
          <cell r="BD66" t="str">
            <v>GY</v>
          </cell>
          <cell r="BE66" t="str">
            <v>GY</v>
          </cell>
          <cell r="BF66" t="str">
            <v>GY</v>
          </cell>
          <cell r="BG66" t="str">
            <v>GY</v>
          </cell>
          <cell r="BH66" t="str">
            <v>GY</v>
          </cell>
          <cell r="BI66" t="str">
            <v>GY</v>
          </cell>
          <cell r="BJ66" t="str">
            <v>GY</v>
          </cell>
          <cell r="BK66" t="str">
            <v>GY</v>
          </cell>
          <cell r="BL66" t="str">
            <v>GY</v>
          </cell>
          <cell r="BM66" t="str">
            <v>GY</v>
          </cell>
          <cell r="BN66" t="str">
            <v>GY</v>
          </cell>
          <cell r="BO66" t="str">
            <v>GY</v>
          </cell>
          <cell r="BP66" t="str">
            <v>GY</v>
          </cell>
          <cell r="BQ66" t="str">
            <v>GY</v>
          </cell>
          <cell r="BR66" t="str">
            <v>GY</v>
          </cell>
          <cell r="BS66" t="str">
            <v>GY</v>
          </cell>
          <cell r="BT66" t="str">
            <v>GY</v>
          </cell>
          <cell r="BU66" t="str">
            <v>GY</v>
          </cell>
          <cell r="BV66" t="str">
            <v>GY</v>
          </cell>
          <cell r="BW66" t="str">
            <v>GY</v>
          </cell>
          <cell r="BX66" t="str">
            <v>GY</v>
          </cell>
          <cell r="BY66" t="str">
            <v>GY</v>
          </cell>
          <cell r="BZ66" t="str">
            <v>GY</v>
          </cell>
          <cell r="CA66" t="str">
            <v>GY</v>
          </cell>
          <cell r="CB66" t="str">
            <v>GY</v>
          </cell>
          <cell r="CC66" t="str">
            <v>GY</v>
          </cell>
          <cell r="CD66" t="str">
            <v>GY</v>
          </cell>
          <cell r="CE66" t="str">
            <v>GY</v>
          </cell>
          <cell r="CF66" t="str">
            <v>GY</v>
          </cell>
          <cell r="CG66" t="str">
            <v>GY</v>
          </cell>
          <cell r="CH66" t="str">
            <v>GY</v>
          </cell>
          <cell r="CI66" t="str">
            <v>GY</v>
          </cell>
        </row>
        <row r="67">
          <cell r="E67" t="str">
            <v>Size</v>
          </cell>
          <cell r="F67" t="str">
            <v>Tyre Size</v>
          </cell>
          <cell r="G67" t="str">
            <v>Size</v>
          </cell>
          <cell r="H67" t="str">
            <v>Size</v>
          </cell>
          <cell r="I67" t="str">
            <v>Size</v>
          </cell>
          <cell r="J67" t="str">
            <v>Size</v>
          </cell>
          <cell r="K67" t="str">
            <v>Size</v>
          </cell>
          <cell r="L67" t="str">
            <v>Size</v>
          </cell>
          <cell r="M67" t="str">
            <v>Size</v>
          </cell>
          <cell r="N67" t="str">
            <v>Size</v>
          </cell>
          <cell r="O67" t="str">
            <v>Size</v>
          </cell>
          <cell r="P67" t="str">
            <v>Size</v>
          </cell>
          <cell r="Q67" t="str">
            <v>Size</v>
          </cell>
          <cell r="R67" t="str">
            <v>Size</v>
          </cell>
          <cell r="S67" t="str">
            <v>Size</v>
          </cell>
          <cell r="T67" t="str">
            <v>Size</v>
          </cell>
          <cell r="U67" t="str">
            <v>Size</v>
          </cell>
          <cell r="V67" t="str">
            <v>Size</v>
          </cell>
          <cell r="W67" t="str">
            <v>Size</v>
          </cell>
          <cell r="X67" t="str">
            <v>Size</v>
          </cell>
          <cell r="Y67" t="str">
            <v>Size</v>
          </cell>
          <cell r="Z67" t="str">
            <v>Size</v>
          </cell>
          <cell r="AA67" t="str">
            <v>Size</v>
          </cell>
          <cell r="AB67" t="str">
            <v>315/80R22.5</v>
          </cell>
          <cell r="AC67" t="str">
            <v>315/80R22.5</v>
          </cell>
          <cell r="AD67" t="str">
            <v>315/80R22.5</v>
          </cell>
          <cell r="AE67" t="str">
            <v>315/80R22.5</v>
          </cell>
          <cell r="AF67" t="str">
            <v>315/80R22.5</v>
          </cell>
          <cell r="AG67" t="str">
            <v>315/80R22.5</v>
          </cell>
          <cell r="AH67" t="str">
            <v>315/80R22.5</v>
          </cell>
          <cell r="AI67" t="str">
            <v>315/80R22.5</v>
          </cell>
          <cell r="AJ67" t="str">
            <v>315/80R22.5</v>
          </cell>
          <cell r="AK67" t="str">
            <v>315/80R22.5</v>
          </cell>
          <cell r="AL67" t="str">
            <v>315/80R22.5</v>
          </cell>
          <cell r="AM67" t="str">
            <v>315/80R22.5</v>
          </cell>
          <cell r="AN67" t="str">
            <v>315/80R22.5</v>
          </cell>
          <cell r="AO67" t="str">
            <v>315/80R22.5</v>
          </cell>
          <cell r="AP67" t="str">
            <v>315/80R22.5</v>
          </cell>
          <cell r="AQ67" t="str">
            <v>1000x20</v>
          </cell>
          <cell r="AR67" t="str">
            <v>315/80R22.5</v>
          </cell>
          <cell r="AS67" t="str">
            <v>315/80R22.5</v>
          </cell>
          <cell r="AT67" t="str">
            <v>315/80R22.5</v>
          </cell>
          <cell r="AU67" t="str">
            <v>315/80R22.5</v>
          </cell>
          <cell r="AV67" t="str">
            <v>315/80R22.5</v>
          </cell>
          <cell r="AW67" t="str">
            <v>315/80R22.5</v>
          </cell>
          <cell r="AX67" t="str">
            <v>315/80R22.5</v>
          </cell>
          <cell r="AY67" t="str">
            <v>315/80R22.5</v>
          </cell>
          <cell r="AZ67" t="str">
            <v>315/80R22.5</v>
          </cell>
          <cell r="BA67" t="str">
            <v>315/80R22.5</v>
          </cell>
          <cell r="BB67" t="str">
            <v>315/80R22.5</v>
          </cell>
          <cell r="BC67" t="str">
            <v>1000x20</v>
          </cell>
          <cell r="BD67" t="str">
            <v>11R22.5</v>
          </cell>
          <cell r="BE67" t="str">
            <v>11R22.5</v>
          </cell>
          <cell r="BF67" t="str">
            <v>11R22.5</v>
          </cell>
          <cell r="BG67" t="str">
            <v>315/80R22.5</v>
          </cell>
          <cell r="BH67" t="str">
            <v>315/80R22.5</v>
          </cell>
          <cell r="BI67" t="str">
            <v>315/80R22.5</v>
          </cell>
          <cell r="BJ67" t="str">
            <v>315/80R22.5</v>
          </cell>
          <cell r="BK67" t="str">
            <v>315/80R22.5</v>
          </cell>
          <cell r="BL67" t="str">
            <v>315/80R22.5</v>
          </cell>
          <cell r="BM67" t="str">
            <v>315/80R22.5</v>
          </cell>
          <cell r="BN67" t="str">
            <v>315/80R22.5</v>
          </cell>
          <cell r="BO67" t="str">
            <v>315/80R22.5</v>
          </cell>
          <cell r="BP67" t="str">
            <v>315/80R22.5</v>
          </cell>
          <cell r="BQ67" t="str">
            <v>315/80R22.5</v>
          </cell>
          <cell r="BR67" t="str">
            <v>315/80R22.5</v>
          </cell>
          <cell r="BS67" t="str">
            <v>315/80R22.5</v>
          </cell>
          <cell r="BT67" t="str">
            <v>315/80R22.5</v>
          </cell>
          <cell r="BU67" t="str">
            <v>315/80R22.5</v>
          </cell>
          <cell r="BV67" t="str">
            <v>315/80R22.5</v>
          </cell>
          <cell r="BW67" t="str">
            <v>315/80R22.5</v>
          </cell>
          <cell r="BX67" t="str">
            <v>315/80R22.5</v>
          </cell>
          <cell r="BY67" t="str">
            <v>315/80R22.5</v>
          </cell>
          <cell r="BZ67" t="str">
            <v>315/80R22.5</v>
          </cell>
          <cell r="CA67" t="str">
            <v>315/80R22.5</v>
          </cell>
          <cell r="CB67" t="str">
            <v>315/80R22.5</v>
          </cell>
          <cell r="CC67" t="str">
            <v>315/80R22.5</v>
          </cell>
          <cell r="CD67" t="str">
            <v>315/80R22.5</v>
          </cell>
          <cell r="CE67" t="str">
            <v>315/80R22.5</v>
          </cell>
          <cell r="CF67" t="str">
            <v>315/80R22.5</v>
          </cell>
          <cell r="CG67" t="str">
            <v>315/80R22.5</v>
          </cell>
          <cell r="CH67" t="str">
            <v>315/80R22.5</v>
          </cell>
          <cell r="CI67" t="str">
            <v>Size</v>
          </cell>
        </row>
        <row r="68">
          <cell r="E68">
            <v>0</v>
          </cell>
          <cell r="F68">
            <v>2400.0000000003001</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3554.2000000000003</v>
          </cell>
          <cell r="AC68">
            <v>3554.2000000000003</v>
          </cell>
          <cell r="AD68">
            <v>3554.2000000000003</v>
          </cell>
          <cell r="AE68">
            <v>3554.2000000000003</v>
          </cell>
          <cell r="AF68">
            <v>3554.2000000000003</v>
          </cell>
          <cell r="AG68">
            <v>3554.2000000000003</v>
          </cell>
          <cell r="AH68">
            <v>3554.2000000000003</v>
          </cell>
          <cell r="AI68">
            <v>3554.2000000000003</v>
          </cell>
          <cell r="AJ68">
            <v>3554.2000000000003</v>
          </cell>
          <cell r="AK68">
            <v>3554.2000000000003</v>
          </cell>
          <cell r="AL68">
            <v>3554.2000000000003</v>
          </cell>
          <cell r="AM68">
            <v>3554.2000000000003</v>
          </cell>
          <cell r="AN68">
            <v>3554.2000000000003</v>
          </cell>
          <cell r="AO68">
            <v>3554.2000000000003</v>
          </cell>
          <cell r="AP68">
            <v>3554.2000000000003</v>
          </cell>
          <cell r="AQ68">
            <v>2161.25</v>
          </cell>
          <cell r="AR68">
            <v>3554.2000000000003</v>
          </cell>
          <cell r="AS68">
            <v>3554.2000000000003</v>
          </cell>
          <cell r="AT68">
            <v>3554.2000000000003</v>
          </cell>
          <cell r="AU68">
            <v>3554.2000000000003</v>
          </cell>
          <cell r="AV68">
            <v>3554.2000000000003</v>
          </cell>
          <cell r="AW68">
            <v>3554.2000000000003</v>
          </cell>
          <cell r="AX68">
            <v>3554.2000000000003</v>
          </cell>
          <cell r="AY68">
            <v>3554.2000000000003</v>
          </cell>
          <cell r="AZ68">
            <v>3554.2000000000003</v>
          </cell>
          <cell r="BA68">
            <v>3554.2000000000003</v>
          </cell>
          <cell r="BB68">
            <v>3554.2000000000003</v>
          </cell>
          <cell r="BC68">
            <v>2161.25</v>
          </cell>
          <cell r="BD68">
            <v>3107</v>
          </cell>
          <cell r="BE68">
            <v>3107</v>
          </cell>
          <cell r="BF68">
            <v>3107</v>
          </cell>
          <cell r="BG68">
            <v>3554.2000000000003</v>
          </cell>
          <cell r="BH68">
            <v>3554.2000000000003</v>
          </cell>
          <cell r="BI68">
            <v>3554.2000000000003</v>
          </cell>
          <cell r="BJ68">
            <v>3554.2000000000003</v>
          </cell>
          <cell r="BK68">
            <v>3554.2000000000003</v>
          </cell>
          <cell r="BL68">
            <v>3554.2000000000003</v>
          </cell>
          <cell r="BM68">
            <v>3554.2000000000003</v>
          </cell>
          <cell r="BN68">
            <v>3554.2000000000003</v>
          </cell>
          <cell r="BO68">
            <v>3554.2000000000003</v>
          </cell>
          <cell r="BP68">
            <v>3554.2000000000003</v>
          </cell>
          <cell r="BQ68">
            <v>3554.2000000000003</v>
          </cell>
          <cell r="BR68">
            <v>3554.2000000000003</v>
          </cell>
          <cell r="BS68">
            <v>3554.2000000000003</v>
          </cell>
          <cell r="BT68">
            <v>3554.2000000000003</v>
          </cell>
          <cell r="BU68">
            <v>3554.2000000000003</v>
          </cell>
          <cell r="BV68">
            <v>3554.2000000000003</v>
          </cell>
          <cell r="BW68">
            <v>3554.2000000000003</v>
          </cell>
          <cell r="BX68">
            <v>3554.2000000000003</v>
          </cell>
          <cell r="BY68">
            <v>3554.2000000000003</v>
          </cell>
          <cell r="BZ68">
            <v>3554.2000000000003</v>
          </cell>
          <cell r="CA68">
            <v>3554.2000000000003</v>
          </cell>
          <cell r="CB68">
            <v>3554.2000000000003</v>
          </cell>
          <cell r="CC68">
            <v>3554.2000000000003</v>
          </cell>
          <cell r="CD68">
            <v>3554.2000000000003</v>
          </cell>
          <cell r="CE68">
            <v>3554.2000000000003</v>
          </cell>
          <cell r="CF68">
            <v>3554.2000000000003</v>
          </cell>
          <cell r="CG68">
            <v>3554.2000000000003</v>
          </cell>
          <cell r="CH68">
            <v>3554.2000000000003</v>
          </cell>
          <cell r="CI68">
            <v>0</v>
          </cell>
        </row>
        <row r="69">
          <cell r="E69">
            <v>0</v>
          </cell>
          <cell r="F69">
            <v>756</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802.1</v>
          </cell>
          <cell r="AC69">
            <v>802.1</v>
          </cell>
          <cell r="AD69">
            <v>802.1</v>
          </cell>
          <cell r="AE69">
            <v>802.1</v>
          </cell>
          <cell r="AF69">
            <v>802.1</v>
          </cell>
          <cell r="AG69">
            <v>802.1</v>
          </cell>
          <cell r="AH69">
            <v>802.1</v>
          </cell>
          <cell r="AI69">
            <v>802.1</v>
          </cell>
          <cell r="AJ69">
            <v>802.1</v>
          </cell>
          <cell r="AK69">
            <v>802.1</v>
          </cell>
          <cell r="AL69">
            <v>802.1</v>
          </cell>
          <cell r="AM69">
            <v>802.1</v>
          </cell>
          <cell r="AN69">
            <v>802.1</v>
          </cell>
          <cell r="AO69">
            <v>802.1</v>
          </cell>
          <cell r="AP69">
            <v>802.1</v>
          </cell>
          <cell r="AQ69">
            <v>663</v>
          </cell>
          <cell r="AR69">
            <v>802.1</v>
          </cell>
          <cell r="AS69">
            <v>802.1</v>
          </cell>
          <cell r="AT69">
            <v>802.1</v>
          </cell>
          <cell r="AU69">
            <v>802.1</v>
          </cell>
          <cell r="AV69">
            <v>802.1</v>
          </cell>
          <cell r="AW69">
            <v>802.1</v>
          </cell>
          <cell r="AX69">
            <v>802.1</v>
          </cell>
          <cell r="AY69">
            <v>802.1</v>
          </cell>
          <cell r="AZ69">
            <v>802.1</v>
          </cell>
          <cell r="BA69">
            <v>802.1</v>
          </cell>
          <cell r="BB69">
            <v>802.1</v>
          </cell>
          <cell r="BC69">
            <v>663</v>
          </cell>
          <cell r="BD69">
            <v>711.1</v>
          </cell>
          <cell r="BE69">
            <v>711.1</v>
          </cell>
          <cell r="BF69">
            <v>711.1</v>
          </cell>
          <cell r="BG69">
            <v>802.1</v>
          </cell>
          <cell r="BH69">
            <v>802.1</v>
          </cell>
          <cell r="BI69">
            <v>802.1</v>
          </cell>
          <cell r="BJ69">
            <v>802.1</v>
          </cell>
          <cell r="BK69">
            <v>802.1</v>
          </cell>
          <cell r="BL69">
            <v>802.1</v>
          </cell>
          <cell r="BM69">
            <v>802.1</v>
          </cell>
          <cell r="BN69">
            <v>802.1</v>
          </cell>
          <cell r="BO69">
            <v>802.1</v>
          </cell>
          <cell r="BP69">
            <v>802.1</v>
          </cell>
          <cell r="BQ69">
            <v>802.1</v>
          </cell>
          <cell r="BR69">
            <v>802.1</v>
          </cell>
          <cell r="BS69">
            <v>802.1</v>
          </cell>
          <cell r="BT69">
            <v>802.1</v>
          </cell>
          <cell r="BU69">
            <v>802.1</v>
          </cell>
          <cell r="BV69">
            <v>802.1</v>
          </cell>
          <cell r="BW69">
            <v>802.1</v>
          </cell>
          <cell r="BX69">
            <v>802.1</v>
          </cell>
          <cell r="BY69">
            <v>802.1</v>
          </cell>
          <cell r="BZ69">
            <v>802.1</v>
          </cell>
          <cell r="CA69">
            <v>802.1</v>
          </cell>
          <cell r="CB69">
            <v>802.1</v>
          </cell>
          <cell r="CC69">
            <v>802.1</v>
          </cell>
          <cell r="CD69">
            <v>802.1</v>
          </cell>
          <cell r="CE69">
            <v>802.1</v>
          </cell>
          <cell r="CF69">
            <v>802.1</v>
          </cell>
          <cell r="CG69">
            <v>802.1</v>
          </cell>
          <cell r="CH69">
            <v>802.1</v>
          </cell>
          <cell r="CI69">
            <v>0</v>
          </cell>
        </row>
        <row r="70">
          <cell r="E70">
            <v>0</v>
          </cell>
          <cell r="F70">
            <v>120000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120000</v>
          </cell>
          <cell r="AC70">
            <v>120000</v>
          </cell>
          <cell r="AD70">
            <v>120000</v>
          </cell>
          <cell r="AE70">
            <v>120000</v>
          </cell>
          <cell r="AF70">
            <v>120000</v>
          </cell>
          <cell r="AG70">
            <v>120000</v>
          </cell>
          <cell r="AH70">
            <v>120000</v>
          </cell>
          <cell r="AI70">
            <v>120000</v>
          </cell>
          <cell r="AJ70">
            <v>120000</v>
          </cell>
          <cell r="AK70">
            <v>120000</v>
          </cell>
          <cell r="AL70">
            <v>120000</v>
          </cell>
          <cell r="AM70">
            <v>120000</v>
          </cell>
          <cell r="AN70">
            <v>120000</v>
          </cell>
          <cell r="AO70">
            <v>120000</v>
          </cell>
          <cell r="AP70">
            <v>120000</v>
          </cell>
          <cell r="AQ70">
            <v>120000</v>
          </cell>
          <cell r="AR70">
            <v>120000</v>
          </cell>
          <cell r="AS70">
            <v>120000</v>
          </cell>
          <cell r="AT70">
            <v>120000</v>
          </cell>
          <cell r="AU70">
            <v>120000</v>
          </cell>
          <cell r="AV70">
            <v>120000</v>
          </cell>
          <cell r="AW70">
            <v>120000</v>
          </cell>
          <cell r="AX70">
            <v>120000</v>
          </cell>
          <cell r="AY70">
            <v>120000</v>
          </cell>
          <cell r="AZ70">
            <v>120000</v>
          </cell>
          <cell r="BA70">
            <v>120000</v>
          </cell>
          <cell r="BB70">
            <v>120000</v>
          </cell>
          <cell r="BC70">
            <v>120000</v>
          </cell>
          <cell r="BD70">
            <v>120000</v>
          </cell>
          <cell r="BE70">
            <v>120000</v>
          </cell>
          <cell r="BF70">
            <v>120000</v>
          </cell>
          <cell r="BG70">
            <v>120000</v>
          </cell>
          <cell r="BH70">
            <v>120000</v>
          </cell>
          <cell r="BI70">
            <v>120000</v>
          </cell>
          <cell r="BJ70">
            <v>120000</v>
          </cell>
          <cell r="BK70">
            <v>120000</v>
          </cell>
          <cell r="BL70">
            <v>120000</v>
          </cell>
          <cell r="BM70">
            <v>120000</v>
          </cell>
          <cell r="BN70">
            <v>120000</v>
          </cell>
          <cell r="BO70">
            <v>120000</v>
          </cell>
          <cell r="BP70">
            <v>120000</v>
          </cell>
          <cell r="BQ70">
            <v>120000</v>
          </cell>
          <cell r="BR70">
            <v>120000</v>
          </cell>
          <cell r="BS70">
            <v>120000</v>
          </cell>
          <cell r="BT70">
            <v>120000</v>
          </cell>
          <cell r="BU70">
            <v>120000</v>
          </cell>
          <cell r="BV70">
            <v>120000</v>
          </cell>
          <cell r="BW70">
            <v>120000</v>
          </cell>
          <cell r="BX70">
            <v>120000</v>
          </cell>
          <cell r="BY70">
            <v>120000</v>
          </cell>
          <cell r="BZ70">
            <v>120000</v>
          </cell>
          <cell r="CA70">
            <v>120000</v>
          </cell>
          <cell r="CB70">
            <v>120000</v>
          </cell>
          <cell r="CC70">
            <v>120000</v>
          </cell>
          <cell r="CD70">
            <v>120000</v>
          </cell>
          <cell r="CE70">
            <v>120000</v>
          </cell>
          <cell r="CF70">
            <v>120000</v>
          </cell>
          <cell r="CG70">
            <v>120000</v>
          </cell>
          <cell r="CH70">
            <v>120000</v>
          </cell>
          <cell r="CI70">
            <v>0</v>
          </cell>
        </row>
        <row r="71">
          <cell r="E71">
            <v>0</v>
          </cell>
          <cell r="F71">
            <v>120000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120000</v>
          </cell>
          <cell r="AC71">
            <v>120000</v>
          </cell>
          <cell r="AD71">
            <v>120000</v>
          </cell>
          <cell r="AE71">
            <v>120000</v>
          </cell>
          <cell r="AF71">
            <v>120000</v>
          </cell>
          <cell r="AG71">
            <v>120000</v>
          </cell>
          <cell r="AH71">
            <v>120000</v>
          </cell>
          <cell r="AI71">
            <v>120000</v>
          </cell>
          <cell r="AJ71">
            <v>120000</v>
          </cell>
          <cell r="AK71">
            <v>120000</v>
          </cell>
          <cell r="AL71">
            <v>120000</v>
          </cell>
          <cell r="AM71">
            <v>120000</v>
          </cell>
          <cell r="AN71">
            <v>120000</v>
          </cell>
          <cell r="AO71">
            <v>120000</v>
          </cell>
          <cell r="AP71">
            <v>120000</v>
          </cell>
          <cell r="AQ71">
            <v>120000</v>
          </cell>
          <cell r="AR71">
            <v>120000</v>
          </cell>
          <cell r="AS71">
            <v>120000</v>
          </cell>
          <cell r="AT71">
            <v>120000</v>
          </cell>
          <cell r="AU71">
            <v>120000</v>
          </cell>
          <cell r="AV71">
            <v>120000</v>
          </cell>
          <cell r="AW71">
            <v>120000</v>
          </cell>
          <cell r="AX71">
            <v>120000</v>
          </cell>
          <cell r="AY71">
            <v>120000</v>
          </cell>
          <cell r="AZ71">
            <v>120000</v>
          </cell>
          <cell r="BA71">
            <v>120000</v>
          </cell>
          <cell r="BB71">
            <v>120000</v>
          </cell>
          <cell r="BC71">
            <v>120000</v>
          </cell>
          <cell r="BD71">
            <v>120000</v>
          </cell>
          <cell r="BE71">
            <v>120000</v>
          </cell>
          <cell r="BF71">
            <v>120000</v>
          </cell>
          <cell r="BG71">
            <v>120000</v>
          </cell>
          <cell r="BH71">
            <v>120000</v>
          </cell>
          <cell r="BI71">
            <v>120000</v>
          </cell>
          <cell r="BJ71">
            <v>120000</v>
          </cell>
          <cell r="BK71">
            <v>120000</v>
          </cell>
          <cell r="BL71">
            <v>120000</v>
          </cell>
          <cell r="BM71">
            <v>120000</v>
          </cell>
          <cell r="BN71">
            <v>120000</v>
          </cell>
          <cell r="BO71">
            <v>120000</v>
          </cell>
          <cell r="BP71">
            <v>120000</v>
          </cell>
          <cell r="BQ71">
            <v>120000</v>
          </cell>
          <cell r="BR71">
            <v>120000</v>
          </cell>
          <cell r="BS71">
            <v>120000</v>
          </cell>
          <cell r="BT71">
            <v>120000</v>
          </cell>
          <cell r="BU71">
            <v>120000</v>
          </cell>
          <cell r="BV71">
            <v>120000</v>
          </cell>
          <cell r="BW71">
            <v>120000</v>
          </cell>
          <cell r="BX71">
            <v>120000</v>
          </cell>
          <cell r="BY71">
            <v>120000</v>
          </cell>
          <cell r="BZ71">
            <v>120000</v>
          </cell>
          <cell r="CA71">
            <v>120000</v>
          </cell>
          <cell r="CB71">
            <v>120000</v>
          </cell>
          <cell r="CC71">
            <v>120000</v>
          </cell>
          <cell r="CD71">
            <v>120000</v>
          </cell>
          <cell r="CE71">
            <v>120000</v>
          </cell>
          <cell r="CF71">
            <v>120000</v>
          </cell>
          <cell r="CG71">
            <v>120000</v>
          </cell>
          <cell r="CH71">
            <v>120000</v>
          </cell>
          <cell r="CI71">
            <v>0</v>
          </cell>
        </row>
        <row r="72">
          <cell r="E72">
            <v>2</v>
          </cell>
          <cell r="F72">
            <v>2</v>
          </cell>
          <cell r="G72">
            <v>2</v>
          </cell>
          <cell r="H72">
            <v>2</v>
          </cell>
          <cell r="I72">
            <v>2</v>
          </cell>
          <cell r="J72">
            <v>2</v>
          </cell>
          <cell r="K72">
            <v>2</v>
          </cell>
          <cell r="L72">
            <v>2</v>
          </cell>
          <cell r="M72">
            <v>2</v>
          </cell>
          <cell r="N72">
            <v>2</v>
          </cell>
          <cell r="O72">
            <v>2</v>
          </cell>
          <cell r="P72">
            <v>2</v>
          </cell>
          <cell r="Q72">
            <v>2</v>
          </cell>
          <cell r="R72">
            <v>2</v>
          </cell>
          <cell r="S72">
            <v>2</v>
          </cell>
          <cell r="T72">
            <v>2</v>
          </cell>
          <cell r="U72">
            <v>2</v>
          </cell>
          <cell r="V72">
            <v>2</v>
          </cell>
          <cell r="W72">
            <v>2</v>
          </cell>
          <cell r="X72">
            <v>2</v>
          </cell>
          <cell r="Y72">
            <v>2</v>
          </cell>
          <cell r="Z72">
            <v>2</v>
          </cell>
          <cell r="AA72">
            <v>2</v>
          </cell>
          <cell r="AB72">
            <v>2</v>
          </cell>
          <cell r="AC72">
            <v>2</v>
          </cell>
          <cell r="AD72">
            <v>2</v>
          </cell>
          <cell r="AE72">
            <v>2</v>
          </cell>
          <cell r="AF72">
            <v>2</v>
          </cell>
          <cell r="AG72">
            <v>2</v>
          </cell>
          <cell r="AH72">
            <v>2</v>
          </cell>
          <cell r="AI72">
            <v>2</v>
          </cell>
          <cell r="AJ72">
            <v>2</v>
          </cell>
          <cell r="AK72">
            <v>2</v>
          </cell>
          <cell r="AL72">
            <v>2</v>
          </cell>
          <cell r="AM72">
            <v>2</v>
          </cell>
          <cell r="AN72">
            <v>2</v>
          </cell>
          <cell r="AO72">
            <v>2</v>
          </cell>
          <cell r="AP72">
            <v>2</v>
          </cell>
          <cell r="AQ72">
            <v>2</v>
          </cell>
          <cell r="AR72">
            <v>2</v>
          </cell>
          <cell r="AS72">
            <v>2</v>
          </cell>
          <cell r="AT72">
            <v>2</v>
          </cell>
          <cell r="AU72">
            <v>2</v>
          </cell>
          <cell r="AV72">
            <v>2</v>
          </cell>
          <cell r="AW72">
            <v>2</v>
          </cell>
          <cell r="AX72">
            <v>2</v>
          </cell>
          <cell r="AY72">
            <v>2</v>
          </cell>
          <cell r="AZ72">
            <v>2</v>
          </cell>
          <cell r="BA72">
            <v>2</v>
          </cell>
          <cell r="BB72">
            <v>2</v>
          </cell>
          <cell r="BC72">
            <v>2</v>
          </cell>
          <cell r="BD72">
            <v>2</v>
          </cell>
          <cell r="BE72">
            <v>2</v>
          </cell>
          <cell r="BF72">
            <v>2</v>
          </cell>
          <cell r="BG72">
            <v>2</v>
          </cell>
          <cell r="BH72">
            <v>2</v>
          </cell>
          <cell r="BI72">
            <v>2</v>
          </cell>
          <cell r="BJ72">
            <v>2</v>
          </cell>
          <cell r="BK72">
            <v>2</v>
          </cell>
          <cell r="BL72">
            <v>2</v>
          </cell>
          <cell r="BM72">
            <v>2</v>
          </cell>
          <cell r="BN72">
            <v>2</v>
          </cell>
          <cell r="BO72">
            <v>2</v>
          </cell>
          <cell r="BP72">
            <v>2</v>
          </cell>
          <cell r="BQ72">
            <v>2</v>
          </cell>
          <cell r="BR72">
            <v>2</v>
          </cell>
          <cell r="BS72">
            <v>2</v>
          </cell>
          <cell r="BT72">
            <v>2</v>
          </cell>
          <cell r="BU72">
            <v>2</v>
          </cell>
          <cell r="BV72">
            <v>2</v>
          </cell>
          <cell r="BW72">
            <v>2</v>
          </cell>
          <cell r="BX72">
            <v>2</v>
          </cell>
          <cell r="BY72">
            <v>2</v>
          </cell>
          <cell r="BZ72">
            <v>2</v>
          </cell>
          <cell r="CA72">
            <v>2</v>
          </cell>
          <cell r="CB72">
            <v>2</v>
          </cell>
          <cell r="CC72">
            <v>2</v>
          </cell>
          <cell r="CD72">
            <v>2</v>
          </cell>
          <cell r="CE72">
            <v>2</v>
          </cell>
          <cell r="CF72">
            <v>2</v>
          </cell>
          <cell r="CG72">
            <v>2</v>
          </cell>
          <cell r="CH72">
            <v>2</v>
          </cell>
          <cell r="CI72">
            <v>2</v>
          </cell>
        </row>
        <row r="73">
          <cell r="E73" t="str">
            <v>----</v>
          </cell>
          <cell r="F73" t="str">
            <v>----</v>
          </cell>
          <cell r="G73" t="str">
            <v>----</v>
          </cell>
          <cell r="H73" t="str">
            <v>----</v>
          </cell>
          <cell r="I73" t="str">
            <v>----</v>
          </cell>
          <cell r="J73" t="str">
            <v>----</v>
          </cell>
          <cell r="K73" t="str">
            <v>----</v>
          </cell>
          <cell r="L73" t="str">
            <v>----</v>
          </cell>
          <cell r="M73" t="str">
            <v>----</v>
          </cell>
          <cell r="N73" t="str">
            <v>----</v>
          </cell>
          <cell r="O73" t="str">
            <v>----</v>
          </cell>
          <cell r="P73" t="str">
            <v>----</v>
          </cell>
          <cell r="Q73" t="str">
            <v>----</v>
          </cell>
          <cell r="R73" t="str">
            <v>----</v>
          </cell>
          <cell r="S73" t="str">
            <v>----</v>
          </cell>
          <cell r="T73" t="str">
            <v>----</v>
          </cell>
          <cell r="U73" t="str">
            <v>----</v>
          </cell>
          <cell r="V73" t="str">
            <v>----</v>
          </cell>
          <cell r="W73" t="str">
            <v>----</v>
          </cell>
          <cell r="X73" t="str">
            <v>----</v>
          </cell>
          <cell r="Y73" t="str">
            <v>----</v>
          </cell>
          <cell r="Z73" t="str">
            <v>----</v>
          </cell>
          <cell r="AA73" t="str">
            <v>----</v>
          </cell>
          <cell r="AB73" t="str">
            <v>----</v>
          </cell>
          <cell r="AC73" t="str">
            <v>----</v>
          </cell>
          <cell r="AD73" t="str">
            <v>----</v>
          </cell>
          <cell r="AE73" t="str">
            <v>----</v>
          </cell>
          <cell r="AF73" t="str">
            <v>----</v>
          </cell>
          <cell r="AG73" t="str">
            <v>----</v>
          </cell>
          <cell r="AH73" t="str">
            <v>----</v>
          </cell>
          <cell r="AI73" t="str">
            <v>----</v>
          </cell>
          <cell r="AJ73" t="str">
            <v>----</v>
          </cell>
          <cell r="AK73" t="str">
            <v>----</v>
          </cell>
          <cell r="AL73" t="str">
            <v>----</v>
          </cell>
          <cell r="AM73" t="str">
            <v>----</v>
          </cell>
          <cell r="AN73" t="str">
            <v>----</v>
          </cell>
          <cell r="AO73" t="str">
            <v>----</v>
          </cell>
          <cell r="AP73" t="str">
            <v>----</v>
          </cell>
          <cell r="AQ73" t="str">
            <v>----</v>
          </cell>
          <cell r="AR73" t="str">
            <v>----</v>
          </cell>
          <cell r="AS73" t="str">
            <v>----</v>
          </cell>
          <cell r="AT73" t="str">
            <v>----</v>
          </cell>
          <cell r="AU73" t="str">
            <v>----</v>
          </cell>
          <cell r="AV73" t="str">
            <v>----</v>
          </cell>
          <cell r="AW73" t="str">
            <v>----</v>
          </cell>
          <cell r="AX73" t="str">
            <v>----</v>
          </cell>
          <cell r="AY73" t="str">
            <v>----</v>
          </cell>
          <cell r="AZ73" t="str">
            <v>----</v>
          </cell>
          <cell r="BA73" t="str">
            <v>----</v>
          </cell>
          <cell r="BB73" t="str">
            <v>----</v>
          </cell>
          <cell r="BC73" t="str">
            <v>----</v>
          </cell>
          <cell r="BD73" t="str">
            <v>----</v>
          </cell>
          <cell r="BE73" t="str">
            <v>----</v>
          </cell>
          <cell r="BF73" t="str">
            <v>----</v>
          </cell>
          <cell r="BG73" t="str">
            <v>----</v>
          </cell>
          <cell r="BH73" t="str">
            <v>----</v>
          </cell>
          <cell r="BI73" t="str">
            <v>----</v>
          </cell>
          <cell r="BJ73" t="str">
            <v>----</v>
          </cell>
          <cell r="BK73" t="str">
            <v>----</v>
          </cell>
          <cell r="BL73" t="str">
            <v>----</v>
          </cell>
          <cell r="BM73" t="str">
            <v>----</v>
          </cell>
          <cell r="BN73" t="str">
            <v>----</v>
          </cell>
          <cell r="BO73" t="str">
            <v>----</v>
          </cell>
          <cell r="BP73" t="str">
            <v>----</v>
          </cell>
          <cell r="BQ73" t="str">
            <v>----</v>
          </cell>
          <cell r="BR73" t="str">
            <v>----</v>
          </cell>
          <cell r="BS73" t="str">
            <v>----</v>
          </cell>
          <cell r="BT73" t="str">
            <v>----</v>
          </cell>
          <cell r="BU73" t="str">
            <v>----</v>
          </cell>
          <cell r="BV73" t="str">
            <v>----</v>
          </cell>
          <cell r="BW73" t="str">
            <v>----</v>
          </cell>
          <cell r="BX73" t="str">
            <v>----</v>
          </cell>
          <cell r="BY73" t="str">
            <v>----</v>
          </cell>
          <cell r="BZ73" t="str">
            <v>----</v>
          </cell>
          <cell r="CA73" t="str">
            <v>----</v>
          </cell>
          <cell r="CB73" t="str">
            <v>----</v>
          </cell>
          <cell r="CC73" t="str">
            <v>----</v>
          </cell>
          <cell r="CD73" t="str">
            <v>----</v>
          </cell>
          <cell r="CE73" t="str">
            <v>----</v>
          </cell>
          <cell r="CF73" t="str">
            <v>----</v>
          </cell>
          <cell r="CG73" t="str">
            <v>----</v>
          </cell>
          <cell r="CH73" t="str">
            <v>----</v>
          </cell>
          <cell r="CI73" t="str">
            <v>----</v>
          </cell>
        </row>
        <row r="74">
          <cell r="E74">
            <v>0</v>
          </cell>
          <cell r="F74">
            <v>1</v>
          </cell>
          <cell r="G74">
            <v>1</v>
          </cell>
          <cell r="H74">
            <v>1</v>
          </cell>
          <cell r="I74">
            <v>1</v>
          </cell>
          <cell r="J74">
            <v>1</v>
          </cell>
          <cell r="K74">
            <v>1</v>
          </cell>
          <cell r="L74">
            <v>1</v>
          </cell>
          <cell r="M74">
            <v>1</v>
          </cell>
          <cell r="N74">
            <v>1</v>
          </cell>
          <cell r="O74">
            <v>1</v>
          </cell>
          <cell r="P74">
            <v>1</v>
          </cell>
          <cell r="Q74">
            <v>1</v>
          </cell>
          <cell r="R74">
            <v>1</v>
          </cell>
          <cell r="S74">
            <v>1</v>
          </cell>
          <cell r="T74">
            <v>1</v>
          </cell>
          <cell r="U74">
            <v>1</v>
          </cell>
          <cell r="V74">
            <v>1</v>
          </cell>
          <cell r="W74">
            <v>1</v>
          </cell>
          <cell r="X74">
            <v>1</v>
          </cell>
          <cell r="Y74">
            <v>1</v>
          </cell>
          <cell r="Z74">
            <v>1</v>
          </cell>
          <cell r="AA74">
            <v>1</v>
          </cell>
          <cell r="AB74">
            <v>1</v>
          </cell>
          <cell r="AC74">
            <v>1</v>
          </cell>
          <cell r="AD74">
            <v>1</v>
          </cell>
          <cell r="AE74">
            <v>1</v>
          </cell>
          <cell r="AF74">
            <v>1</v>
          </cell>
          <cell r="AG74">
            <v>1</v>
          </cell>
          <cell r="AH74">
            <v>1</v>
          </cell>
          <cell r="AI74">
            <v>1</v>
          </cell>
          <cell r="AJ74">
            <v>1</v>
          </cell>
          <cell r="AK74">
            <v>1</v>
          </cell>
          <cell r="AL74">
            <v>1</v>
          </cell>
          <cell r="AM74">
            <v>1</v>
          </cell>
          <cell r="AN74">
            <v>1</v>
          </cell>
          <cell r="AO74">
            <v>1</v>
          </cell>
          <cell r="AP74">
            <v>1</v>
          </cell>
          <cell r="AQ74">
            <v>1</v>
          </cell>
          <cell r="AR74">
            <v>1</v>
          </cell>
          <cell r="AS74">
            <v>1</v>
          </cell>
          <cell r="AT74">
            <v>1</v>
          </cell>
          <cell r="AU74">
            <v>1</v>
          </cell>
          <cell r="AV74">
            <v>1</v>
          </cell>
          <cell r="AW74">
            <v>1</v>
          </cell>
          <cell r="AX74">
            <v>1</v>
          </cell>
          <cell r="AY74">
            <v>1</v>
          </cell>
          <cell r="AZ74">
            <v>1</v>
          </cell>
          <cell r="BA74">
            <v>1</v>
          </cell>
          <cell r="BB74">
            <v>1</v>
          </cell>
          <cell r="BC74">
            <v>1</v>
          </cell>
          <cell r="BD74">
            <v>1</v>
          </cell>
          <cell r="BE74">
            <v>1</v>
          </cell>
          <cell r="BF74">
            <v>1</v>
          </cell>
          <cell r="BG74">
            <v>1</v>
          </cell>
          <cell r="BH74">
            <v>1</v>
          </cell>
          <cell r="BI74">
            <v>1</v>
          </cell>
          <cell r="BJ74">
            <v>1</v>
          </cell>
          <cell r="BK74">
            <v>1</v>
          </cell>
          <cell r="BL74">
            <v>1</v>
          </cell>
          <cell r="BM74">
            <v>1</v>
          </cell>
          <cell r="BN74">
            <v>1</v>
          </cell>
          <cell r="BO74">
            <v>1</v>
          </cell>
          <cell r="BP74">
            <v>1</v>
          </cell>
          <cell r="BQ74">
            <v>1</v>
          </cell>
          <cell r="BR74">
            <v>1</v>
          </cell>
          <cell r="BS74">
            <v>1</v>
          </cell>
          <cell r="BT74">
            <v>1</v>
          </cell>
          <cell r="BU74">
            <v>1</v>
          </cell>
          <cell r="BV74">
            <v>1</v>
          </cell>
          <cell r="BW74">
            <v>1</v>
          </cell>
          <cell r="BX74">
            <v>1</v>
          </cell>
          <cell r="BY74">
            <v>1</v>
          </cell>
          <cell r="BZ74">
            <v>1</v>
          </cell>
          <cell r="CA74">
            <v>1</v>
          </cell>
          <cell r="CB74">
            <v>1</v>
          </cell>
          <cell r="CC74">
            <v>1</v>
          </cell>
          <cell r="CD74">
            <v>1</v>
          </cell>
          <cell r="CE74">
            <v>1</v>
          </cell>
          <cell r="CF74">
            <v>1</v>
          </cell>
          <cell r="CG74">
            <v>1</v>
          </cell>
          <cell r="CH74">
            <v>1</v>
          </cell>
          <cell r="CI74">
            <v>0</v>
          </cell>
        </row>
        <row r="75">
          <cell r="E75">
            <v>0</v>
          </cell>
          <cell r="F75">
            <v>8405</v>
          </cell>
          <cell r="G75">
            <v>2700</v>
          </cell>
          <cell r="H75">
            <v>2700</v>
          </cell>
          <cell r="I75">
            <v>3360</v>
          </cell>
          <cell r="J75">
            <v>3360</v>
          </cell>
          <cell r="K75">
            <v>3380</v>
          </cell>
          <cell r="L75">
            <v>3380</v>
          </cell>
          <cell r="M75">
            <v>3950</v>
          </cell>
          <cell r="N75">
            <v>3950</v>
          </cell>
          <cell r="O75">
            <v>4135</v>
          </cell>
          <cell r="P75">
            <v>4135</v>
          </cell>
          <cell r="Q75">
            <v>4135</v>
          </cell>
          <cell r="R75">
            <v>4531.96</v>
          </cell>
          <cell r="S75">
            <v>4631.2000000000007</v>
          </cell>
          <cell r="T75">
            <v>4713.9000000000005</v>
          </cell>
          <cell r="U75">
            <v>3514.75</v>
          </cell>
          <cell r="V75">
            <v>4870</v>
          </cell>
          <cell r="W75">
            <v>4870</v>
          </cell>
          <cell r="X75">
            <v>4870</v>
          </cell>
          <cell r="Y75">
            <v>5337.52</v>
          </cell>
          <cell r="Z75">
            <v>5454.4000000000005</v>
          </cell>
          <cell r="AA75">
            <v>5551.8</v>
          </cell>
          <cell r="AB75">
            <v>5260</v>
          </cell>
          <cell r="AC75">
            <v>5260</v>
          </cell>
          <cell r="AD75">
            <v>5260</v>
          </cell>
          <cell r="AE75">
            <v>5750</v>
          </cell>
          <cell r="AF75">
            <v>5750</v>
          </cell>
          <cell r="AG75">
            <v>5750</v>
          </cell>
          <cell r="AH75">
            <v>6302.0000000000009</v>
          </cell>
          <cell r="AI75">
            <v>6440.0000000000009</v>
          </cell>
          <cell r="AJ75">
            <v>4887.5</v>
          </cell>
          <cell r="AK75">
            <v>6550</v>
          </cell>
          <cell r="AL75">
            <v>6550</v>
          </cell>
          <cell r="AM75">
            <v>6550</v>
          </cell>
          <cell r="AN75">
            <v>7178.8</v>
          </cell>
          <cell r="AO75">
            <v>7336.0000000000009</v>
          </cell>
          <cell r="AP75">
            <v>7467.0000000000009</v>
          </cell>
          <cell r="AQ75">
            <v>8056.5</v>
          </cell>
          <cell r="AR75">
            <v>7550</v>
          </cell>
          <cell r="AS75">
            <v>7550</v>
          </cell>
          <cell r="AT75">
            <v>7550</v>
          </cell>
          <cell r="AU75">
            <v>8456</v>
          </cell>
          <cell r="AV75">
            <v>8607.0000000000018</v>
          </cell>
          <cell r="AW75">
            <v>7550</v>
          </cell>
          <cell r="AX75">
            <v>7550</v>
          </cell>
          <cell r="AY75">
            <v>7550</v>
          </cell>
          <cell r="AZ75">
            <v>8274.8000000000011</v>
          </cell>
          <cell r="BA75">
            <v>8456</v>
          </cell>
          <cell r="BB75">
            <v>8607.0000000000018</v>
          </cell>
          <cell r="BC75">
            <v>9286.5</v>
          </cell>
          <cell r="BD75">
            <v>6220</v>
          </cell>
          <cell r="BE75">
            <v>6220</v>
          </cell>
          <cell r="BF75">
            <v>6220</v>
          </cell>
          <cell r="BG75">
            <v>6220</v>
          </cell>
          <cell r="BH75">
            <v>6220</v>
          </cell>
          <cell r="BI75">
            <v>6220</v>
          </cell>
          <cell r="BJ75">
            <v>6966.4000000000005</v>
          </cell>
          <cell r="BK75">
            <v>8150</v>
          </cell>
          <cell r="BL75">
            <v>8150</v>
          </cell>
          <cell r="BM75">
            <v>8150</v>
          </cell>
          <cell r="BN75">
            <v>6570</v>
          </cell>
          <cell r="BO75">
            <v>6570</v>
          </cell>
          <cell r="BP75">
            <v>6570</v>
          </cell>
          <cell r="BQ75">
            <v>5584.5</v>
          </cell>
          <cell r="BR75">
            <v>6570</v>
          </cell>
          <cell r="BS75">
            <v>6570</v>
          </cell>
          <cell r="BT75">
            <v>6570</v>
          </cell>
          <cell r="BU75">
            <v>8150</v>
          </cell>
          <cell r="BV75">
            <v>8150</v>
          </cell>
          <cell r="BW75">
            <v>8150</v>
          </cell>
          <cell r="BX75">
            <v>8932.4000000000015</v>
          </cell>
          <cell r="BY75">
            <v>9128</v>
          </cell>
          <cell r="BZ75">
            <v>8150</v>
          </cell>
          <cell r="CA75">
            <v>8150</v>
          </cell>
          <cell r="CB75">
            <v>8150</v>
          </cell>
          <cell r="CC75">
            <v>9128</v>
          </cell>
          <cell r="CD75">
            <v>9291.0000000000018</v>
          </cell>
          <cell r="CE75">
            <v>8150</v>
          </cell>
          <cell r="CF75">
            <v>8150</v>
          </cell>
          <cell r="CG75">
            <v>8150</v>
          </cell>
          <cell r="CH75">
            <v>9291.0000000000018</v>
          </cell>
          <cell r="CI75">
            <v>0</v>
          </cell>
        </row>
        <row r="76">
          <cell r="E76">
            <v>0</v>
          </cell>
          <cell r="F76">
            <v>1</v>
          </cell>
          <cell r="G76">
            <v>0</v>
          </cell>
          <cell r="H76">
            <v>0</v>
          </cell>
          <cell r="I76">
            <v>1</v>
          </cell>
          <cell r="J76">
            <v>1</v>
          </cell>
          <cell r="K76">
            <v>1</v>
          </cell>
          <cell r="L76">
            <v>1</v>
          </cell>
          <cell r="M76">
            <v>1</v>
          </cell>
          <cell r="N76">
            <v>1</v>
          </cell>
          <cell r="O76">
            <v>1</v>
          </cell>
          <cell r="P76">
            <v>1</v>
          </cell>
          <cell r="Q76">
            <v>1</v>
          </cell>
          <cell r="R76">
            <v>0</v>
          </cell>
          <cell r="S76">
            <v>0</v>
          </cell>
          <cell r="T76">
            <v>1</v>
          </cell>
          <cell r="U76">
            <v>4</v>
          </cell>
          <cell r="V76">
            <v>1</v>
          </cell>
          <cell r="W76">
            <v>1</v>
          </cell>
          <cell r="X76">
            <v>1</v>
          </cell>
          <cell r="Y76">
            <v>0</v>
          </cell>
          <cell r="Z76">
            <v>0</v>
          </cell>
          <cell r="AA76">
            <v>1</v>
          </cell>
          <cell r="AB76">
            <v>1</v>
          </cell>
          <cell r="AC76">
            <v>1</v>
          </cell>
          <cell r="AD76">
            <v>1</v>
          </cell>
          <cell r="AE76">
            <v>1</v>
          </cell>
          <cell r="AF76">
            <v>1</v>
          </cell>
          <cell r="AG76">
            <v>1</v>
          </cell>
          <cell r="AH76">
            <v>0</v>
          </cell>
          <cell r="AI76">
            <v>0</v>
          </cell>
          <cell r="AJ76">
            <v>4</v>
          </cell>
          <cell r="AK76">
            <v>1</v>
          </cell>
          <cell r="AL76">
            <v>1</v>
          </cell>
          <cell r="AM76">
            <v>1</v>
          </cell>
          <cell r="AN76">
            <v>0</v>
          </cell>
          <cell r="AO76">
            <v>1</v>
          </cell>
          <cell r="AP76">
            <v>1</v>
          </cell>
          <cell r="AQ76">
            <v>1</v>
          </cell>
          <cell r="AR76">
            <v>1</v>
          </cell>
          <cell r="AS76">
            <v>1</v>
          </cell>
          <cell r="AT76">
            <v>1</v>
          </cell>
          <cell r="AU76">
            <v>1</v>
          </cell>
          <cell r="AV76">
            <v>1</v>
          </cell>
          <cell r="AW76">
            <v>1</v>
          </cell>
          <cell r="AX76">
            <v>1</v>
          </cell>
          <cell r="AY76">
            <v>1</v>
          </cell>
          <cell r="AZ76">
            <v>0</v>
          </cell>
          <cell r="BA76">
            <v>0</v>
          </cell>
          <cell r="BB76">
            <v>1</v>
          </cell>
          <cell r="BC76">
            <v>1</v>
          </cell>
          <cell r="BD76">
            <v>1</v>
          </cell>
          <cell r="BE76">
            <v>1</v>
          </cell>
          <cell r="BF76">
            <v>1</v>
          </cell>
          <cell r="BG76">
            <v>1</v>
          </cell>
          <cell r="BH76">
            <v>1</v>
          </cell>
          <cell r="BI76">
            <v>1</v>
          </cell>
          <cell r="BJ76">
            <v>1</v>
          </cell>
          <cell r="BK76">
            <v>1</v>
          </cell>
          <cell r="BL76">
            <v>1</v>
          </cell>
          <cell r="BM76">
            <v>1</v>
          </cell>
          <cell r="BN76">
            <v>1</v>
          </cell>
          <cell r="BO76">
            <v>1</v>
          </cell>
          <cell r="BP76">
            <v>1</v>
          </cell>
          <cell r="BQ76">
            <v>3</v>
          </cell>
          <cell r="BR76">
            <v>1</v>
          </cell>
          <cell r="BS76">
            <v>1</v>
          </cell>
          <cell r="BT76">
            <v>1</v>
          </cell>
          <cell r="BU76">
            <v>1</v>
          </cell>
          <cell r="BV76">
            <v>1</v>
          </cell>
          <cell r="BW76">
            <v>1</v>
          </cell>
          <cell r="BX76">
            <v>0</v>
          </cell>
          <cell r="BY76">
            <v>1</v>
          </cell>
          <cell r="BZ76">
            <v>1</v>
          </cell>
          <cell r="CA76">
            <v>1</v>
          </cell>
          <cell r="CB76">
            <v>1</v>
          </cell>
          <cell r="CC76">
            <v>1</v>
          </cell>
          <cell r="CD76">
            <v>1</v>
          </cell>
          <cell r="CE76">
            <v>1</v>
          </cell>
          <cell r="CF76">
            <v>1</v>
          </cell>
          <cell r="CG76">
            <v>1</v>
          </cell>
          <cell r="CH76">
            <v>1</v>
          </cell>
          <cell r="CI76">
            <v>0</v>
          </cell>
        </row>
        <row r="77">
          <cell r="E77">
            <v>0</v>
          </cell>
          <cell r="F77">
            <v>2845</v>
          </cell>
          <cell r="G77">
            <v>0</v>
          </cell>
          <cell r="H77">
            <v>0</v>
          </cell>
          <cell r="I77">
            <v>2275</v>
          </cell>
          <cell r="J77">
            <v>2275</v>
          </cell>
          <cell r="K77">
            <v>2275</v>
          </cell>
          <cell r="L77">
            <v>2275</v>
          </cell>
          <cell r="M77">
            <v>2275</v>
          </cell>
          <cell r="N77">
            <v>2275</v>
          </cell>
          <cell r="O77">
            <v>2275</v>
          </cell>
          <cell r="P77">
            <v>2275</v>
          </cell>
          <cell r="Q77">
            <v>2275</v>
          </cell>
          <cell r="R77">
            <v>0</v>
          </cell>
          <cell r="S77">
            <v>0</v>
          </cell>
          <cell r="T77">
            <v>2684.5</v>
          </cell>
          <cell r="U77">
            <v>2616.25</v>
          </cell>
          <cell r="V77">
            <v>2275</v>
          </cell>
          <cell r="W77">
            <v>2275</v>
          </cell>
          <cell r="X77">
            <v>2275</v>
          </cell>
          <cell r="Y77">
            <v>0</v>
          </cell>
          <cell r="Z77">
            <v>0</v>
          </cell>
          <cell r="AA77">
            <v>2684.5</v>
          </cell>
          <cell r="AB77">
            <v>2275</v>
          </cell>
          <cell r="AC77">
            <v>2275</v>
          </cell>
          <cell r="AD77">
            <v>2275</v>
          </cell>
          <cell r="AE77">
            <v>2275</v>
          </cell>
          <cell r="AF77">
            <v>2275</v>
          </cell>
          <cell r="AG77">
            <v>2275</v>
          </cell>
          <cell r="AH77">
            <v>0</v>
          </cell>
          <cell r="AI77">
            <v>0</v>
          </cell>
          <cell r="AJ77">
            <v>2616.25</v>
          </cell>
          <cell r="AK77">
            <v>2275</v>
          </cell>
          <cell r="AL77">
            <v>2275</v>
          </cell>
          <cell r="AM77">
            <v>2275</v>
          </cell>
          <cell r="AN77">
            <v>0</v>
          </cell>
          <cell r="AO77">
            <v>2684.5</v>
          </cell>
          <cell r="AP77">
            <v>2684.5</v>
          </cell>
          <cell r="AQ77">
            <v>2775.5</v>
          </cell>
          <cell r="AR77">
            <v>2275</v>
          </cell>
          <cell r="AS77">
            <v>2275</v>
          </cell>
          <cell r="AT77">
            <v>2275</v>
          </cell>
          <cell r="AU77">
            <v>2684.5</v>
          </cell>
          <cell r="AV77">
            <v>2684.5</v>
          </cell>
          <cell r="AW77">
            <v>2275</v>
          </cell>
          <cell r="AX77">
            <v>2275</v>
          </cell>
          <cell r="AY77">
            <v>2275</v>
          </cell>
          <cell r="AZ77">
            <v>0</v>
          </cell>
          <cell r="BA77">
            <v>0</v>
          </cell>
          <cell r="BB77">
            <v>2684.5</v>
          </cell>
          <cell r="BC77">
            <v>2775.5</v>
          </cell>
          <cell r="BD77">
            <v>2440</v>
          </cell>
          <cell r="BE77">
            <v>2440</v>
          </cell>
          <cell r="BF77">
            <v>2440</v>
          </cell>
          <cell r="BG77">
            <v>2440</v>
          </cell>
          <cell r="BH77">
            <v>2440</v>
          </cell>
          <cell r="BI77">
            <v>2440</v>
          </cell>
          <cell r="BJ77">
            <v>2879.2</v>
          </cell>
          <cell r="BK77">
            <v>2440</v>
          </cell>
          <cell r="BL77">
            <v>2440</v>
          </cell>
          <cell r="BM77">
            <v>2440</v>
          </cell>
          <cell r="BN77">
            <v>2701</v>
          </cell>
          <cell r="BO77">
            <v>2701</v>
          </cell>
          <cell r="BP77">
            <v>2701</v>
          </cell>
          <cell r="BQ77">
            <v>3106.1499999999996</v>
          </cell>
          <cell r="BR77">
            <v>2701</v>
          </cell>
          <cell r="BS77">
            <v>2701</v>
          </cell>
          <cell r="BT77">
            <v>2701</v>
          </cell>
          <cell r="BU77">
            <v>2701</v>
          </cell>
          <cell r="BV77">
            <v>2701</v>
          </cell>
          <cell r="BW77">
            <v>2701</v>
          </cell>
          <cell r="BX77">
            <v>0</v>
          </cell>
          <cell r="BY77">
            <v>3187.18</v>
          </cell>
          <cell r="BZ77">
            <v>2701</v>
          </cell>
          <cell r="CA77">
            <v>2701</v>
          </cell>
          <cell r="CB77">
            <v>2701</v>
          </cell>
          <cell r="CC77">
            <v>3187.18</v>
          </cell>
          <cell r="CD77">
            <v>3187.18</v>
          </cell>
          <cell r="CE77">
            <v>2701</v>
          </cell>
          <cell r="CF77">
            <v>2701</v>
          </cell>
          <cell r="CG77">
            <v>2701</v>
          </cell>
          <cell r="CH77">
            <v>3187.18</v>
          </cell>
          <cell r="CI77">
            <v>0</v>
          </cell>
        </row>
        <row r="78">
          <cell r="E78" t="str">
            <v>OH % Fixed</v>
          </cell>
          <cell r="F78">
            <v>5.3934127727280588E-2</v>
          </cell>
          <cell r="G78">
            <v>0.10292999746609231</v>
          </cell>
          <cell r="H78">
            <v>9.7951620681777804E-2</v>
          </cell>
          <cell r="I78">
            <v>0.10885070513859621</v>
          </cell>
          <cell r="J78">
            <v>0.10715477347569378</v>
          </cell>
          <cell r="K78">
            <v>0.1212689100736033</v>
          </cell>
          <cell r="L78">
            <v>0.11844679510561396</v>
          </cell>
          <cell r="M78">
            <v>0.11185259918498938</v>
          </cell>
          <cell r="N78">
            <v>0.10896302559766316</v>
          </cell>
          <cell r="O78">
            <v>0.1179830980595817</v>
          </cell>
          <cell r="P78">
            <v>0.11586072604200473</v>
          </cell>
          <cell r="Q78">
            <v>0.12104495524926404</v>
          </cell>
          <cell r="R78">
            <v>0.13120606939640744</v>
          </cell>
          <cell r="S78">
            <v>0.10603423798052702</v>
          </cell>
          <cell r="T78">
            <v>0.12230727195782848</v>
          </cell>
          <cell r="U78">
            <v>0.32277789240643978</v>
          </cell>
          <cell r="V78">
            <v>0.11784609362650267</v>
          </cell>
          <cell r="W78">
            <v>0.11522750356969368</v>
          </cell>
          <cell r="X78">
            <v>0.11940964475716492</v>
          </cell>
          <cell r="Y78">
            <v>0.12116962267013517</v>
          </cell>
          <cell r="Z78">
            <v>0.11430075873113743</v>
          </cell>
          <cell r="AA78">
            <v>0.11864724674310417</v>
          </cell>
          <cell r="AB78">
            <v>0.11635760968135339</v>
          </cell>
          <cell r="AC78">
            <v>0.1123821173201652</v>
          </cell>
          <cell r="AD78">
            <v>0.11874805530512761</v>
          </cell>
          <cell r="AE78">
            <v>0.11613341180562058</v>
          </cell>
          <cell r="AF78">
            <v>0.11287743361393701</v>
          </cell>
          <cell r="AG78">
            <v>0.11816202238780579</v>
          </cell>
          <cell r="AH78">
            <v>0.12141736185677707</v>
          </cell>
          <cell r="AI78">
            <v>0.10524785993548461</v>
          </cell>
          <cell r="AJ78">
            <v>0.33890287345918307</v>
          </cell>
          <cell r="AK78">
            <v>0.11917422327526436</v>
          </cell>
          <cell r="AL78">
            <v>0.11643238313158548</v>
          </cell>
          <cell r="AM78">
            <v>0.12086774285532359</v>
          </cell>
          <cell r="AN78">
            <v>0.1229501341020737</v>
          </cell>
          <cell r="AO78">
            <v>0.11918458222834549</v>
          </cell>
          <cell r="AP78">
            <v>0.11626950480264239</v>
          </cell>
          <cell r="AQ78">
            <v>0.12063362063362063</v>
          </cell>
          <cell r="AR78">
            <v>0.12404246327285144</v>
          </cell>
          <cell r="AS78">
            <v>0.12038898245232792</v>
          </cell>
          <cell r="AT78">
            <v>0.12580830130406889</v>
          </cell>
          <cell r="AU78">
            <v>0.12233975452154126</v>
          </cell>
          <cell r="AV78">
            <v>0.12597774906722115</v>
          </cell>
          <cell r="AW78">
            <v>0.12319646561580125</v>
          </cell>
          <cell r="AX78">
            <v>0.11983544893004064</v>
          </cell>
          <cell r="AY78">
            <v>0.12481589995440084</v>
          </cell>
          <cell r="AZ78">
            <v>0.12196041754661197</v>
          </cell>
          <cell r="BA78">
            <v>0.12299724183112032</v>
          </cell>
          <cell r="BB78">
            <v>0.1118794117527673</v>
          </cell>
          <cell r="BC78">
            <v>0.12221733551026311</v>
          </cell>
          <cell r="BD78">
            <v>0.12185776444884922</v>
          </cell>
          <cell r="BE78">
            <v>0.11620879989600059</v>
          </cell>
          <cell r="BF78">
            <v>0.12489709913978655</v>
          </cell>
          <cell r="BG78">
            <v>0.12117072247789383</v>
          </cell>
          <cell r="BH78">
            <v>0.11577685260510547</v>
          </cell>
          <cell r="BI78">
            <v>0.1228594320406701</v>
          </cell>
          <cell r="BJ78">
            <v>0.11656453393217373</v>
          </cell>
          <cell r="BK78">
            <v>0.13222028802025637</v>
          </cell>
          <cell r="BL78">
            <v>0.12526354257442443</v>
          </cell>
          <cell r="BM78">
            <v>0.13433893246373463</v>
          </cell>
          <cell r="BN78">
            <v>0.11237276696555239</v>
          </cell>
          <cell r="BO78">
            <v>0.10898506274395603</v>
          </cell>
          <cell r="BP78">
            <v>0.11454460705581077</v>
          </cell>
          <cell r="BQ78">
            <v>0.3886577557463633</v>
          </cell>
          <cell r="BR78">
            <v>0.12258980571279068</v>
          </cell>
          <cell r="BS78">
            <v>0.11669996108444675</v>
          </cell>
          <cell r="BT78">
            <v>0.1250764662047181</v>
          </cell>
          <cell r="BU78">
            <v>0.11653091858668041</v>
          </cell>
          <cell r="BV78">
            <v>0.11192845656077907</v>
          </cell>
          <cell r="BW78">
            <v>0.11844965229579571</v>
          </cell>
          <cell r="BX78">
            <v>0.12722897127731445</v>
          </cell>
          <cell r="BY78">
            <v>0.10634173667389463</v>
          </cell>
          <cell r="BZ78">
            <v>0.11576867045864014</v>
          </cell>
          <cell r="CA78">
            <v>0.11379790653052088</v>
          </cell>
          <cell r="CB78">
            <v>0.11783301907594829</v>
          </cell>
          <cell r="CC78">
            <v>0.10778590302955816</v>
          </cell>
          <cell r="CD78">
            <v>0.1140260596398469</v>
          </cell>
          <cell r="CE78">
            <v>0.11785456393833157</v>
          </cell>
          <cell r="CF78">
            <v>0.11582504143270322</v>
          </cell>
          <cell r="CG78">
            <v>0.11997299536079842</v>
          </cell>
          <cell r="CH78">
            <v>0.11477422256275296</v>
          </cell>
          <cell r="CI78" t="str">
            <v>----</v>
          </cell>
        </row>
        <row r="79">
          <cell r="E79">
            <v>0</v>
          </cell>
          <cell r="F79">
            <v>13097.699999999999</v>
          </cell>
          <cell r="G79">
            <v>4630.5</v>
          </cell>
          <cell r="H79">
            <v>4630.5</v>
          </cell>
          <cell r="I79">
            <v>8864.1</v>
          </cell>
          <cell r="J79">
            <v>8864.1</v>
          </cell>
          <cell r="K79">
            <v>10716.3</v>
          </cell>
          <cell r="L79">
            <v>10716.3</v>
          </cell>
          <cell r="M79">
            <v>11907</v>
          </cell>
          <cell r="N79">
            <v>11907</v>
          </cell>
          <cell r="O79">
            <v>13494.6</v>
          </cell>
          <cell r="P79">
            <v>13494.6</v>
          </cell>
          <cell r="Q79">
            <v>13494.6</v>
          </cell>
          <cell r="R79">
            <v>14817.599999999999</v>
          </cell>
          <cell r="S79">
            <v>13891.5</v>
          </cell>
          <cell r="T79">
            <v>17860.5</v>
          </cell>
          <cell r="U79">
            <v>69457.5</v>
          </cell>
          <cell r="V79">
            <v>18786.599999999999</v>
          </cell>
          <cell r="W79">
            <v>18786.599999999999</v>
          </cell>
          <cell r="X79">
            <v>18786.599999999999</v>
          </cell>
          <cell r="Y79">
            <v>19646.55</v>
          </cell>
          <cell r="Z79">
            <v>25137</v>
          </cell>
          <cell r="AA79">
            <v>23152.5</v>
          </cell>
          <cell r="AB79">
            <v>17860.5</v>
          </cell>
          <cell r="AC79">
            <v>17860.5</v>
          </cell>
          <cell r="AD79">
            <v>17860.5</v>
          </cell>
          <cell r="AE79">
            <v>20837.25</v>
          </cell>
          <cell r="AF79">
            <v>20837.25</v>
          </cell>
          <cell r="AG79">
            <v>20837.25</v>
          </cell>
          <cell r="AH79">
            <v>21168</v>
          </cell>
          <cell r="AI79">
            <v>22160.25</v>
          </cell>
          <cell r="AJ79">
            <v>119070</v>
          </cell>
          <cell r="AK79">
            <v>26195.399999999998</v>
          </cell>
          <cell r="AL79">
            <v>26195.399999999998</v>
          </cell>
          <cell r="AM79">
            <v>26195.399999999998</v>
          </cell>
          <cell r="AN79">
            <v>26460</v>
          </cell>
          <cell r="AO79">
            <v>31090.5</v>
          </cell>
          <cell r="AP79">
            <v>33075</v>
          </cell>
          <cell r="AQ79">
            <v>33405.75</v>
          </cell>
          <cell r="AR79">
            <v>26592.3</v>
          </cell>
          <cell r="AS79">
            <v>26592.3</v>
          </cell>
          <cell r="AT79">
            <v>26592.3</v>
          </cell>
          <cell r="AU79">
            <v>31421.25</v>
          </cell>
          <cell r="AV79">
            <v>33405.75</v>
          </cell>
          <cell r="AW79">
            <v>28576.799999999999</v>
          </cell>
          <cell r="AX79">
            <v>28576.799999999999</v>
          </cell>
          <cell r="AY79">
            <v>28576.799999999999</v>
          </cell>
          <cell r="AZ79">
            <v>29106</v>
          </cell>
          <cell r="BA79">
            <v>31090.5</v>
          </cell>
          <cell r="BB79">
            <v>33075</v>
          </cell>
          <cell r="BC79">
            <v>36514.799999999996</v>
          </cell>
          <cell r="BD79">
            <v>19845</v>
          </cell>
          <cell r="BE79">
            <v>19845</v>
          </cell>
          <cell r="BF79">
            <v>19845</v>
          </cell>
          <cell r="BG79">
            <v>26129.25</v>
          </cell>
          <cell r="BH79">
            <v>26129.25</v>
          </cell>
          <cell r="BI79">
            <v>26129.25</v>
          </cell>
          <cell r="BJ79">
            <v>33075</v>
          </cell>
          <cell r="BK79">
            <v>32082.75</v>
          </cell>
          <cell r="BL79">
            <v>32082.75</v>
          </cell>
          <cell r="BM79">
            <v>32082.75</v>
          </cell>
          <cell r="BN79">
            <v>24475.5</v>
          </cell>
          <cell r="BO79">
            <v>24475.5</v>
          </cell>
          <cell r="BP79">
            <v>24475.5</v>
          </cell>
          <cell r="BQ79">
            <v>150160.5</v>
          </cell>
          <cell r="BR79">
            <v>26989.200000000001</v>
          </cell>
          <cell r="BS79">
            <v>26989.200000000001</v>
          </cell>
          <cell r="BT79">
            <v>26989.200000000001</v>
          </cell>
          <cell r="BU79">
            <v>31487.399999999998</v>
          </cell>
          <cell r="BV79">
            <v>31487.399999999998</v>
          </cell>
          <cell r="BW79">
            <v>31487.399999999998</v>
          </cell>
          <cell r="BX79">
            <v>31752</v>
          </cell>
          <cell r="BY79">
            <v>34398</v>
          </cell>
          <cell r="BZ79">
            <v>31421.25</v>
          </cell>
          <cell r="CA79">
            <v>31421.25</v>
          </cell>
          <cell r="CB79">
            <v>31421.25</v>
          </cell>
          <cell r="CC79">
            <v>34728.75</v>
          </cell>
          <cell r="CD79">
            <v>40682.25</v>
          </cell>
          <cell r="CE79">
            <v>32413.5</v>
          </cell>
          <cell r="CF79">
            <v>32413.5</v>
          </cell>
          <cell r="CG79">
            <v>32413.5</v>
          </cell>
          <cell r="CH79">
            <v>41343.75</v>
          </cell>
          <cell r="CI79">
            <v>0</v>
          </cell>
        </row>
        <row r="80">
          <cell r="E80">
            <v>0</v>
          </cell>
          <cell r="F80">
            <v>8731.8000000000011</v>
          </cell>
          <cell r="G80">
            <v>3087</v>
          </cell>
          <cell r="H80">
            <v>3087</v>
          </cell>
          <cell r="I80">
            <v>5909.4000000000005</v>
          </cell>
          <cell r="J80">
            <v>5909.4000000000005</v>
          </cell>
          <cell r="K80">
            <v>7144.2000000000007</v>
          </cell>
          <cell r="L80">
            <v>7144.2000000000007</v>
          </cell>
          <cell r="M80">
            <v>7938</v>
          </cell>
          <cell r="N80">
            <v>7938</v>
          </cell>
          <cell r="O80">
            <v>8996.4</v>
          </cell>
          <cell r="P80">
            <v>8996.4</v>
          </cell>
          <cell r="Q80">
            <v>8996.4</v>
          </cell>
          <cell r="R80">
            <v>9878.4000000000015</v>
          </cell>
          <cell r="S80">
            <v>9261</v>
          </cell>
          <cell r="T80">
            <v>11907</v>
          </cell>
          <cell r="U80">
            <v>46305</v>
          </cell>
          <cell r="V80">
            <v>12524.400000000001</v>
          </cell>
          <cell r="W80">
            <v>12524.400000000001</v>
          </cell>
          <cell r="X80">
            <v>12524.400000000001</v>
          </cell>
          <cell r="Y80">
            <v>13097.7</v>
          </cell>
          <cell r="Z80">
            <v>16758</v>
          </cell>
          <cell r="AA80">
            <v>15435</v>
          </cell>
          <cell r="AB80">
            <v>11907</v>
          </cell>
          <cell r="AC80">
            <v>11907</v>
          </cell>
          <cell r="AD80">
            <v>11907</v>
          </cell>
          <cell r="AE80">
            <v>13891.5</v>
          </cell>
          <cell r="AF80">
            <v>13891.5</v>
          </cell>
          <cell r="AG80">
            <v>13891.5</v>
          </cell>
          <cell r="AH80">
            <v>14112</v>
          </cell>
          <cell r="AI80">
            <v>14773.5</v>
          </cell>
          <cell r="AJ80">
            <v>79380</v>
          </cell>
          <cell r="AK80">
            <v>17463.600000000002</v>
          </cell>
          <cell r="AL80">
            <v>17463.600000000002</v>
          </cell>
          <cell r="AM80">
            <v>17463.600000000002</v>
          </cell>
          <cell r="AN80">
            <v>17640</v>
          </cell>
          <cell r="AO80">
            <v>20727</v>
          </cell>
          <cell r="AP80">
            <v>22050</v>
          </cell>
          <cell r="AQ80">
            <v>22270.5</v>
          </cell>
          <cell r="AR80">
            <v>17728.2</v>
          </cell>
          <cell r="AS80">
            <v>17728.2</v>
          </cell>
          <cell r="AT80">
            <v>17728.2</v>
          </cell>
          <cell r="AU80">
            <v>20947.5</v>
          </cell>
          <cell r="AV80">
            <v>22270.5</v>
          </cell>
          <cell r="AW80">
            <v>19051.2</v>
          </cell>
          <cell r="AX80">
            <v>19051.2</v>
          </cell>
          <cell r="AY80">
            <v>19051.2</v>
          </cell>
          <cell r="AZ80">
            <v>19404</v>
          </cell>
          <cell r="BA80">
            <v>20727</v>
          </cell>
          <cell r="BB80">
            <v>22050</v>
          </cell>
          <cell r="BC80">
            <v>24343.200000000001</v>
          </cell>
          <cell r="BD80">
            <v>13230</v>
          </cell>
          <cell r="BE80">
            <v>13230</v>
          </cell>
          <cell r="BF80">
            <v>13230</v>
          </cell>
          <cell r="BG80">
            <v>17419.5</v>
          </cell>
          <cell r="BH80">
            <v>17419.5</v>
          </cell>
          <cell r="BI80">
            <v>17419.5</v>
          </cell>
          <cell r="BJ80">
            <v>22050</v>
          </cell>
          <cell r="BK80">
            <v>21388.5</v>
          </cell>
          <cell r="BL80">
            <v>21388.5</v>
          </cell>
          <cell r="BM80">
            <v>21388.5</v>
          </cell>
          <cell r="BN80">
            <v>16317</v>
          </cell>
          <cell r="BO80">
            <v>16317</v>
          </cell>
          <cell r="BP80">
            <v>16317</v>
          </cell>
          <cell r="BQ80">
            <v>100107</v>
          </cell>
          <cell r="BR80">
            <v>17992.8</v>
          </cell>
          <cell r="BS80">
            <v>17992.8</v>
          </cell>
          <cell r="BT80">
            <v>17992.8</v>
          </cell>
          <cell r="BU80">
            <v>20991.600000000002</v>
          </cell>
          <cell r="BV80">
            <v>20991.600000000002</v>
          </cell>
          <cell r="BW80">
            <v>20991.600000000002</v>
          </cell>
          <cell r="BX80">
            <v>21168</v>
          </cell>
          <cell r="BY80">
            <v>22932</v>
          </cell>
          <cell r="BZ80">
            <v>20947.5</v>
          </cell>
          <cell r="CA80">
            <v>20947.5</v>
          </cell>
          <cell r="CB80">
            <v>20947.5</v>
          </cell>
          <cell r="CC80">
            <v>23152.5</v>
          </cell>
          <cell r="CD80">
            <v>27121.5</v>
          </cell>
          <cell r="CE80">
            <v>21609</v>
          </cell>
          <cell r="CF80">
            <v>21609</v>
          </cell>
          <cell r="CG80">
            <v>21609</v>
          </cell>
          <cell r="CH80">
            <v>27562.5</v>
          </cell>
          <cell r="CI80">
            <v>0</v>
          </cell>
        </row>
        <row r="81">
          <cell r="E81">
            <v>0</v>
          </cell>
          <cell r="F81">
            <v>21829.5</v>
          </cell>
          <cell r="G81">
            <v>7717.5</v>
          </cell>
          <cell r="H81">
            <v>7717.5</v>
          </cell>
          <cell r="I81">
            <v>14773.5</v>
          </cell>
          <cell r="J81">
            <v>14773.5</v>
          </cell>
          <cell r="K81">
            <v>17860.5</v>
          </cell>
          <cell r="L81">
            <v>17860.5</v>
          </cell>
          <cell r="M81">
            <v>19845</v>
          </cell>
          <cell r="N81">
            <v>19845</v>
          </cell>
          <cell r="O81">
            <v>22491</v>
          </cell>
          <cell r="P81">
            <v>22491</v>
          </cell>
          <cell r="Q81">
            <v>22491</v>
          </cell>
          <cell r="R81">
            <v>24696</v>
          </cell>
          <cell r="S81">
            <v>23152.5</v>
          </cell>
          <cell r="T81">
            <v>29767.5</v>
          </cell>
          <cell r="U81">
            <v>115762.5</v>
          </cell>
          <cell r="V81">
            <v>31311</v>
          </cell>
          <cell r="W81">
            <v>31311</v>
          </cell>
          <cell r="X81">
            <v>31311</v>
          </cell>
          <cell r="Y81">
            <v>32744.25</v>
          </cell>
          <cell r="Z81">
            <v>41895</v>
          </cell>
          <cell r="AA81">
            <v>38587.5</v>
          </cell>
          <cell r="AB81">
            <v>29767.5</v>
          </cell>
          <cell r="AC81">
            <v>29767.5</v>
          </cell>
          <cell r="AD81">
            <v>29767.5</v>
          </cell>
          <cell r="AE81">
            <v>34728.75</v>
          </cell>
          <cell r="AF81">
            <v>34728.75</v>
          </cell>
          <cell r="AG81">
            <v>34728.75</v>
          </cell>
          <cell r="AH81">
            <v>35280</v>
          </cell>
          <cell r="AI81">
            <v>36933.75</v>
          </cell>
          <cell r="AJ81">
            <v>198450</v>
          </cell>
          <cell r="AK81">
            <v>43659</v>
          </cell>
          <cell r="AL81">
            <v>43659</v>
          </cell>
          <cell r="AM81">
            <v>43659</v>
          </cell>
          <cell r="AN81">
            <v>44100</v>
          </cell>
          <cell r="AO81">
            <v>51817.5</v>
          </cell>
          <cell r="AP81">
            <v>55125</v>
          </cell>
          <cell r="AQ81">
            <v>55676.25</v>
          </cell>
          <cell r="AR81">
            <v>44320.5</v>
          </cell>
          <cell r="AS81">
            <v>44320.5</v>
          </cell>
          <cell r="AT81">
            <v>44320.5</v>
          </cell>
          <cell r="AU81">
            <v>52368.75</v>
          </cell>
          <cell r="AV81">
            <v>55676.25</v>
          </cell>
          <cell r="AW81">
            <v>47628</v>
          </cell>
          <cell r="AX81">
            <v>47628</v>
          </cell>
          <cell r="AY81">
            <v>47628</v>
          </cell>
          <cell r="AZ81">
            <v>48510</v>
          </cell>
          <cell r="BA81">
            <v>51817.5</v>
          </cell>
          <cell r="BB81">
            <v>55125</v>
          </cell>
          <cell r="BC81">
            <v>60858</v>
          </cell>
          <cell r="BD81">
            <v>33075</v>
          </cell>
          <cell r="BE81">
            <v>33075</v>
          </cell>
          <cell r="BF81">
            <v>33075</v>
          </cell>
          <cell r="BG81">
            <v>43548.75</v>
          </cell>
          <cell r="BH81">
            <v>43548.75</v>
          </cell>
          <cell r="BI81">
            <v>43548.75</v>
          </cell>
          <cell r="BJ81">
            <v>55125</v>
          </cell>
          <cell r="BK81">
            <v>53471.25</v>
          </cell>
          <cell r="BL81">
            <v>53471.25</v>
          </cell>
          <cell r="BM81">
            <v>53471.25</v>
          </cell>
          <cell r="BN81">
            <v>40792.5</v>
          </cell>
          <cell r="BO81">
            <v>40792.5</v>
          </cell>
          <cell r="BP81">
            <v>40792.5</v>
          </cell>
          <cell r="BQ81">
            <v>250267.5</v>
          </cell>
          <cell r="BR81">
            <v>44982</v>
          </cell>
          <cell r="BS81">
            <v>44982</v>
          </cell>
          <cell r="BT81">
            <v>44982</v>
          </cell>
          <cell r="BU81">
            <v>52479</v>
          </cell>
          <cell r="BV81">
            <v>52479</v>
          </cell>
          <cell r="BW81">
            <v>52479</v>
          </cell>
          <cell r="BX81">
            <v>52920</v>
          </cell>
          <cell r="BY81">
            <v>57330</v>
          </cell>
          <cell r="BZ81">
            <v>52368.75</v>
          </cell>
          <cell r="CA81">
            <v>52368.75</v>
          </cell>
          <cell r="CB81">
            <v>52368.75</v>
          </cell>
          <cell r="CC81">
            <v>57881.25</v>
          </cell>
          <cell r="CD81">
            <v>67803.75</v>
          </cell>
          <cell r="CE81">
            <v>54022.5</v>
          </cell>
          <cell r="CF81">
            <v>54022.5</v>
          </cell>
          <cell r="CG81">
            <v>54022.5</v>
          </cell>
          <cell r="CH81">
            <v>68906.25</v>
          </cell>
          <cell r="CI81">
            <v>0</v>
          </cell>
        </row>
        <row r="82">
          <cell r="E82">
            <v>0</v>
          </cell>
          <cell r="F82">
            <v>12000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row>
        <row r="83">
          <cell r="E83" t="str">
            <v>Maint R/V/M</v>
          </cell>
          <cell r="F83">
            <v>6646.9564979999996</v>
          </cell>
          <cell r="G83">
            <v>687.95999999999992</v>
          </cell>
          <cell r="H83">
            <v>701.71919999999989</v>
          </cell>
          <cell r="I83">
            <v>1067.04</v>
          </cell>
          <cell r="J83">
            <v>1088.3807999999999</v>
          </cell>
          <cell r="K83">
            <v>1413.3599999999997</v>
          </cell>
          <cell r="L83">
            <v>1441.6271999999997</v>
          </cell>
          <cell r="M83">
            <v>1829.8799999999994</v>
          </cell>
          <cell r="N83">
            <v>1866.4775999999995</v>
          </cell>
          <cell r="O83">
            <v>2171.5199999999995</v>
          </cell>
          <cell r="P83">
            <v>2214.9504000000002</v>
          </cell>
          <cell r="Q83">
            <v>2149.8047999999999</v>
          </cell>
          <cell r="R83">
            <v>2388.672</v>
          </cell>
          <cell r="S83">
            <v>2432.1024000000002</v>
          </cell>
          <cell r="T83">
            <v>2475.5328</v>
          </cell>
          <cell r="U83">
            <v>2258.3807999999999</v>
          </cell>
          <cell r="V83">
            <v>3275.9999999999995</v>
          </cell>
          <cell r="W83">
            <v>3341.52</v>
          </cell>
          <cell r="X83">
            <v>3243.24</v>
          </cell>
          <cell r="Y83">
            <v>3603.6000000000008</v>
          </cell>
          <cell r="Z83">
            <v>3669.1200000000003</v>
          </cell>
          <cell r="AA83">
            <v>3734.6400000000008</v>
          </cell>
          <cell r="AB83">
            <v>2722.59</v>
          </cell>
          <cell r="AC83">
            <v>2777.0418000000004</v>
          </cell>
          <cell r="AD83">
            <v>2695.3641000000002</v>
          </cell>
          <cell r="AE83">
            <v>4075.5</v>
          </cell>
          <cell r="AF83">
            <v>4157.01</v>
          </cell>
          <cell r="AG83">
            <v>4034.7450000000008</v>
          </cell>
          <cell r="AH83">
            <v>4483.05</v>
          </cell>
          <cell r="AI83">
            <v>4564.5600000000004</v>
          </cell>
          <cell r="AJ83">
            <v>4238.5200000000013</v>
          </cell>
          <cell r="AK83">
            <v>4815.5250000000005</v>
          </cell>
          <cell r="AL83">
            <v>4911.8355000000001</v>
          </cell>
          <cell r="AM83">
            <v>4767.3697500000007</v>
          </cell>
          <cell r="AN83">
            <v>5297.0775000000003</v>
          </cell>
          <cell r="AO83">
            <v>5393.3879999999999</v>
          </cell>
          <cell r="AP83">
            <v>5489.6984999999995</v>
          </cell>
          <cell r="AQ83">
            <v>5586.0089999999991</v>
          </cell>
          <cell r="AR83">
            <v>4375.8</v>
          </cell>
          <cell r="AS83">
            <v>4463.3159999999998</v>
          </cell>
          <cell r="AT83">
            <v>4332.0420000000004</v>
          </cell>
          <cell r="AU83">
            <v>4900.8959999999997</v>
          </cell>
          <cell r="AV83">
            <v>4988.4120000000012</v>
          </cell>
          <cell r="AW83">
            <v>5158.7249999999995</v>
          </cell>
          <cell r="AX83">
            <v>5261.8995000000004</v>
          </cell>
          <cell r="AY83">
            <v>5107.1377499999999</v>
          </cell>
          <cell r="AZ83">
            <v>5674.5975000000008</v>
          </cell>
          <cell r="BA83">
            <v>5777.7720000000008</v>
          </cell>
          <cell r="BB83">
            <v>5880.9465000000009</v>
          </cell>
          <cell r="BC83">
            <v>5984.1209999999992</v>
          </cell>
          <cell r="BD83">
            <v>2508.48</v>
          </cell>
          <cell r="BE83">
            <v>2558.6496000000002</v>
          </cell>
          <cell r="BF83">
            <v>2483.3951999999999</v>
          </cell>
          <cell r="BG83">
            <v>4007.8349999999996</v>
          </cell>
          <cell r="BH83">
            <v>4087.9917</v>
          </cell>
          <cell r="BI83">
            <v>3967.7566500000007</v>
          </cell>
          <cell r="BJ83">
            <v>4488.7752</v>
          </cell>
          <cell r="BK83">
            <v>7084.3499999999985</v>
          </cell>
          <cell r="BL83">
            <v>7226.0370000000003</v>
          </cell>
          <cell r="BM83">
            <v>7013.5064999999995</v>
          </cell>
          <cell r="BN83">
            <v>4611.75</v>
          </cell>
          <cell r="BO83">
            <v>4703.9849999999997</v>
          </cell>
          <cell r="BP83">
            <v>4565.6324999999997</v>
          </cell>
          <cell r="BQ83">
            <v>4796.22</v>
          </cell>
          <cell r="BR83">
            <v>6238.0499999999984</v>
          </cell>
          <cell r="BS83">
            <v>6362.8109999999988</v>
          </cell>
          <cell r="BT83">
            <v>6175.6694999999972</v>
          </cell>
          <cell r="BU83">
            <v>6811.3499999999995</v>
          </cell>
          <cell r="BV83">
            <v>6947.5770000000002</v>
          </cell>
          <cell r="BW83">
            <v>6743.2365</v>
          </cell>
          <cell r="BX83">
            <v>7492.4850000000015</v>
          </cell>
          <cell r="BY83">
            <v>7628.7120000000004</v>
          </cell>
          <cell r="BZ83">
            <v>6811.3499999999995</v>
          </cell>
          <cell r="CA83">
            <v>6947.5770000000002</v>
          </cell>
          <cell r="CB83">
            <v>6743.2365</v>
          </cell>
          <cell r="CC83">
            <v>7628.7120000000004</v>
          </cell>
          <cell r="CD83">
            <v>7764.9390000000012</v>
          </cell>
          <cell r="CE83">
            <v>6811.3499999999995</v>
          </cell>
          <cell r="CF83">
            <v>6947.5770000000002</v>
          </cell>
          <cell r="CG83">
            <v>6743.2365</v>
          </cell>
          <cell r="CH83">
            <v>7764.9390000000012</v>
          </cell>
          <cell r="CI83">
            <v>0</v>
          </cell>
        </row>
        <row r="84">
          <cell r="E84">
            <v>0</v>
          </cell>
          <cell r="F84">
            <v>63</v>
          </cell>
          <cell r="G84">
            <v>11</v>
          </cell>
          <cell r="H84">
            <v>11</v>
          </cell>
          <cell r="I84">
            <v>15</v>
          </cell>
          <cell r="J84">
            <v>15</v>
          </cell>
          <cell r="K84">
            <v>22</v>
          </cell>
          <cell r="L84">
            <v>22</v>
          </cell>
          <cell r="M84">
            <v>26</v>
          </cell>
          <cell r="N84">
            <v>26</v>
          </cell>
          <cell r="O84">
            <v>32</v>
          </cell>
          <cell r="P84">
            <v>32</v>
          </cell>
          <cell r="Q84">
            <v>32</v>
          </cell>
          <cell r="R84">
            <v>35</v>
          </cell>
          <cell r="S84">
            <v>32</v>
          </cell>
          <cell r="T84">
            <v>32</v>
          </cell>
          <cell r="U84">
            <v>32</v>
          </cell>
          <cell r="V84">
            <v>41</v>
          </cell>
          <cell r="W84">
            <v>41</v>
          </cell>
          <cell r="X84">
            <v>41</v>
          </cell>
          <cell r="Y84">
            <v>45</v>
          </cell>
          <cell r="Z84">
            <v>41</v>
          </cell>
          <cell r="AA84">
            <v>41</v>
          </cell>
          <cell r="AB84">
            <v>41</v>
          </cell>
          <cell r="AC84">
            <v>41</v>
          </cell>
          <cell r="AD84">
            <v>41</v>
          </cell>
          <cell r="AE84">
            <v>47</v>
          </cell>
          <cell r="AF84">
            <v>47</v>
          </cell>
          <cell r="AG84">
            <v>47</v>
          </cell>
          <cell r="AH84">
            <v>52</v>
          </cell>
          <cell r="AI84">
            <v>47</v>
          </cell>
          <cell r="AJ84">
            <v>46</v>
          </cell>
          <cell r="AK84">
            <v>53</v>
          </cell>
          <cell r="AL84">
            <v>53</v>
          </cell>
          <cell r="AM84">
            <v>53</v>
          </cell>
          <cell r="AN84">
            <v>57</v>
          </cell>
          <cell r="AO84">
            <v>53</v>
          </cell>
          <cell r="AP84">
            <v>53</v>
          </cell>
          <cell r="AQ84">
            <v>55</v>
          </cell>
          <cell r="AR84">
            <v>49</v>
          </cell>
          <cell r="AS84">
            <v>49</v>
          </cell>
          <cell r="AT84">
            <v>49</v>
          </cell>
          <cell r="AU84">
            <v>49</v>
          </cell>
          <cell r="AV84">
            <v>49</v>
          </cell>
          <cell r="AW84">
            <v>55</v>
          </cell>
          <cell r="AX84">
            <v>55</v>
          </cell>
          <cell r="AY84">
            <v>55</v>
          </cell>
          <cell r="AZ84">
            <v>59</v>
          </cell>
          <cell r="BA84">
            <v>55</v>
          </cell>
          <cell r="BB84">
            <v>55</v>
          </cell>
          <cell r="BC84">
            <v>57</v>
          </cell>
          <cell r="BD84">
            <v>47</v>
          </cell>
          <cell r="BE84">
            <v>47</v>
          </cell>
          <cell r="BF84">
            <v>47</v>
          </cell>
          <cell r="BG84">
            <v>53</v>
          </cell>
          <cell r="BH84">
            <v>53</v>
          </cell>
          <cell r="BI84">
            <v>53</v>
          </cell>
          <cell r="BJ84">
            <v>53</v>
          </cell>
          <cell r="BK84">
            <v>57</v>
          </cell>
          <cell r="BL84">
            <v>57</v>
          </cell>
          <cell r="BM84">
            <v>57</v>
          </cell>
          <cell r="BN84">
            <v>49</v>
          </cell>
          <cell r="BO84">
            <v>49</v>
          </cell>
          <cell r="BP84">
            <v>49</v>
          </cell>
          <cell r="BQ84">
            <v>47</v>
          </cell>
          <cell r="BR84">
            <v>52</v>
          </cell>
          <cell r="BS84">
            <v>52</v>
          </cell>
          <cell r="BT84">
            <v>52</v>
          </cell>
          <cell r="BU84">
            <v>57</v>
          </cell>
          <cell r="BV84">
            <v>57</v>
          </cell>
          <cell r="BW84">
            <v>57</v>
          </cell>
          <cell r="BX84">
            <v>60</v>
          </cell>
          <cell r="BY84">
            <v>57</v>
          </cell>
          <cell r="BZ84">
            <v>57</v>
          </cell>
          <cell r="CA84">
            <v>57</v>
          </cell>
          <cell r="CB84">
            <v>57</v>
          </cell>
          <cell r="CC84">
            <v>57</v>
          </cell>
          <cell r="CD84">
            <v>57</v>
          </cell>
          <cell r="CE84">
            <v>59</v>
          </cell>
          <cell r="CF84">
            <v>59</v>
          </cell>
          <cell r="CG84">
            <v>59</v>
          </cell>
          <cell r="CH84">
            <v>59</v>
          </cell>
          <cell r="CI84">
            <v>0</v>
          </cell>
        </row>
        <row r="85">
          <cell r="E85">
            <v>0</v>
          </cell>
          <cell r="F85">
            <v>250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row>
        <row r="86">
          <cell r="E86">
            <v>325.63</v>
          </cell>
          <cell r="F86">
            <v>250</v>
          </cell>
          <cell r="G86">
            <v>325.63</v>
          </cell>
          <cell r="H86">
            <v>325.63</v>
          </cell>
          <cell r="I86">
            <v>325.63</v>
          </cell>
          <cell r="J86">
            <v>325.63</v>
          </cell>
          <cell r="K86">
            <v>325.63</v>
          </cell>
          <cell r="L86">
            <v>325.63</v>
          </cell>
          <cell r="M86">
            <v>325.63</v>
          </cell>
          <cell r="N86">
            <v>325.63</v>
          </cell>
          <cell r="O86">
            <v>325.63</v>
          </cell>
          <cell r="P86">
            <v>325.63</v>
          </cell>
          <cell r="Q86">
            <v>325.63</v>
          </cell>
          <cell r="R86">
            <v>325.63</v>
          </cell>
          <cell r="S86">
            <v>325.63</v>
          </cell>
          <cell r="T86">
            <v>325.63</v>
          </cell>
          <cell r="U86">
            <v>325.63</v>
          </cell>
          <cell r="V86">
            <v>325.63</v>
          </cell>
          <cell r="W86">
            <v>325.63</v>
          </cell>
          <cell r="X86">
            <v>325.63</v>
          </cell>
          <cell r="Y86">
            <v>325.63</v>
          </cell>
          <cell r="Z86">
            <v>325.63</v>
          </cell>
          <cell r="AA86">
            <v>325.63</v>
          </cell>
          <cell r="AB86">
            <v>325.63</v>
          </cell>
          <cell r="AC86">
            <v>325.63</v>
          </cell>
          <cell r="AD86">
            <v>325.63</v>
          </cell>
          <cell r="AE86">
            <v>325.63</v>
          </cell>
          <cell r="AF86">
            <v>325.63</v>
          </cell>
          <cell r="AG86">
            <v>325.63</v>
          </cell>
          <cell r="AH86">
            <v>325.63</v>
          </cell>
          <cell r="AI86">
            <v>325.63</v>
          </cell>
          <cell r="AJ86">
            <v>325.63</v>
          </cell>
          <cell r="AK86">
            <v>325.63</v>
          </cell>
          <cell r="AL86">
            <v>325.63</v>
          </cell>
          <cell r="AM86">
            <v>325.63</v>
          </cell>
          <cell r="AN86">
            <v>325.63</v>
          </cell>
          <cell r="AO86">
            <v>325.63</v>
          </cell>
          <cell r="AP86">
            <v>325.63</v>
          </cell>
          <cell r="AQ86">
            <v>325.63</v>
          </cell>
          <cell r="AR86">
            <v>325.63</v>
          </cell>
          <cell r="AS86">
            <v>325.63</v>
          </cell>
          <cell r="AT86">
            <v>325.63</v>
          </cell>
          <cell r="AU86">
            <v>325.63</v>
          </cell>
          <cell r="AV86">
            <v>325.63</v>
          </cell>
          <cell r="AW86">
            <v>325.63</v>
          </cell>
          <cell r="AX86">
            <v>325.63</v>
          </cell>
          <cell r="AY86">
            <v>325.63</v>
          </cell>
          <cell r="AZ86">
            <v>325.63</v>
          </cell>
          <cell r="BA86">
            <v>325.63</v>
          </cell>
          <cell r="BB86">
            <v>325.63</v>
          </cell>
          <cell r="BC86">
            <v>325.63</v>
          </cell>
          <cell r="BD86">
            <v>325.63</v>
          </cell>
          <cell r="BE86">
            <v>325.63</v>
          </cell>
          <cell r="BF86">
            <v>325.63</v>
          </cell>
          <cell r="BG86">
            <v>325.63</v>
          </cell>
          <cell r="BH86">
            <v>325.63</v>
          </cell>
          <cell r="BI86">
            <v>325.63</v>
          </cell>
          <cell r="BJ86">
            <v>325.63</v>
          </cell>
          <cell r="BK86">
            <v>325.63</v>
          </cell>
          <cell r="BL86">
            <v>325.63</v>
          </cell>
          <cell r="BM86">
            <v>325.63</v>
          </cell>
          <cell r="BN86">
            <v>325.63</v>
          </cell>
          <cell r="BO86">
            <v>325.63</v>
          </cell>
          <cell r="BP86">
            <v>325.63</v>
          </cell>
          <cell r="BQ86">
            <v>325.63</v>
          </cell>
          <cell r="BR86">
            <v>325.63</v>
          </cell>
          <cell r="BS86">
            <v>325.63</v>
          </cell>
          <cell r="BT86">
            <v>325.63</v>
          </cell>
          <cell r="BU86">
            <v>325.63</v>
          </cell>
          <cell r="BV86">
            <v>325.63</v>
          </cell>
          <cell r="BW86">
            <v>325.63</v>
          </cell>
          <cell r="BX86">
            <v>325.63</v>
          </cell>
          <cell r="BY86">
            <v>325.63</v>
          </cell>
          <cell r="BZ86">
            <v>325.63</v>
          </cell>
          <cell r="CA86">
            <v>325.63</v>
          </cell>
          <cell r="CB86">
            <v>325.63</v>
          </cell>
          <cell r="CC86">
            <v>325.63</v>
          </cell>
          <cell r="CD86">
            <v>325.63</v>
          </cell>
          <cell r="CE86">
            <v>325.63</v>
          </cell>
          <cell r="CF86">
            <v>325.63</v>
          </cell>
          <cell r="CG86">
            <v>325.63</v>
          </cell>
          <cell r="CH86">
            <v>325.63</v>
          </cell>
          <cell r="CI86">
            <v>325.63</v>
          </cell>
        </row>
        <row r="87">
          <cell r="E87">
            <v>3</v>
          </cell>
          <cell r="F87">
            <v>3</v>
          </cell>
          <cell r="G87">
            <v>3</v>
          </cell>
          <cell r="H87">
            <v>3</v>
          </cell>
          <cell r="I87">
            <v>3</v>
          </cell>
          <cell r="J87">
            <v>3</v>
          </cell>
          <cell r="K87">
            <v>3</v>
          </cell>
          <cell r="L87">
            <v>3</v>
          </cell>
          <cell r="M87">
            <v>3</v>
          </cell>
          <cell r="N87">
            <v>3</v>
          </cell>
          <cell r="O87">
            <v>3</v>
          </cell>
          <cell r="P87">
            <v>3</v>
          </cell>
          <cell r="Q87">
            <v>3</v>
          </cell>
          <cell r="R87">
            <v>3</v>
          </cell>
          <cell r="S87">
            <v>3</v>
          </cell>
          <cell r="T87">
            <v>3</v>
          </cell>
          <cell r="U87">
            <v>3</v>
          </cell>
          <cell r="V87">
            <v>3</v>
          </cell>
          <cell r="W87">
            <v>3</v>
          </cell>
          <cell r="X87">
            <v>3</v>
          </cell>
          <cell r="Y87">
            <v>3</v>
          </cell>
          <cell r="Z87">
            <v>3</v>
          </cell>
          <cell r="AA87">
            <v>3</v>
          </cell>
          <cell r="AB87">
            <v>3</v>
          </cell>
          <cell r="AC87">
            <v>3</v>
          </cell>
          <cell r="AD87">
            <v>3</v>
          </cell>
          <cell r="AE87">
            <v>3</v>
          </cell>
          <cell r="AF87">
            <v>3</v>
          </cell>
          <cell r="AG87">
            <v>3</v>
          </cell>
          <cell r="AH87">
            <v>3</v>
          </cell>
          <cell r="AI87">
            <v>3</v>
          </cell>
          <cell r="AJ87">
            <v>3</v>
          </cell>
          <cell r="AK87">
            <v>3</v>
          </cell>
          <cell r="AL87">
            <v>3</v>
          </cell>
          <cell r="AM87">
            <v>3</v>
          </cell>
          <cell r="AN87">
            <v>3</v>
          </cell>
          <cell r="AO87">
            <v>3</v>
          </cell>
          <cell r="AP87">
            <v>3</v>
          </cell>
          <cell r="AQ87">
            <v>3</v>
          </cell>
          <cell r="AR87">
            <v>3</v>
          </cell>
          <cell r="AS87">
            <v>3</v>
          </cell>
          <cell r="AT87">
            <v>3</v>
          </cell>
          <cell r="AU87">
            <v>3</v>
          </cell>
          <cell r="AV87">
            <v>3</v>
          </cell>
          <cell r="AW87">
            <v>3</v>
          </cell>
          <cell r="AX87">
            <v>3</v>
          </cell>
          <cell r="AY87">
            <v>3</v>
          </cell>
          <cell r="AZ87">
            <v>3</v>
          </cell>
          <cell r="BA87">
            <v>3</v>
          </cell>
          <cell r="BB87">
            <v>3</v>
          </cell>
          <cell r="BC87">
            <v>3</v>
          </cell>
          <cell r="BD87">
            <v>3</v>
          </cell>
          <cell r="BE87">
            <v>3</v>
          </cell>
          <cell r="BF87">
            <v>3</v>
          </cell>
          <cell r="BG87">
            <v>3</v>
          </cell>
          <cell r="BH87">
            <v>3</v>
          </cell>
          <cell r="BI87">
            <v>3</v>
          </cell>
          <cell r="BJ87">
            <v>3</v>
          </cell>
          <cell r="BK87">
            <v>3</v>
          </cell>
          <cell r="BL87">
            <v>3</v>
          </cell>
          <cell r="BM87">
            <v>3</v>
          </cell>
          <cell r="BN87">
            <v>3</v>
          </cell>
          <cell r="BO87">
            <v>3</v>
          </cell>
          <cell r="BP87">
            <v>3</v>
          </cell>
          <cell r="BQ87">
            <v>3</v>
          </cell>
          <cell r="BR87">
            <v>3</v>
          </cell>
          <cell r="BS87">
            <v>3</v>
          </cell>
          <cell r="BT87">
            <v>3</v>
          </cell>
          <cell r="BU87">
            <v>3</v>
          </cell>
          <cell r="BV87">
            <v>3</v>
          </cell>
          <cell r="BW87">
            <v>3</v>
          </cell>
          <cell r="BX87">
            <v>3</v>
          </cell>
          <cell r="BY87">
            <v>3</v>
          </cell>
          <cell r="BZ87">
            <v>3</v>
          </cell>
          <cell r="CA87">
            <v>3</v>
          </cell>
          <cell r="CB87">
            <v>3</v>
          </cell>
          <cell r="CC87">
            <v>3</v>
          </cell>
          <cell r="CD87">
            <v>3</v>
          </cell>
          <cell r="CE87">
            <v>3</v>
          </cell>
          <cell r="CF87">
            <v>3</v>
          </cell>
          <cell r="CG87">
            <v>3</v>
          </cell>
          <cell r="CH87">
            <v>3</v>
          </cell>
          <cell r="CI87">
            <v>3</v>
          </cell>
        </row>
        <row r="88">
          <cell r="E88">
            <v>328.63</v>
          </cell>
          <cell r="F88">
            <v>253</v>
          </cell>
          <cell r="G88">
            <v>328.63</v>
          </cell>
          <cell r="H88">
            <v>328.63</v>
          </cell>
          <cell r="I88">
            <v>328.63</v>
          </cell>
          <cell r="J88">
            <v>328.63</v>
          </cell>
          <cell r="K88">
            <v>328.63</v>
          </cell>
          <cell r="L88">
            <v>328.63</v>
          </cell>
          <cell r="M88">
            <v>328.63</v>
          </cell>
          <cell r="N88">
            <v>328.63</v>
          </cell>
          <cell r="O88">
            <v>328.63</v>
          </cell>
          <cell r="P88">
            <v>328.63</v>
          </cell>
          <cell r="Q88">
            <v>328.63</v>
          </cell>
          <cell r="R88">
            <v>328.63</v>
          </cell>
          <cell r="S88">
            <v>328.63</v>
          </cell>
          <cell r="T88">
            <v>328.63</v>
          </cell>
          <cell r="U88">
            <v>328.63</v>
          </cell>
          <cell r="V88">
            <v>328.63</v>
          </cell>
          <cell r="W88">
            <v>328.63</v>
          </cell>
          <cell r="X88">
            <v>328.63</v>
          </cell>
          <cell r="Y88">
            <v>328.63</v>
          </cell>
          <cell r="Z88">
            <v>328.63</v>
          </cell>
          <cell r="AA88">
            <v>328.63</v>
          </cell>
          <cell r="AB88">
            <v>328.63</v>
          </cell>
          <cell r="AC88">
            <v>328.63</v>
          </cell>
          <cell r="AD88">
            <v>328.63</v>
          </cell>
          <cell r="AE88">
            <v>328.63</v>
          </cell>
          <cell r="AF88">
            <v>328.63</v>
          </cell>
          <cell r="AG88">
            <v>328.63</v>
          </cell>
          <cell r="AH88">
            <v>328.63</v>
          </cell>
          <cell r="AI88">
            <v>328.63</v>
          </cell>
          <cell r="AJ88">
            <v>328.63</v>
          </cell>
          <cell r="AK88">
            <v>328.63</v>
          </cell>
          <cell r="AL88">
            <v>328.63</v>
          </cell>
          <cell r="AM88">
            <v>328.63</v>
          </cell>
          <cell r="AN88">
            <v>328.63</v>
          </cell>
          <cell r="AO88">
            <v>328.63</v>
          </cell>
          <cell r="AP88">
            <v>328.63</v>
          </cell>
          <cell r="AQ88">
            <v>328.63</v>
          </cell>
          <cell r="AR88">
            <v>328.63</v>
          </cell>
          <cell r="AS88">
            <v>328.63</v>
          </cell>
          <cell r="AT88">
            <v>328.63</v>
          </cell>
          <cell r="AU88">
            <v>328.63</v>
          </cell>
          <cell r="AV88">
            <v>328.63</v>
          </cell>
          <cell r="AW88">
            <v>328.63</v>
          </cell>
          <cell r="AX88">
            <v>328.63</v>
          </cell>
          <cell r="AY88">
            <v>328.63</v>
          </cell>
          <cell r="AZ88">
            <v>328.63</v>
          </cell>
          <cell r="BA88">
            <v>328.63</v>
          </cell>
          <cell r="BB88">
            <v>328.63</v>
          </cell>
          <cell r="BC88">
            <v>328.63</v>
          </cell>
          <cell r="BD88">
            <v>328.63</v>
          </cell>
          <cell r="BE88">
            <v>328.63</v>
          </cell>
          <cell r="BF88">
            <v>328.63</v>
          </cell>
          <cell r="BG88">
            <v>328.63</v>
          </cell>
          <cell r="BH88">
            <v>328.63</v>
          </cell>
          <cell r="BI88">
            <v>328.63</v>
          </cell>
          <cell r="BJ88">
            <v>328.63</v>
          </cell>
          <cell r="BK88">
            <v>328.63</v>
          </cell>
          <cell r="BL88">
            <v>328.63</v>
          </cell>
          <cell r="BM88">
            <v>328.63</v>
          </cell>
          <cell r="BN88">
            <v>328.63</v>
          </cell>
          <cell r="BO88">
            <v>328.63</v>
          </cell>
          <cell r="BP88">
            <v>328.63</v>
          </cell>
          <cell r="BQ88">
            <v>328.63</v>
          </cell>
          <cell r="BR88">
            <v>328.63</v>
          </cell>
          <cell r="BS88">
            <v>328.63</v>
          </cell>
          <cell r="BT88">
            <v>328.63</v>
          </cell>
          <cell r="BU88">
            <v>328.63</v>
          </cell>
          <cell r="BV88">
            <v>328.63</v>
          </cell>
          <cell r="BW88">
            <v>328.63</v>
          </cell>
          <cell r="BX88">
            <v>328.63</v>
          </cell>
          <cell r="BY88">
            <v>328.63</v>
          </cell>
          <cell r="BZ88">
            <v>328.63</v>
          </cell>
          <cell r="CA88">
            <v>328.63</v>
          </cell>
          <cell r="CB88">
            <v>328.63</v>
          </cell>
          <cell r="CC88">
            <v>328.63</v>
          </cell>
          <cell r="CD88">
            <v>328.63</v>
          </cell>
          <cell r="CE88">
            <v>328.63</v>
          </cell>
          <cell r="CF88">
            <v>328.63</v>
          </cell>
          <cell r="CG88">
            <v>328.63</v>
          </cell>
          <cell r="CH88">
            <v>328.63</v>
          </cell>
          <cell r="CI88">
            <v>328.63</v>
          </cell>
        </row>
        <row r="89">
          <cell r="E89">
            <v>2.5000000000000001E-2</v>
          </cell>
          <cell r="F89">
            <v>2.5000000000000001E-2</v>
          </cell>
          <cell r="G89">
            <v>2.5000000000000001E-2</v>
          </cell>
          <cell r="H89">
            <v>2.5000000000000001E-2</v>
          </cell>
          <cell r="I89">
            <v>2.5000000000000001E-2</v>
          </cell>
          <cell r="J89">
            <v>2.5000000000000001E-2</v>
          </cell>
          <cell r="K89">
            <v>2.5000000000000001E-2</v>
          </cell>
          <cell r="L89">
            <v>2.5000000000000001E-2</v>
          </cell>
          <cell r="M89">
            <v>2.5000000000000001E-2</v>
          </cell>
          <cell r="N89">
            <v>2.5000000000000001E-2</v>
          </cell>
          <cell r="O89">
            <v>2.5000000000000001E-2</v>
          </cell>
          <cell r="P89">
            <v>2.5000000000000001E-2</v>
          </cell>
          <cell r="Q89">
            <v>2.5000000000000001E-2</v>
          </cell>
          <cell r="R89">
            <v>2.5000000000000001E-2</v>
          </cell>
          <cell r="S89">
            <v>2.5000000000000001E-2</v>
          </cell>
          <cell r="T89">
            <v>2.5000000000000001E-2</v>
          </cell>
          <cell r="U89">
            <v>2.5000000000000001E-2</v>
          </cell>
          <cell r="V89">
            <v>2.5000000000000001E-2</v>
          </cell>
          <cell r="W89">
            <v>2.5000000000000001E-2</v>
          </cell>
          <cell r="X89">
            <v>2.5000000000000001E-2</v>
          </cell>
          <cell r="Y89">
            <v>2.5000000000000001E-2</v>
          </cell>
          <cell r="Z89">
            <v>2.5000000000000001E-2</v>
          </cell>
          <cell r="AA89">
            <v>2.5000000000000001E-2</v>
          </cell>
          <cell r="AB89">
            <v>2.5000000000000001E-2</v>
          </cell>
          <cell r="AC89">
            <v>2.5000000000000001E-2</v>
          </cell>
          <cell r="AD89">
            <v>2.5000000000000001E-2</v>
          </cell>
          <cell r="AE89">
            <v>2.5000000000000001E-2</v>
          </cell>
          <cell r="AF89">
            <v>2.5000000000000001E-2</v>
          </cell>
          <cell r="AG89">
            <v>2.5000000000000001E-2</v>
          </cell>
          <cell r="AH89">
            <v>2.5000000000000001E-2</v>
          </cell>
          <cell r="AI89">
            <v>2.5000000000000001E-2</v>
          </cell>
          <cell r="AJ89">
            <v>2.5000000000000001E-2</v>
          </cell>
          <cell r="AK89">
            <v>2.5000000000000001E-2</v>
          </cell>
          <cell r="AL89">
            <v>2.5000000000000001E-2</v>
          </cell>
          <cell r="AM89">
            <v>2.5000000000000001E-2</v>
          </cell>
          <cell r="AN89">
            <v>2.5000000000000001E-2</v>
          </cell>
          <cell r="AO89">
            <v>2.5000000000000001E-2</v>
          </cell>
          <cell r="AP89">
            <v>2.5000000000000001E-2</v>
          </cell>
          <cell r="AQ89">
            <v>2.5000000000000001E-2</v>
          </cell>
          <cell r="AR89">
            <v>2.5000000000000001E-2</v>
          </cell>
          <cell r="AS89">
            <v>2.5000000000000001E-2</v>
          </cell>
          <cell r="AT89">
            <v>2.5000000000000001E-2</v>
          </cell>
          <cell r="AU89">
            <v>2.5000000000000001E-2</v>
          </cell>
          <cell r="AV89">
            <v>2.5000000000000001E-2</v>
          </cell>
          <cell r="AW89">
            <v>2.5000000000000001E-2</v>
          </cell>
          <cell r="AX89">
            <v>2.5000000000000001E-2</v>
          </cell>
          <cell r="AY89">
            <v>2.5000000000000001E-2</v>
          </cell>
          <cell r="AZ89">
            <v>2.5000000000000001E-2</v>
          </cell>
          <cell r="BA89">
            <v>2.5000000000000001E-2</v>
          </cell>
          <cell r="BB89">
            <v>2.5000000000000001E-2</v>
          </cell>
          <cell r="BC89">
            <v>2.5000000000000001E-2</v>
          </cell>
          <cell r="BD89">
            <v>2.5000000000000001E-2</v>
          </cell>
          <cell r="BE89">
            <v>2.5000000000000001E-2</v>
          </cell>
          <cell r="BF89">
            <v>2.5000000000000001E-2</v>
          </cell>
          <cell r="BG89">
            <v>2.5000000000000001E-2</v>
          </cell>
          <cell r="BH89">
            <v>2.5000000000000001E-2</v>
          </cell>
          <cell r="BI89">
            <v>2.5000000000000001E-2</v>
          </cell>
          <cell r="BJ89">
            <v>2.5000000000000001E-2</v>
          </cell>
          <cell r="BK89">
            <v>2.5000000000000001E-2</v>
          </cell>
          <cell r="BL89">
            <v>2.5000000000000001E-2</v>
          </cell>
          <cell r="BM89">
            <v>2.5000000000000001E-2</v>
          </cell>
          <cell r="BN89">
            <v>2.5000000000000001E-2</v>
          </cell>
          <cell r="BO89">
            <v>2.5000000000000001E-2</v>
          </cell>
          <cell r="BP89">
            <v>2.5000000000000001E-2</v>
          </cell>
          <cell r="BQ89">
            <v>2.5000000000000001E-2</v>
          </cell>
          <cell r="BR89">
            <v>2.5000000000000001E-2</v>
          </cell>
          <cell r="BS89">
            <v>2.5000000000000001E-2</v>
          </cell>
          <cell r="BT89">
            <v>2.5000000000000001E-2</v>
          </cell>
          <cell r="BU89">
            <v>2.5000000000000001E-2</v>
          </cell>
          <cell r="BV89">
            <v>2.5000000000000001E-2</v>
          </cell>
          <cell r="BW89">
            <v>2.5000000000000001E-2</v>
          </cell>
          <cell r="BX89">
            <v>2.5000000000000001E-2</v>
          </cell>
          <cell r="BY89">
            <v>2.5000000000000001E-2</v>
          </cell>
          <cell r="BZ89">
            <v>2.5000000000000001E-2</v>
          </cell>
          <cell r="CA89">
            <v>2.5000000000000001E-2</v>
          </cell>
          <cell r="CB89">
            <v>2.5000000000000001E-2</v>
          </cell>
          <cell r="CC89">
            <v>2.5000000000000001E-2</v>
          </cell>
          <cell r="CD89">
            <v>2.5000000000000001E-2</v>
          </cell>
          <cell r="CE89">
            <v>2.5000000000000001E-2</v>
          </cell>
          <cell r="CF89">
            <v>2.5000000000000001E-2</v>
          </cell>
          <cell r="CG89">
            <v>2.5000000000000001E-2</v>
          </cell>
          <cell r="CH89">
            <v>2.5000000000000001E-2</v>
          </cell>
          <cell r="CI89">
            <v>2.5000000000000001E-2</v>
          </cell>
        </row>
        <row r="90">
          <cell r="E90">
            <v>0</v>
          </cell>
          <cell r="F90">
            <v>56.973912839999997</v>
          </cell>
          <cell r="G90">
            <v>17.198999999999998</v>
          </cell>
          <cell r="H90">
            <v>17.542979999999996</v>
          </cell>
          <cell r="I90">
            <v>26.675999999999998</v>
          </cell>
          <cell r="J90">
            <v>27.209519999999998</v>
          </cell>
          <cell r="K90">
            <v>35.333999999999996</v>
          </cell>
          <cell r="L90">
            <v>36.040679999999995</v>
          </cell>
          <cell r="M90">
            <v>45.746999999999993</v>
          </cell>
          <cell r="N90">
            <v>46.661939999999994</v>
          </cell>
          <cell r="O90">
            <v>54.28799999999999</v>
          </cell>
          <cell r="P90">
            <v>55.373759999999997</v>
          </cell>
          <cell r="Q90">
            <v>53.74512</v>
          </cell>
          <cell r="R90">
            <v>53.081599999999995</v>
          </cell>
          <cell r="S90">
            <v>60.802560000000007</v>
          </cell>
          <cell r="T90">
            <v>61.888319999999993</v>
          </cell>
          <cell r="U90">
            <v>60.223488000000003</v>
          </cell>
          <cell r="V90">
            <v>81.899999999999991</v>
          </cell>
          <cell r="W90">
            <v>83.537999999999997</v>
          </cell>
          <cell r="X90">
            <v>81.080999999999989</v>
          </cell>
          <cell r="Y90">
            <v>80.080000000000013</v>
          </cell>
          <cell r="Z90">
            <v>91.728000000000009</v>
          </cell>
          <cell r="AA90">
            <v>93.366000000000014</v>
          </cell>
          <cell r="AB90">
            <v>41.886000000000003</v>
          </cell>
          <cell r="AC90">
            <v>42.723720000000007</v>
          </cell>
          <cell r="AD90">
            <v>41.467140000000001</v>
          </cell>
          <cell r="AE90">
            <v>44.46</v>
          </cell>
          <cell r="AF90">
            <v>45.349200000000003</v>
          </cell>
          <cell r="AG90">
            <v>44.015400000000007</v>
          </cell>
          <cell r="AH90">
            <v>99.623333333333335</v>
          </cell>
          <cell r="AI90">
            <v>49.795200000000008</v>
          </cell>
          <cell r="AJ90">
            <v>56.513600000000011</v>
          </cell>
          <cell r="AK90">
            <v>52.533000000000008</v>
          </cell>
          <cell r="AL90">
            <v>53.583660000000002</v>
          </cell>
          <cell r="AM90">
            <v>52.007670000000005</v>
          </cell>
          <cell r="AN90">
            <v>117.71283333333335</v>
          </cell>
          <cell r="AO90">
            <v>58.836960000000005</v>
          </cell>
          <cell r="AP90">
            <v>59.887620000000005</v>
          </cell>
          <cell r="AQ90">
            <v>99.306826666666666</v>
          </cell>
          <cell r="AR90">
            <v>47.736000000000004</v>
          </cell>
          <cell r="AS90">
            <v>48.690719999999999</v>
          </cell>
          <cell r="AT90">
            <v>47.25864</v>
          </cell>
          <cell r="AU90">
            <v>53.464320000000001</v>
          </cell>
          <cell r="AV90">
            <v>54.41904000000001</v>
          </cell>
          <cell r="AW90">
            <v>56.277000000000001</v>
          </cell>
          <cell r="AX90">
            <v>57.402540000000002</v>
          </cell>
          <cell r="AY90">
            <v>55.714230000000001</v>
          </cell>
          <cell r="AZ90">
            <v>126.10216666666668</v>
          </cell>
          <cell r="BA90">
            <v>63.030240000000006</v>
          </cell>
          <cell r="BB90">
            <v>64.155780000000007</v>
          </cell>
          <cell r="BC90">
            <v>106.38437333333333</v>
          </cell>
          <cell r="BD90">
            <v>62.712000000000003</v>
          </cell>
          <cell r="BE90">
            <v>63.966239999999999</v>
          </cell>
          <cell r="BF90">
            <v>62.084879999999998</v>
          </cell>
          <cell r="BG90">
            <v>61.658999999999999</v>
          </cell>
          <cell r="BH90">
            <v>62.892179999999996</v>
          </cell>
          <cell r="BI90">
            <v>61.042410000000004</v>
          </cell>
          <cell r="BJ90">
            <v>48.968456727272731</v>
          </cell>
          <cell r="BK90">
            <v>60.722999999999992</v>
          </cell>
          <cell r="BL90">
            <v>61.937460000000002</v>
          </cell>
          <cell r="BM90">
            <v>60.115769999999991</v>
          </cell>
          <cell r="BN90">
            <v>50.31</v>
          </cell>
          <cell r="BO90">
            <v>51.316200000000002</v>
          </cell>
          <cell r="BP90">
            <v>49.806899999999999</v>
          </cell>
          <cell r="BQ90">
            <v>67.711341176470583</v>
          </cell>
          <cell r="BR90">
            <v>53.468999999999987</v>
          </cell>
          <cell r="BS90">
            <v>54.538379999999997</v>
          </cell>
          <cell r="BT90">
            <v>52.934309999999982</v>
          </cell>
          <cell r="BU90">
            <v>58.382999999999996</v>
          </cell>
          <cell r="BV90">
            <v>59.550660000000001</v>
          </cell>
          <cell r="BW90">
            <v>57.799169999999997</v>
          </cell>
          <cell r="BX90">
            <v>107.03550000000001</v>
          </cell>
          <cell r="BY90">
            <v>83.222312727272737</v>
          </cell>
          <cell r="BZ90">
            <v>58.382999999999996</v>
          </cell>
          <cell r="CA90">
            <v>59.550660000000001</v>
          </cell>
          <cell r="CB90">
            <v>57.799169999999997</v>
          </cell>
          <cell r="CC90">
            <v>83.222312727272737</v>
          </cell>
          <cell r="CD90">
            <v>66.556620000000009</v>
          </cell>
          <cell r="CE90">
            <v>58.382999999999996</v>
          </cell>
          <cell r="CF90">
            <v>59.550660000000001</v>
          </cell>
          <cell r="CG90">
            <v>57.799169999999997</v>
          </cell>
          <cell r="CH90">
            <v>66.556620000000009</v>
          </cell>
          <cell r="CI90">
            <v>0</v>
          </cell>
        </row>
        <row r="91">
          <cell r="E91">
            <v>0</v>
          </cell>
          <cell r="F91">
            <v>10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row>
        <row r="92">
          <cell r="E92" t="str">
            <v>----</v>
          </cell>
          <cell r="F92" t="str">
            <v>----</v>
          </cell>
          <cell r="G92" t="str">
            <v>----</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cell r="Z92" t="str">
            <v>----</v>
          </cell>
          <cell r="AA92" t="str">
            <v>----</v>
          </cell>
          <cell r="AB92" t="str">
            <v>----</v>
          </cell>
          <cell r="AC92" t="str">
            <v>----</v>
          </cell>
          <cell r="AD92" t="str">
            <v>----</v>
          </cell>
          <cell r="AE92" t="str">
            <v>----</v>
          </cell>
          <cell r="AF92" t="str">
            <v>----</v>
          </cell>
          <cell r="AG92" t="str">
            <v>----</v>
          </cell>
          <cell r="AH92" t="str">
            <v>----</v>
          </cell>
          <cell r="AI92" t="str">
            <v>----</v>
          </cell>
          <cell r="AJ92" t="str">
            <v>----</v>
          </cell>
          <cell r="AK92" t="str">
            <v>----</v>
          </cell>
          <cell r="AL92" t="str">
            <v>----</v>
          </cell>
          <cell r="AM92" t="str">
            <v>----</v>
          </cell>
          <cell r="AN92" t="str">
            <v>----</v>
          </cell>
          <cell r="AO92" t="str">
            <v>----</v>
          </cell>
          <cell r="AP92" t="str">
            <v>----</v>
          </cell>
          <cell r="AQ92" t="str">
            <v>----</v>
          </cell>
          <cell r="AR92" t="str">
            <v>----</v>
          </cell>
          <cell r="AS92" t="str">
            <v>----</v>
          </cell>
          <cell r="AT92" t="str">
            <v>----</v>
          </cell>
          <cell r="AU92" t="str">
            <v>----</v>
          </cell>
          <cell r="AV92" t="str">
            <v>----</v>
          </cell>
          <cell r="AW92" t="str">
            <v>----</v>
          </cell>
          <cell r="AX92" t="str">
            <v>----</v>
          </cell>
          <cell r="AY92" t="str">
            <v>----</v>
          </cell>
          <cell r="AZ92" t="str">
            <v>----</v>
          </cell>
          <cell r="BA92" t="str">
            <v>----</v>
          </cell>
          <cell r="BB92" t="str">
            <v>----</v>
          </cell>
          <cell r="BC92" t="str">
            <v>----</v>
          </cell>
          <cell r="BD92" t="str">
            <v>----</v>
          </cell>
          <cell r="BE92" t="str">
            <v>----</v>
          </cell>
          <cell r="BF92" t="str">
            <v>----</v>
          </cell>
          <cell r="BG92" t="str">
            <v>----</v>
          </cell>
          <cell r="BH92" t="str">
            <v>----</v>
          </cell>
          <cell r="BI92" t="str">
            <v>----</v>
          </cell>
          <cell r="BJ92" t="str">
            <v>----</v>
          </cell>
          <cell r="BK92" t="str">
            <v>----</v>
          </cell>
          <cell r="BL92" t="str">
            <v>----</v>
          </cell>
          <cell r="BM92" t="str">
            <v>----</v>
          </cell>
          <cell r="BN92" t="str">
            <v>----</v>
          </cell>
          <cell r="BO92" t="str">
            <v>----</v>
          </cell>
          <cell r="BP92" t="str">
            <v>----</v>
          </cell>
          <cell r="BQ92" t="str">
            <v>----</v>
          </cell>
          <cell r="BR92" t="str">
            <v>----</v>
          </cell>
          <cell r="BS92" t="str">
            <v>----</v>
          </cell>
          <cell r="BT92" t="str">
            <v>----</v>
          </cell>
          <cell r="BU92" t="str">
            <v>----</v>
          </cell>
          <cell r="BV92" t="str">
            <v>----</v>
          </cell>
          <cell r="BW92" t="str">
            <v>----</v>
          </cell>
          <cell r="BX92" t="str">
            <v>----</v>
          </cell>
          <cell r="BY92" t="str">
            <v>----</v>
          </cell>
          <cell r="BZ92" t="str">
            <v>----</v>
          </cell>
          <cell r="CA92" t="str">
            <v>----</v>
          </cell>
          <cell r="CB92" t="str">
            <v>----</v>
          </cell>
          <cell r="CC92" t="str">
            <v>----</v>
          </cell>
          <cell r="CD92" t="str">
            <v>----</v>
          </cell>
          <cell r="CE92" t="str">
            <v>----</v>
          </cell>
          <cell r="CF92" t="str">
            <v>----</v>
          </cell>
          <cell r="CG92" t="str">
            <v>----</v>
          </cell>
          <cell r="CH92" t="str">
            <v>----</v>
          </cell>
          <cell r="CI92" t="str">
            <v>----</v>
          </cell>
        </row>
        <row r="93">
          <cell r="E93">
            <v>0</v>
          </cell>
          <cell r="F93">
            <v>140000</v>
          </cell>
          <cell r="G93">
            <v>48000</v>
          </cell>
          <cell r="H93">
            <v>48000</v>
          </cell>
          <cell r="I93">
            <v>48000</v>
          </cell>
          <cell r="J93">
            <v>48000</v>
          </cell>
          <cell r="K93">
            <v>48000</v>
          </cell>
          <cell r="L93">
            <v>48000</v>
          </cell>
          <cell r="M93">
            <v>48000</v>
          </cell>
          <cell r="N93">
            <v>48000</v>
          </cell>
          <cell r="O93">
            <v>48000</v>
          </cell>
          <cell r="P93">
            <v>48000</v>
          </cell>
          <cell r="Q93">
            <v>48000</v>
          </cell>
          <cell r="R93">
            <v>54000</v>
          </cell>
          <cell r="S93">
            <v>48000</v>
          </cell>
          <cell r="T93">
            <v>48000</v>
          </cell>
          <cell r="U93">
            <v>45000</v>
          </cell>
          <cell r="V93">
            <v>48000</v>
          </cell>
          <cell r="W93">
            <v>48000</v>
          </cell>
          <cell r="X93">
            <v>48000</v>
          </cell>
          <cell r="Y93">
            <v>54000</v>
          </cell>
          <cell r="Z93">
            <v>48000</v>
          </cell>
          <cell r="AA93">
            <v>48000</v>
          </cell>
          <cell r="AB93">
            <v>78000</v>
          </cell>
          <cell r="AC93">
            <v>78000</v>
          </cell>
          <cell r="AD93">
            <v>78000</v>
          </cell>
          <cell r="AE93">
            <v>110000</v>
          </cell>
          <cell r="AF93">
            <v>110000</v>
          </cell>
          <cell r="AG93">
            <v>110000</v>
          </cell>
          <cell r="AH93">
            <v>54000</v>
          </cell>
          <cell r="AI93">
            <v>110000</v>
          </cell>
          <cell r="AJ93">
            <v>90000</v>
          </cell>
          <cell r="AK93">
            <v>110000</v>
          </cell>
          <cell r="AL93">
            <v>110000</v>
          </cell>
          <cell r="AM93">
            <v>110000</v>
          </cell>
          <cell r="AN93">
            <v>54000</v>
          </cell>
          <cell r="AO93">
            <v>110000</v>
          </cell>
          <cell r="AP93">
            <v>110000</v>
          </cell>
          <cell r="AQ93">
            <v>67500</v>
          </cell>
          <cell r="AR93">
            <v>110000</v>
          </cell>
          <cell r="AS93">
            <v>110000</v>
          </cell>
          <cell r="AT93">
            <v>110000</v>
          </cell>
          <cell r="AU93">
            <v>110000</v>
          </cell>
          <cell r="AV93">
            <v>110000</v>
          </cell>
          <cell r="AW93">
            <v>110000</v>
          </cell>
          <cell r="AX93">
            <v>110000</v>
          </cell>
          <cell r="AY93">
            <v>110000</v>
          </cell>
          <cell r="AZ93">
            <v>54000</v>
          </cell>
          <cell r="BA93">
            <v>110000</v>
          </cell>
          <cell r="BB93">
            <v>110000</v>
          </cell>
          <cell r="BC93">
            <v>67500</v>
          </cell>
          <cell r="BD93">
            <v>48000</v>
          </cell>
          <cell r="BE93">
            <v>48000</v>
          </cell>
          <cell r="BF93">
            <v>48000</v>
          </cell>
          <cell r="BG93">
            <v>78000</v>
          </cell>
          <cell r="BH93">
            <v>78000</v>
          </cell>
          <cell r="BI93">
            <v>78000</v>
          </cell>
          <cell r="BJ93">
            <v>110000</v>
          </cell>
          <cell r="BK93">
            <v>140000</v>
          </cell>
          <cell r="BL93">
            <v>140000</v>
          </cell>
          <cell r="BM93">
            <v>140000</v>
          </cell>
          <cell r="BN93">
            <v>110000</v>
          </cell>
          <cell r="BO93">
            <v>110000</v>
          </cell>
          <cell r="BP93">
            <v>110000</v>
          </cell>
          <cell r="BQ93">
            <v>85000</v>
          </cell>
          <cell r="BR93">
            <v>140000</v>
          </cell>
          <cell r="BS93">
            <v>140000</v>
          </cell>
          <cell r="BT93">
            <v>140000</v>
          </cell>
          <cell r="BU93">
            <v>140000</v>
          </cell>
          <cell r="BV93">
            <v>140000</v>
          </cell>
          <cell r="BW93">
            <v>140000</v>
          </cell>
          <cell r="BX93">
            <v>84000</v>
          </cell>
          <cell r="BY93">
            <v>110000</v>
          </cell>
          <cell r="BZ93">
            <v>140000</v>
          </cell>
          <cell r="CA93">
            <v>140000</v>
          </cell>
          <cell r="CB93">
            <v>140000</v>
          </cell>
          <cell r="CC93">
            <v>110000</v>
          </cell>
          <cell r="CD93">
            <v>140000</v>
          </cell>
          <cell r="CE93">
            <v>140000</v>
          </cell>
          <cell r="CF93">
            <v>140000</v>
          </cell>
          <cell r="CG93">
            <v>140000</v>
          </cell>
          <cell r="CH93">
            <v>140000</v>
          </cell>
          <cell r="CI93">
            <v>0</v>
          </cell>
        </row>
        <row r="94">
          <cell r="E94">
            <v>0.7</v>
          </cell>
          <cell r="F94">
            <v>0.8</v>
          </cell>
          <cell r="G94">
            <v>0.7</v>
          </cell>
          <cell r="H94">
            <v>0.7</v>
          </cell>
          <cell r="I94">
            <v>0.7</v>
          </cell>
          <cell r="J94">
            <v>0.7</v>
          </cell>
          <cell r="K94">
            <v>0.7</v>
          </cell>
          <cell r="L94">
            <v>0.7</v>
          </cell>
          <cell r="M94">
            <v>0.7</v>
          </cell>
          <cell r="N94">
            <v>0.7</v>
          </cell>
          <cell r="O94">
            <v>0.7</v>
          </cell>
          <cell r="P94">
            <v>0.7</v>
          </cell>
          <cell r="Q94">
            <v>0.7</v>
          </cell>
          <cell r="R94">
            <v>0.9</v>
          </cell>
          <cell r="S94">
            <v>0.9</v>
          </cell>
          <cell r="T94">
            <v>0.7</v>
          </cell>
          <cell r="U94">
            <v>0.6</v>
          </cell>
          <cell r="V94">
            <v>0.7</v>
          </cell>
          <cell r="W94">
            <v>0.7</v>
          </cell>
          <cell r="X94">
            <v>0.7</v>
          </cell>
          <cell r="Y94">
            <v>0.9</v>
          </cell>
          <cell r="Z94">
            <v>0.9</v>
          </cell>
          <cell r="AA94">
            <v>0.7</v>
          </cell>
          <cell r="AB94">
            <v>0.7</v>
          </cell>
          <cell r="AC94">
            <v>0.7</v>
          </cell>
          <cell r="AD94">
            <v>0.7</v>
          </cell>
          <cell r="AE94">
            <v>0.7</v>
          </cell>
          <cell r="AF94">
            <v>0.7</v>
          </cell>
          <cell r="AG94">
            <v>0.7</v>
          </cell>
          <cell r="AH94">
            <v>0.9</v>
          </cell>
          <cell r="AI94">
            <v>0.9</v>
          </cell>
          <cell r="AJ94">
            <v>0.6</v>
          </cell>
          <cell r="AK94">
            <v>0.7</v>
          </cell>
          <cell r="AL94">
            <v>0.7</v>
          </cell>
          <cell r="AM94">
            <v>0.7</v>
          </cell>
          <cell r="AN94">
            <v>0.9</v>
          </cell>
          <cell r="AO94">
            <v>0.9</v>
          </cell>
          <cell r="AP94">
            <v>0.7</v>
          </cell>
          <cell r="AQ94">
            <v>0.8</v>
          </cell>
          <cell r="AR94">
            <v>0.7</v>
          </cell>
          <cell r="AS94">
            <v>0.7</v>
          </cell>
          <cell r="AT94">
            <v>0.7</v>
          </cell>
          <cell r="AU94">
            <v>0.9</v>
          </cell>
          <cell r="AV94">
            <v>0.7</v>
          </cell>
          <cell r="AW94">
            <v>0.7</v>
          </cell>
          <cell r="AX94">
            <v>0.7</v>
          </cell>
          <cell r="AY94">
            <v>0.7</v>
          </cell>
          <cell r="AZ94">
            <v>0.9</v>
          </cell>
          <cell r="BA94">
            <v>0.9</v>
          </cell>
          <cell r="BB94">
            <v>0.7</v>
          </cell>
          <cell r="BC94">
            <v>0.8</v>
          </cell>
          <cell r="BD94">
            <v>0.7</v>
          </cell>
          <cell r="BE94">
            <v>0.7</v>
          </cell>
          <cell r="BF94">
            <v>0.7</v>
          </cell>
          <cell r="BG94">
            <v>0.7</v>
          </cell>
          <cell r="BH94">
            <v>0.7</v>
          </cell>
          <cell r="BI94">
            <v>0.7</v>
          </cell>
          <cell r="BJ94">
            <v>0.9</v>
          </cell>
          <cell r="BK94">
            <v>0.7</v>
          </cell>
          <cell r="BL94">
            <v>0.7</v>
          </cell>
          <cell r="BM94">
            <v>0.7</v>
          </cell>
          <cell r="BN94">
            <v>0.7</v>
          </cell>
          <cell r="BO94">
            <v>0.7</v>
          </cell>
          <cell r="BP94">
            <v>0.7</v>
          </cell>
          <cell r="BQ94">
            <v>0.6</v>
          </cell>
          <cell r="BR94">
            <v>0.7</v>
          </cell>
          <cell r="BS94">
            <v>0.7</v>
          </cell>
          <cell r="BT94">
            <v>0.7</v>
          </cell>
          <cell r="BU94">
            <v>0.7</v>
          </cell>
          <cell r="BV94">
            <v>0.7</v>
          </cell>
          <cell r="BW94">
            <v>0.7</v>
          </cell>
          <cell r="BX94">
            <v>0.9</v>
          </cell>
          <cell r="BY94">
            <v>0.9</v>
          </cell>
          <cell r="BZ94">
            <v>0.7</v>
          </cell>
          <cell r="CA94">
            <v>0.7</v>
          </cell>
          <cell r="CB94">
            <v>0.7</v>
          </cell>
          <cell r="CC94">
            <v>0.9</v>
          </cell>
          <cell r="CD94">
            <v>0.7</v>
          </cell>
          <cell r="CE94">
            <v>0.7</v>
          </cell>
          <cell r="CF94">
            <v>0.7</v>
          </cell>
          <cell r="CG94">
            <v>0.7</v>
          </cell>
          <cell r="CH94">
            <v>0.7</v>
          </cell>
          <cell r="CI94">
            <v>0.7</v>
          </cell>
        </row>
        <row r="95">
          <cell r="E95">
            <v>0.75</v>
          </cell>
          <cell r="F95">
            <v>0.65</v>
          </cell>
          <cell r="G95">
            <v>0.75</v>
          </cell>
          <cell r="H95">
            <v>0.75</v>
          </cell>
          <cell r="I95">
            <v>0.75</v>
          </cell>
          <cell r="J95">
            <v>0.75</v>
          </cell>
          <cell r="K95">
            <v>0.75</v>
          </cell>
          <cell r="L95">
            <v>0.75</v>
          </cell>
          <cell r="M95">
            <v>0.75</v>
          </cell>
          <cell r="N95">
            <v>0.75</v>
          </cell>
          <cell r="O95">
            <v>0.75</v>
          </cell>
          <cell r="P95">
            <v>0.75</v>
          </cell>
          <cell r="Q95">
            <v>0.75</v>
          </cell>
          <cell r="R95">
            <v>0.6</v>
          </cell>
          <cell r="S95">
            <v>0.6</v>
          </cell>
          <cell r="T95">
            <v>0.75</v>
          </cell>
          <cell r="U95">
            <v>0.8</v>
          </cell>
          <cell r="V95">
            <v>0.75</v>
          </cell>
          <cell r="W95">
            <v>0.75</v>
          </cell>
          <cell r="X95">
            <v>0.75</v>
          </cell>
          <cell r="Y95">
            <v>0.6</v>
          </cell>
          <cell r="Z95">
            <v>0.6</v>
          </cell>
          <cell r="AA95">
            <v>0.75</v>
          </cell>
          <cell r="AB95">
            <v>0.75</v>
          </cell>
          <cell r="AC95">
            <v>0.75</v>
          </cell>
          <cell r="AD95">
            <v>0.75</v>
          </cell>
          <cell r="AE95">
            <v>0.75</v>
          </cell>
          <cell r="AF95">
            <v>0.75</v>
          </cell>
          <cell r="AG95">
            <v>0.75</v>
          </cell>
          <cell r="AH95">
            <v>0.6</v>
          </cell>
          <cell r="AI95">
            <v>0.6</v>
          </cell>
          <cell r="AJ95">
            <v>0.8</v>
          </cell>
          <cell r="AK95">
            <v>0.75</v>
          </cell>
          <cell r="AL95">
            <v>0.75</v>
          </cell>
          <cell r="AM95">
            <v>0.75</v>
          </cell>
          <cell r="AN95">
            <v>0.6</v>
          </cell>
          <cell r="AO95">
            <v>0.6</v>
          </cell>
          <cell r="AP95">
            <v>0.75</v>
          </cell>
          <cell r="AQ95">
            <v>0.7</v>
          </cell>
          <cell r="AR95">
            <v>0.75</v>
          </cell>
          <cell r="AS95">
            <v>0.75</v>
          </cell>
          <cell r="AT95">
            <v>0.75</v>
          </cell>
          <cell r="AU95">
            <v>0.6</v>
          </cell>
          <cell r="AV95">
            <v>0.75</v>
          </cell>
          <cell r="AW95">
            <v>0.75</v>
          </cell>
          <cell r="AX95">
            <v>0.75</v>
          </cell>
          <cell r="AY95">
            <v>0.75</v>
          </cell>
          <cell r="AZ95">
            <v>0.6</v>
          </cell>
          <cell r="BA95">
            <v>0.6</v>
          </cell>
          <cell r="BB95">
            <v>0.75</v>
          </cell>
          <cell r="BC95">
            <v>0.7</v>
          </cell>
          <cell r="BD95">
            <v>0.75</v>
          </cell>
          <cell r="BE95">
            <v>0.75</v>
          </cell>
          <cell r="BF95">
            <v>0.75</v>
          </cell>
          <cell r="BG95">
            <v>0.75</v>
          </cell>
          <cell r="BH95">
            <v>0.75</v>
          </cell>
          <cell r="BI95">
            <v>0.75</v>
          </cell>
          <cell r="BJ95">
            <v>0.6</v>
          </cell>
          <cell r="BK95">
            <v>0.75</v>
          </cell>
          <cell r="BL95">
            <v>0.75</v>
          </cell>
          <cell r="BM95">
            <v>0.75</v>
          </cell>
          <cell r="BN95">
            <v>0.75</v>
          </cell>
          <cell r="BO95">
            <v>0.75</v>
          </cell>
          <cell r="BP95">
            <v>0.75</v>
          </cell>
          <cell r="BQ95">
            <v>0.8</v>
          </cell>
          <cell r="BR95">
            <v>0.75</v>
          </cell>
          <cell r="BS95">
            <v>0.75</v>
          </cell>
          <cell r="BT95">
            <v>0.75</v>
          </cell>
          <cell r="BU95">
            <v>0.75</v>
          </cell>
          <cell r="BV95">
            <v>0.75</v>
          </cell>
          <cell r="BW95">
            <v>0.75</v>
          </cell>
          <cell r="BX95">
            <v>0.6</v>
          </cell>
          <cell r="BY95">
            <v>0.6</v>
          </cell>
          <cell r="BZ95">
            <v>0.75</v>
          </cell>
          <cell r="CA95">
            <v>0.75</v>
          </cell>
          <cell r="CB95">
            <v>0.75</v>
          </cell>
          <cell r="CC95">
            <v>0.6</v>
          </cell>
          <cell r="CD95">
            <v>0.75</v>
          </cell>
          <cell r="CE95">
            <v>0.75</v>
          </cell>
          <cell r="CF95">
            <v>0.75</v>
          </cell>
          <cell r="CG95">
            <v>0.75</v>
          </cell>
          <cell r="CH95">
            <v>0.75</v>
          </cell>
          <cell r="CI95">
            <v>0.75</v>
          </cell>
        </row>
        <row r="96">
          <cell r="E96">
            <v>225</v>
          </cell>
          <cell r="F96">
            <v>225</v>
          </cell>
          <cell r="G96">
            <v>225</v>
          </cell>
          <cell r="H96">
            <v>225</v>
          </cell>
          <cell r="I96">
            <v>225</v>
          </cell>
          <cell r="J96">
            <v>225</v>
          </cell>
          <cell r="K96">
            <v>225</v>
          </cell>
          <cell r="L96">
            <v>225</v>
          </cell>
          <cell r="M96">
            <v>225</v>
          </cell>
          <cell r="N96">
            <v>225</v>
          </cell>
          <cell r="O96">
            <v>225</v>
          </cell>
          <cell r="P96">
            <v>225</v>
          </cell>
          <cell r="Q96">
            <v>225</v>
          </cell>
          <cell r="R96">
            <v>225</v>
          </cell>
          <cell r="S96">
            <v>225</v>
          </cell>
          <cell r="T96">
            <v>225</v>
          </cell>
          <cell r="U96">
            <v>225</v>
          </cell>
          <cell r="V96">
            <v>225</v>
          </cell>
          <cell r="W96">
            <v>225</v>
          </cell>
          <cell r="X96">
            <v>225</v>
          </cell>
          <cell r="Y96">
            <v>225</v>
          </cell>
          <cell r="Z96">
            <v>225</v>
          </cell>
          <cell r="AA96">
            <v>225</v>
          </cell>
          <cell r="AB96">
            <v>225</v>
          </cell>
          <cell r="AC96">
            <v>225</v>
          </cell>
          <cell r="AD96">
            <v>225</v>
          </cell>
          <cell r="AE96">
            <v>225</v>
          </cell>
          <cell r="AF96">
            <v>225</v>
          </cell>
          <cell r="AG96">
            <v>225</v>
          </cell>
          <cell r="AH96">
            <v>225</v>
          </cell>
          <cell r="AI96">
            <v>225</v>
          </cell>
          <cell r="AJ96">
            <v>225</v>
          </cell>
          <cell r="AK96">
            <v>225</v>
          </cell>
          <cell r="AL96">
            <v>225</v>
          </cell>
          <cell r="AM96">
            <v>225</v>
          </cell>
          <cell r="AN96">
            <v>225</v>
          </cell>
          <cell r="AO96">
            <v>225</v>
          </cell>
          <cell r="AP96">
            <v>225</v>
          </cell>
          <cell r="AQ96">
            <v>225</v>
          </cell>
          <cell r="AR96">
            <v>225</v>
          </cell>
          <cell r="AS96">
            <v>225</v>
          </cell>
          <cell r="AT96">
            <v>225</v>
          </cell>
          <cell r="AU96">
            <v>225</v>
          </cell>
          <cell r="AV96">
            <v>225</v>
          </cell>
          <cell r="AW96">
            <v>225</v>
          </cell>
          <cell r="AX96">
            <v>225</v>
          </cell>
          <cell r="AY96">
            <v>225</v>
          </cell>
          <cell r="AZ96">
            <v>225</v>
          </cell>
          <cell r="BA96">
            <v>225</v>
          </cell>
          <cell r="BB96">
            <v>225</v>
          </cell>
          <cell r="BC96">
            <v>225</v>
          </cell>
          <cell r="BD96">
            <v>225</v>
          </cell>
          <cell r="BE96">
            <v>225</v>
          </cell>
          <cell r="BF96">
            <v>225</v>
          </cell>
          <cell r="BG96">
            <v>225</v>
          </cell>
          <cell r="BH96">
            <v>225</v>
          </cell>
          <cell r="BI96">
            <v>225</v>
          </cell>
          <cell r="BJ96">
            <v>225</v>
          </cell>
          <cell r="BK96">
            <v>225</v>
          </cell>
          <cell r="BL96">
            <v>225</v>
          </cell>
          <cell r="BM96">
            <v>225</v>
          </cell>
          <cell r="BN96">
            <v>225</v>
          </cell>
          <cell r="BO96">
            <v>225</v>
          </cell>
          <cell r="BP96">
            <v>225</v>
          </cell>
          <cell r="BQ96">
            <v>225</v>
          </cell>
          <cell r="BR96">
            <v>225</v>
          </cell>
          <cell r="BS96">
            <v>225</v>
          </cell>
          <cell r="BT96">
            <v>225</v>
          </cell>
          <cell r="BU96">
            <v>225</v>
          </cell>
          <cell r="BV96">
            <v>225</v>
          </cell>
          <cell r="BW96">
            <v>225</v>
          </cell>
          <cell r="BX96">
            <v>225</v>
          </cell>
          <cell r="BY96">
            <v>225</v>
          </cell>
          <cell r="BZ96">
            <v>225</v>
          </cell>
          <cell r="CA96">
            <v>225</v>
          </cell>
          <cell r="CB96">
            <v>225</v>
          </cell>
          <cell r="CC96">
            <v>225</v>
          </cell>
          <cell r="CD96">
            <v>225</v>
          </cell>
          <cell r="CE96">
            <v>225</v>
          </cell>
          <cell r="CF96">
            <v>225</v>
          </cell>
          <cell r="CG96">
            <v>225</v>
          </cell>
          <cell r="CH96">
            <v>225</v>
          </cell>
          <cell r="CI96">
            <v>225</v>
          </cell>
        </row>
        <row r="97">
          <cell r="E97">
            <v>12</v>
          </cell>
          <cell r="F97">
            <v>12</v>
          </cell>
          <cell r="G97">
            <v>12</v>
          </cell>
          <cell r="H97">
            <v>12</v>
          </cell>
          <cell r="I97">
            <v>12</v>
          </cell>
          <cell r="J97">
            <v>12</v>
          </cell>
          <cell r="K97">
            <v>12</v>
          </cell>
          <cell r="L97">
            <v>12</v>
          </cell>
          <cell r="M97">
            <v>12</v>
          </cell>
          <cell r="N97">
            <v>12</v>
          </cell>
          <cell r="O97">
            <v>12</v>
          </cell>
          <cell r="P97">
            <v>12</v>
          </cell>
          <cell r="Q97">
            <v>12</v>
          </cell>
          <cell r="R97">
            <v>12</v>
          </cell>
          <cell r="S97">
            <v>12</v>
          </cell>
          <cell r="T97">
            <v>12</v>
          </cell>
          <cell r="U97">
            <v>12</v>
          </cell>
          <cell r="V97">
            <v>12</v>
          </cell>
          <cell r="W97">
            <v>12</v>
          </cell>
          <cell r="X97">
            <v>12</v>
          </cell>
          <cell r="Y97">
            <v>12</v>
          </cell>
          <cell r="Z97">
            <v>12</v>
          </cell>
          <cell r="AA97">
            <v>12</v>
          </cell>
          <cell r="AB97">
            <v>12</v>
          </cell>
          <cell r="AC97">
            <v>12</v>
          </cell>
          <cell r="AD97">
            <v>12</v>
          </cell>
          <cell r="AE97">
            <v>12</v>
          </cell>
          <cell r="AF97">
            <v>12</v>
          </cell>
          <cell r="AG97">
            <v>12</v>
          </cell>
          <cell r="AH97">
            <v>12</v>
          </cell>
          <cell r="AI97">
            <v>12</v>
          </cell>
          <cell r="AJ97">
            <v>12</v>
          </cell>
          <cell r="AK97">
            <v>12</v>
          </cell>
          <cell r="AL97">
            <v>12</v>
          </cell>
          <cell r="AM97">
            <v>12</v>
          </cell>
          <cell r="AN97">
            <v>12</v>
          </cell>
          <cell r="AO97">
            <v>12</v>
          </cell>
          <cell r="AP97">
            <v>12</v>
          </cell>
          <cell r="AQ97">
            <v>12</v>
          </cell>
          <cell r="AR97">
            <v>12</v>
          </cell>
          <cell r="AS97">
            <v>12</v>
          </cell>
          <cell r="AT97">
            <v>12</v>
          </cell>
          <cell r="AU97">
            <v>12</v>
          </cell>
          <cell r="AV97">
            <v>12</v>
          </cell>
          <cell r="AW97">
            <v>12</v>
          </cell>
          <cell r="AX97">
            <v>12</v>
          </cell>
          <cell r="AY97">
            <v>12</v>
          </cell>
          <cell r="AZ97">
            <v>12</v>
          </cell>
          <cell r="BA97">
            <v>12</v>
          </cell>
          <cell r="BB97">
            <v>12</v>
          </cell>
          <cell r="BC97">
            <v>12</v>
          </cell>
          <cell r="BD97">
            <v>12</v>
          </cell>
          <cell r="BE97">
            <v>12</v>
          </cell>
          <cell r="BF97">
            <v>12</v>
          </cell>
          <cell r="BG97">
            <v>12</v>
          </cell>
          <cell r="BH97">
            <v>12</v>
          </cell>
          <cell r="BI97">
            <v>12</v>
          </cell>
          <cell r="BJ97">
            <v>12</v>
          </cell>
          <cell r="BK97">
            <v>12</v>
          </cell>
          <cell r="BL97">
            <v>12</v>
          </cell>
          <cell r="BM97">
            <v>12</v>
          </cell>
          <cell r="BN97">
            <v>12</v>
          </cell>
          <cell r="BO97">
            <v>12</v>
          </cell>
          <cell r="BP97">
            <v>12</v>
          </cell>
          <cell r="BQ97">
            <v>12</v>
          </cell>
          <cell r="BR97">
            <v>12</v>
          </cell>
          <cell r="BS97">
            <v>12</v>
          </cell>
          <cell r="BT97">
            <v>12</v>
          </cell>
          <cell r="BU97">
            <v>12</v>
          </cell>
          <cell r="BV97">
            <v>12</v>
          </cell>
          <cell r="BW97">
            <v>12</v>
          </cell>
          <cell r="BX97">
            <v>12</v>
          </cell>
          <cell r="BY97">
            <v>12</v>
          </cell>
          <cell r="BZ97">
            <v>12</v>
          </cell>
          <cell r="CA97">
            <v>12</v>
          </cell>
          <cell r="CB97">
            <v>12</v>
          </cell>
          <cell r="CC97">
            <v>12</v>
          </cell>
          <cell r="CD97">
            <v>12</v>
          </cell>
          <cell r="CE97">
            <v>12</v>
          </cell>
          <cell r="CF97">
            <v>12</v>
          </cell>
          <cell r="CG97">
            <v>12</v>
          </cell>
          <cell r="CH97">
            <v>12</v>
          </cell>
          <cell r="CI97">
            <v>12</v>
          </cell>
        </row>
        <row r="98">
          <cell r="E98" t="str">
            <v>----</v>
          </cell>
          <cell r="F98" t="str">
            <v>----</v>
          </cell>
          <cell r="G98" t="str">
            <v>----</v>
          </cell>
          <cell r="H98" t="str">
            <v>----</v>
          </cell>
          <cell r="I98" t="str">
            <v>----</v>
          </cell>
          <cell r="J98" t="str">
            <v>----</v>
          </cell>
          <cell r="K98" t="str">
            <v>----</v>
          </cell>
          <cell r="L98" t="str">
            <v>----</v>
          </cell>
          <cell r="M98" t="str">
            <v>----</v>
          </cell>
          <cell r="N98" t="str">
            <v>----</v>
          </cell>
          <cell r="O98" t="str">
            <v>----</v>
          </cell>
          <cell r="P98" t="str">
            <v>----</v>
          </cell>
          <cell r="Q98" t="str">
            <v>----</v>
          </cell>
          <cell r="R98" t="str">
            <v>----</v>
          </cell>
          <cell r="S98" t="str">
            <v>----</v>
          </cell>
          <cell r="T98" t="str">
            <v>----</v>
          </cell>
          <cell r="U98" t="str">
            <v>----</v>
          </cell>
          <cell r="V98" t="str">
            <v>----</v>
          </cell>
          <cell r="W98" t="str">
            <v>----</v>
          </cell>
          <cell r="X98" t="str">
            <v>----</v>
          </cell>
          <cell r="Y98" t="str">
            <v>----</v>
          </cell>
          <cell r="Z98" t="str">
            <v>----</v>
          </cell>
          <cell r="AA98" t="str">
            <v>----</v>
          </cell>
          <cell r="AB98" t="str">
            <v>----</v>
          </cell>
          <cell r="AC98" t="str">
            <v>----</v>
          </cell>
          <cell r="AD98" t="str">
            <v>----</v>
          </cell>
          <cell r="AE98" t="str">
            <v>----</v>
          </cell>
          <cell r="AF98" t="str">
            <v>----</v>
          </cell>
          <cell r="AG98" t="str">
            <v>----</v>
          </cell>
          <cell r="AH98" t="str">
            <v>----</v>
          </cell>
          <cell r="AI98" t="str">
            <v>----</v>
          </cell>
          <cell r="AJ98" t="str">
            <v>----</v>
          </cell>
          <cell r="AK98" t="str">
            <v>----</v>
          </cell>
          <cell r="AL98" t="str">
            <v>----</v>
          </cell>
          <cell r="AM98" t="str">
            <v>----</v>
          </cell>
          <cell r="AN98" t="str">
            <v>----</v>
          </cell>
          <cell r="AO98" t="str">
            <v>----</v>
          </cell>
          <cell r="AP98" t="str">
            <v>----</v>
          </cell>
          <cell r="AQ98" t="str">
            <v>----</v>
          </cell>
          <cell r="AR98" t="str">
            <v>----</v>
          </cell>
          <cell r="AS98" t="str">
            <v>----</v>
          </cell>
          <cell r="AT98" t="str">
            <v>----</v>
          </cell>
          <cell r="AU98" t="str">
            <v>----</v>
          </cell>
          <cell r="AV98" t="str">
            <v>----</v>
          </cell>
          <cell r="AW98" t="str">
            <v>----</v>
          </cell>
          <cell r="AX98" t="str">
            <v>----</v>
          </cell>
          <cell r="AY98" t="str">
            <v>----</v>
          </cell>
          <cell r="AZ98" t="str">
            <v>----</v>
          </cell>
          <cell r="BA98" t="str">
            <v>----</v>
          </cell>
          <cell r="BB98" t="str">
            <v>----</v>
          </cell>
          <cell r="BC98" t="str">
            <v>----</v>
          </cell>
          <cell r="BD98" t="str">
            <v>----</v>
          </cell>
          <cell r="BE98" t="str">
            <v>----</v>
          </cell>
          <cell r="BF98" t="str">
            <v>----</v>
          </cell>
          <cell r="BG98" t="str">
            <v>----</v>
          </cell>
          <cell r="BH98" t="str">
            <v>----</v>
          </cell>
          <cell r="BI98" t="str">
            <v>----</v>
          </cell>
          <cell r="BJ98" t="str">
            <v>----</v>
          </cell>
          <cell r="BK98" t="str">
            <v>----</v>
          </cell>
          <cell r="BL98" t="str">
            <v>----</v>
          </cell>
          <cell r="BM98" t="str">
            <v>----</v>
          </cell>
          <cell r="BN98" t="str">
            <v>----</v>
          </cell>
          <cell r="BO98" t="str">
            <v>----</v>
          </cell>
          <cell r="BP98" t="str">
            <v>----</v>
          </cell>
          <cell r="BQ98" t="str">
            <v>----</v>
          </cell>
          <cell r="BR98" t="str">
            <v>----</v>
          </cell>
          <cell r="BS98" t="str">
            <v>----</v>
          </cell>
          <cell r="BT98" t="str">
            <v>----</v>
          </cell>
          <cell r="BU98" t="str">
            <v>----</v>
          </cell>
          <cell r="BV98" t="str">
            <v>----</v>
          </cell>
          <cell r="BW98" t="str">
            <v>----</v>
          </cell>
          <cell r="BX98" t="str">
            <v>----</v>
          </cell>
          <cell r="BY98" t="str">
            <v>----</v>
          </cell>
          <cell r="BZ98" t="str">
            <v>----</v>
          </cell>
          <cell r="CA98" t="str">
            <v>----</v>
          </cell>
          <cell r="CB98" t="str">
            <v>----</v>
          </cell>
          <cell r="CC98" t="str">
            <v>----</v>
          </cell>
          <cell r="CD98" t="str">
            <v>----</v>
          </cell>
          <cell r="CE98" t="str">
            <v>----</v>
          </cell>
          <cell r="CF98" t="str">
            <v>----</v>
          </cell>
          <cell r="CG98" t="str">
            <v>----</v>
          </cell>
          <cell r="CH98" t="str">
            <v>----</v>
          </cell>
          <cell r="CI98" t="str">
            <v>----</v>
          </cell>
        </row>
        <row r="99">
          <cell r="E99" t="str">
            <v>RFA 20 Base</v>
          </cell>
          <cell r="F99" t="str">
            <v>RFA 20 Base</v>
          </cell>
          <cell r="G99" t="str">
            <v>RFA 20 Base</v>
          </cell>
          <cell r="H99" t="str">
            <v>RFA 20 Base</v>
          </cell>
          <cell r="I99" t="str">
            <v>RFA 20 Base</v>
          </cell>
          <cell r="J99" t="str">
            <v>RFA 20 Base</v>
          </cell>
          <cell r="K99" t="str">
            <v>RFA 20 Base</v>
          </cell>
          <cell r="L99" t="str">
            <v>RFA 20 Base</v>
          </cell>
          <cell r="M99" t="str">
            <v>RFA 20 Base</v>
          </cell>
          <cell r="N99" t="str">
            <v>RFA 20 Base</v>
          </cell>
          <cell r="O99" t="str">
            <v>RFA 20 Base</v>
          </cell>
          <cell r="P99" t="str">
            <v>RFA 20 Base</v>
          </cell>
          <cell r="Q99" t="str">
            <v>RFA 20 Base</v>
          </cell>
          <cell r="R99" t="str">
            <v>RFA 20 Base</v>
          </cell>
          <cell r="S99" t="str">
            <v>RFA 20 Base</v>
          </cell>
          <cell r="T99" t="str">
            <v>RFA 20 Base</v>
          </cell>
          <cell r="U99" t="str">
            <v>RFA 20 Base</v>
          </cell>
          <cell r="V99" t="str">
            <v>RFA 20 Base</v>
          </cell>
          <cell r="W99" t="str">
            <v>RFA 20 Base</v>
          </cell>
          <cell r="X99" t="str">
            <v>RFA 20 Base</v>
          </cell>
          <cell r="Y99" t="str">
            <v>RFA 20 Base</v>
          </cell>
          <cell r="Z99" t="str">
            <v>RFA 20 Base</v>
          </cell>
          <cell r="AA99" t="str">
            <v>RFA 20 Base</v>
          </cell>
          <cell r="AB99" t="str">
            <v>RFA 20 Base</v>
          </cell>
          <cell r="AC99" t="str">
            <v>RFA 20 Base</v>
          </cell>
          <cell r="AD99" t="str">
            <v>RFA 20 Base</v>
          </cell>
          <cell r="AE99" t="str">
            <v>RFA 20 Base</v>
          </cell>
          <cell r="AF99" t="str">
            <v>RFA 20 Base</v>
          </cell>
          <cell r="AG99" t="str">
            <v>RFA 20 Base</v>
          </cell>
          <cell r="AH99" t="str">
            <v>RFA 20 Base</v>
          </cell>
          <cell r="AI99" t="str">
            <v>RFA 20 Base</v>
          </cell>
          <cell r="AJ99" t="str">
            <v>RFA 20 Base</v>
          </cell>
          <cell r="AK99" t="str">
            <v>RFA 20 Base</v>
          </cell>
          <cell r="AL99" t="str">
            <v>RFA 20 Base</v>
          </cell>
          <cell r="AM99" t="str">
            <v>RFA 20 Base</v>
          </cell>
          <cell r="AN99" t="str">
            <v>RFA 20 Base</v>
          </cell>
          <cell r="AO99" t="str">
            <v>RFA 20 Base</v>
          </cell>
          <cell r="AP99" t="str">
            <v>RFA 20 Base</v>
          </cell>
          <cell r="AQ99" t="str">
            <v>RFA 20 Base</v>
          </cell>
          <cell r="AR99" t="str">
            <v>RFA 20 Base</v>
          </cell>
          <cell r="AS99" t="str">
            <v>RFA 20 Base</v>
          </cell>
          <cell r="AT99" t="str">
            <v>RFA 20 Base</v>
          </cell>
          <cell r="AU99" t="str">
            <v>RFA 20 Base</v>
          </cell>
          <cell r="AV99" t="str">
            <v>RFA 20 Base</v>
          </cell>
          <cell r="AW99" t="str">
            <v>RFA 20 Base</v>
          </cell>
          <cell r="AX99" t="str">
            <v>RFA 20 Base</v>
          </cell>
          <cell r="AY99" t="str">
            <v>RFA 20 Base</v>
          </cell>
          <cell r="AZ99" t="str">
            <v>RFA 20 Base</v>
          </cell>
          <cell r="BA99" t="str">
            <v>RFA 20 Base</v>
          </cell>
          <cell r="BB99" t="str">
            <v>RFA 20 Base</v>
          </cell>
          <cell r="BC99" t="str">
            <v>RFA 20 Base</v>
          </cell>
          <cell r="BD99" t="str">
            <v>RFA 20 Base</v>
          </cell>
          <cell r="BE99" t="str">
            <v>RFA 20 Base</v>
          </cell>
          <cell r="BF99" t="str">
            <v>RFA 20 Base</v>
          </cell>
          <cell r="BG99" t="str">
            <v>RFA 20 Base</v>
          </cell>
          <cell r="BH99" t="str">
            <v>RFA 20 Base</v>
          </cell>
          <cell r="BI99" t="str">
            <v>RFA 20 Base</v>
          </cell>
          <cell r="BJ99" t="str">
            <v>RFA 20 Base</v>
          </cell>
          <cell r="BK99" t="str">
            <v>RFA 20 Base</v>
          </cell>
          <cell r="BL99" t="str">
            <v>RFA 20 Base</v>
          </cell>
          <cell r="BM99" t="str">
            <v>RFA 20 Base</v>
          </cell>
          <cell r="BN99" t="str">
            <v>RFA 20 Base</v>
          </cell>
          <cell r="BO99" t="str">
            <v>RFA 20 Base</v>
          </cell>
          <cell r="BP99" t="str">
            <v>RFA 20 Base</v>
          </cell>
          <cell r="BQ99" t="str">
            <v>RFA 20 Base</v>
          </cell>
          <cell r="BR99" t="str">
            <v>RFA 20 Base</v>
          </cell>
          <cell r="BS99" t="str">
            <v>RFA 20 Base</v>
          </cell>
          <cell r="BT99" t="str">
            <v>RFA 20 Base</v>
          </cell>
          <cell r="BU99" t="str">
            <v>RFA 20 Base</v>
          </cell>
          <cell r="BV99" t="str">
            <v>RFA 20 Base</v>
          </cell>
          <cell r="BW99" t="str">
            <v>RFA 20 Base</v>
          </cell>
          <cell r="BX99" t="str">
            <v>RFA 20 Base</v>
          </cell>
          <cell r="BY99" t="str">
            <v>RFA 20 Base</v>
          </cell>
          <cell r="BZ99" t="str">
            <v>RFA 20 Base</v>
          </cell>
          <cell r="CA99" t="str">
            <v>RFA 20 Base</v>
          </cell>
          <cell r="CB99" t="str">
            <v>RFA 20 Base</v>
          </cell>
          <cell r="CC99" t="str">
            <v>RFA 20 Base</v>
          </cell>
          <cell r="CD99" t="str">
            <v>RFA 20 Base</v>
          </cell>
          <cell r="CE99" t="str">
            <v>RFA 20 Base</v>
          </cell>
          <cell r="CF99" t="str">
            <v>RFA 20 Base</v>
          </cell>
          <cell r="CG99" t="str">
            <v>RFA 20 Base</v>
          </cell>
          <cell r="CH99" t="str">
            <v>RFA 20 Base</v>
          </cell>
          <cell r="CI99" t="str">
            <v>RFA 20 Base</v>
          </cell>
        </row>
        <row r="100">
          <cell r="E100">
            <v>36220</v>
          </cell>
          <cell r="F100">
            <v>36220</v>
          </cell>
          <cell r="G100">
            <v>36220</v>
          </cell>
          <cell r="H100">
            <v>36220</v>
          </cell>
          <cell r="I100">
            <v>36220</v>
          </cell>
          <cell r="J100">
            <v>36220</v>
          </cell>
          <cell r="K100">
            <v>36220</v>
          </cell>
          <cell r="L100">
            <v>36220</v>
          </cell>
          <cell r="M100">
            <v>36220</v>
          </cell>
          <cell r="N100">
            <v>36220</v>
          </cell>
          <cell r="O100">
            <v>36220</v>
          </cell>
          <cell r="P100">
            <v>36220</v>
          </cell>
          <cell r="Q100">
            <v>36220</v>
          </cell>
          <cell r="R100">
            <v>36220</v>
          </cell>
          <cell r="S100">
            <v>36220</v>
          </cell>
          <cell r="T100">
            <v>36220</v>
          </cell>
          <cell r="U100">
            <v>36220</v>
          </cell>
          <cell r="V100">
            <v>36220</v>
          </cell>
          <cell r="W100">
            <v>36220</v>
          </cell>
          <cell r="X100">
            <v>36220</v>
          </cell>
          <cell r="Y100">
            <v>36220</v>
          </cell>
          <cell r="Z100">
            <v>36220</v>
          </cell>
          <cell r="AA100">
            <v>36220</v>
          </cell>
          <cell r="AB100">
            <v>36220</v>
          </cell>
          <cell r="AC100">
            <v>36220</v>
          </cell>
          <cell r="AD100">
            <v>36220</v>
          </cell>
          <cell r="AE100">
            <v>36220</v>
          </cell>
          <cell r="AF100">
            <v>36220</v>
          </cell>
          <cell r="AG100">
            <v>36220</v>
          </cell>
          <cell r="AH100">
            <v>36220</v>
          </cell>
          <cell r="AI100">
            <v>36220</v>
          </cell>
          <cell r="AJ100">
            <v>36220</v>
          </cell>
          <cell r="AK100">
            <v>36220</v>
          </cell>
          <cell r="AL100">
            <v>36220</v>
          </cell>
          <cell r="AM100">
            <v>36220</v>
          </cell>
          <cell r="AN100">
            <v>36220</v>
          </cell>
          <cell r="AO100">
            <v>36220</v>
          </cell>
          <cell r="AP100">
            <v>36220</v>
          </cell>
          <cell r="AQ100">
            <v>36220</v>
          </cell>
          <cell r="AR100">
            <v>36220</v>
          </cell>
          <cell r="AS100">
            <v>36220</v>
          </cell>
          <cell r="AT100">
            <v>36220</v>
          </cell>
          <cell r="AU100">
            <v>36220</v>
          </cell>
          <cell r="AV100">
            <v>36220</v>
          </cell>
          <cell r="AW100">
            <v>36220</v>
          </cell>
          <cell r="AX100">
            <v>36220</v>
          </cell>
          <cell r="AY100">
            <v>36220</v>
          </cell>
          <cell r="AZ100">
            <v>36220</v>
          </cell>
          <cell r="BA100">
            <v>36220</v>
          </cell>
          <cell r="BB100">
            <v>36220</v>
          </cell>
          <cell r="BC100">
            <v>36220</v>
          </cell>
          <cell r="BD100">
            <v>36220</v>
          </cell>
          <cell r="BE100">
            <v>36220</v>
          </cell>
          <cell r="BF100">
            <v>36220</v>
          </cell>
          <cell r="BG100">
            <v>36220</v>
          </cell>
          <cell r="BH100">
            <v>36220</v>
          </cell>
          <cell r="BI100">
            <v>36220</v>
          </cell>
          <cell r="BJ100">
            <v>36220</v>
          </cell>
          <cell r="BK100">
            <v>36220</v>
          </cell>
          <cell r="BL100">
            <v>36220</v>
          </cell>
          <cell r="BM100">
            <v>36220</v>
          </cell>
          <cell r="BN100">
            <v>36220</v>
          </cell>
          <cell r="BO100">
            <v>36220</v>
          </cell>
          <cell r="BP100">
            <v>36220</v>
          </cell>
          <cell r="BQ100">
            <v>36220</v>
          </cell>
          <cell r="BR100">
            <v>36220</v>
          </cell>
          <cell r="BS100">
            <v>36220</v>
          </cell>
          <cell r="BT100">
            <v>36220</v>
          </cell>
          <cell r="BU100">
            <v>36220</v>
          </cell>
          <cell r="BV100">
            <v>36220</v>
          </cell>
          <cell r="BW100">
            <v>36220</v>
          </cell>
          <cell r="BX100">
            <v>36220</v>
          </cell>
          <cell r="BY100">
            <v>36220</v>
          </cell>
          <cell r="BZ100">
            <v>36220</v>
          </cell>
          <cell r="CA100">
            <v>36220</v>
          </cell>
          <cell r="CB100">
            <v>36220</v>
          </cell>
          <cell r="CC100">
            <v>36220</v>
          </cell>
          <cell r="CD100">
            <v>36220</v>
          </cell>
          <cell r="CE100">
            <v>36220</v>
          </cell>
          <cell r="CF100">
            <v>36220</v>
          </cell>
          <cell r="CG100">
            <v>36220</v>
          </cell>
          <cell r="CH100">
            <v>36220</v>
          </cell>
          <cell r="CI100">
            <v>36220</v>
          </cell>
        </row>
        <row r="101">
          <cell r="E101">
            <v>0</v>
          </cell>
          <cell r="F101">
            <v>305809.40999999997</v>
          </cell>
          <cell r="G101">
            <v>64783</v>
          </cell>
          <cell r="H101">
            <v>66687</v>
          </cell>
          <cell r="I101">
            <v>120507</v>
          </cell>
          <cell r="J101">
            <v>125767</v>
          </cell>
          <cell r="K101">
            <v>130546</v>
          </cell>
          <cell r="L101">
            <v>135737</v>
          </cell>
          <cell r="M101">
            <v>160304</v>
          </cell>
          <cell r="N101">
            <v>167624</v>
          </cell>
          <cell r="O101">
            <v>170888</v>
          </cell>
          <cell r="P101">
            <v>178375</v>
          </cell>
          <cell r="Q101">
            <v>167768</v>
          </cell>
          <cell r="R101">
            <v>179266</v>
          </cell>
          <cell r="S101">
            <v>173905</v>
          </cell>
          <cell r="T101">
            <v>216318</v>
          </cell>
          <cell r="U101">
            <v>324861</v>
          </cell>
          <cell r="V101">
            <v>239187</v>
          </cell>
          <cell r="W101">
            <v>247803</v>
          </cell>
          <cell r="X101">
            <v>235875</v>
          </cell>
          <cell r="Y101">
            <v>253956</v>
          </cell>
          <cell r="Z101">
            <v>334835</v>
          </cell>
          <cell r="AA101">
            <v>313149</v>
          </cell>
          <cell r="AB101">
            <v>220107</v>
          </cell>
          <cell r="AC101">
            <v>227729</v>
          </cell>
          <cell r="AD101">
            <v>217088</v>
          </cell>
          <cell r="AE101">
            <v>269169</v>
          </cell>
          <cell r="AF101">
            <v>274719</v>
          </cell>
          <cell r="AG101">
            <v>264017</v>
          </cell>
          <cell r="AH101">
            <v>263196</v>
          </cell>
          <cell r="AI101">
            <v>280349</v>
          </cell>
          <cell r="AJ101">
            <v>504332</v>
          </cell>
          <cell r="AK101">
            <v>326824</v>
          </cell>
          <cell r="AL101">
            <v>333914</v>
          </cell>
          <cell r="AM101">
            <v>323212</v>
          </cell>
          <cell r="AN101">
            <v>322858</v>
          </cell>
          <cell r="AO101">
            <v>383563</v>
          </cell>
          <cell r="AP101">
            <v>408452</v>
          </cell>
          <cell r="AQ101">
            <v>410704</v>
          </cell>
          <cell r="AR101">
            <v>330415</v>
          </cell>
          <cell r="AS101">
            <v>339977</v>
          </cell>
          <cell r="AT101">
            <v>326916</v>
          </cell>
          <cell r="AU101">
            <v>381446</v>
          </cell>
          <cell r="AV101">
            <v>407301</v>
          </cell>
          <cell r="AW101">
            <v>355731</v>
          </cell>
          <cell r="AX101">
            <v>365291</v>
          </cell>
          <cell r="AY101">
            <v>352232</v>
          </cell>
          <cell r="AZ101">
            <v>353771</v>
          </cell>
          <cell r="BA101">
            <v>374092</v>
          </cell>
          <cell r="BB101">
            <v>429116</v>
          </cell>
          <cell r="BC101">
            <v>472819</v>
          </cell>
          <cell r="BD101">
            <v>246591</v>
          </cell>
          <cell r="BE101">
            <v>259616</v>
          </cell>
          <cell r="BF101">
            <v>241896</v>
          </cell>
          <cell r="BG101">
            <v>326836</v>
          </cell>
          <cell r="BH101">
            <v>340905</v>
          </cell>
          <cell r="BI101">
            <v>321898</v>
          </cell>
          <cell r="BJ101">
            <v>429938</v>
          </cell>
          <cell r="BK101">
            <v>399755</v>
          </cell>
          <cell r="BL101">
            <v>419116</v>
          </cell>
          <cell r="BM101">
            <v>392167</v>
          </cell>
          <cell r="BN101">
            <v>305855</v>
          </cell>
          <cell r="BO101">
            <v>318886</v>
          </cell>
          <cell r="BP101">
            <v>301100</v>
          </cell>
          <cell r="BQ101">
            <v>550604</v>
          </cell>
          <cell r="BR101">
            <v>337053</v>
          </cell>
          <cell r="BS101">
            <v>349595</v>
          </cell>
          <cell r="BT101">
            <v>331817</v>
          </cell>
          <cell r="BU101">
            <v>385127</v>
          </cell>
          <cell r="BV101">
            <v>397670</v>
          </cell>
          <cell r="BW101">
            <v>379891</v>
          </cell>
          <cell r="BX101">
            <v>379656</v>
          </cell>
          <cell r="BY101">
            <v>452766</v>
          </cell>
          <cell r="BZ101">
            <v>388950</v>
          </cell>
          <cell r="CA101">
            <v>401818</v>
          </cell>
          <cell r="CB101">
            <v>383363</v>
          </cell>
          <cell r="CC101">
            <v>459394</v>
          </cell>
          <cell r="CD101">
            <v>524062</v>
          </cell>
          <cell r="CE101">
            <v>395665</v>
          </cell>
          <cell r="CF101">
            <v>408689</v>
          </cell>
          <cell r="CG101">
            <v>389928</v>
          </cell>
          <cell r="CH101">
            <v>530443</v>
          </cell>
          <cell r="CI101">
            <v>0</v>
          </cell>
        </row>
        <row r="102">
          <cell r="E102">
            <v>0</v>
          </cell>
          <cell r="F102">
            <v>49459.8</v>
          </cell>
          <cell r="G102">
            <v>8806</v>
          </cell>
          <cell r="H102">
            <v>9380</v>
          </cell>
          <cell r="I102">
            <v>14105</v>
          </cell>
          <cell r="J102">
            <v>15723</v>
          </cell>
          <cell r="K102">
            <v>16258</v>
          </cell>
          <cell r="L102">
            <v>17855</v>
          </cell>
          <cell r="M102">
            <v>22760</v>
          </cell>
          <cell r="N102">
            <v>24993</v>
          </cell>
          <cell r="O102">
            <v>24655</v>
          </cell>
          <cell r="P102">
            <v>26908</v>
          </cell>
          <cell r="Q102">
            <v>23788</v>
          </cell>
          <cell r="R102">
            <v>32761</v>
          </cell>
          <cell r="S102">
            <v>31074</v>
          </cell>
          <cell r="T102">
            <v>32938</v>
          </cell>
          <cell r="U102">
            <v>24681</v>
          </cell>
          <cell r="V102">
            <v>40511</v>
          </cell>
          <cell r="W102">
            <v>43007</v>
          </cell>
          <cell r="X102">
            <v>39492</v>
          </cell>
          <cell r="Y102">
            <v>50438</v>
          </cell>
          <cell r="Z102">
            <v>70991</v>
          </cell>
          <cell r="AA102">
            <v>56900</v>
          </cell>
          <cell r="AB102">
            <v>35064</v>
          </cell>
          <cell r="AC102">
            <v>38007</v>
          </cell>
          <cell r="AD102">
            <v>34089</v>
          </cell>
          <cell r="AE102">
            <v>47777</v>
          </cell>
          <cell r="AF102">
            <v>50054</v>
          </cell>
          <cell r="AG102">
            <v>45939</v>
          </cell>
          <cell r="AH102">
            <v>52439</v>
          </cell>
          <cell r="AI102">
            <v>58239</v>
          </cell>
          <cell r="AJ102">
            <v>50719</v>
          </cell>
          <cell r="AK102">
            <v>60052</v>
          </cell>
          <cell r="AL102">
            <v>62944</v>
          </cell>
          <cell r="AM102">
            <v>58829</v>
          </cell>
          <cell r="AN102">
            <v>65329</v>
          </cell>
          <cell r="AO102">
            <v>73923</v>
          </cell>
          <cell r="AP102">
            <v>81693</v>
          </cell>
          <cell r="AQ102">
            <v>76014</v>
          </cell>
          <cell r="AR102">
            <v>57793</v>
          </cell>
          <cell r="AS102">
            <v>61457</v>
          </cell>
          <cell r="AT102">
            <v>56570</v>
          </cell>
          <cell r="AU102">
            <v>69370</v>
          </cell>
          <cell r="AV102">
            <v>77183</v>
          </cell>
          <cell r="AW102">
            <v>65023</v>
          </cell>
          <cell r="AX102">
            <v>68686</v>
          </cell>
          <cell r="AY102">
            <v>63800</v>
          </cell>
          <cell r="AZ102">
            <v>70200</v>
          </cell>
          <cell r="BA102">
            <v>76600</v>
          </cell>
          <cell r="BB102">
            <v>84413</v>
          </cell>
          <cell r="BC102">
            <v>90629</v>
          </cell>
          <cell r="BD102">
            <v>38755</v>
          </cell>
          <cell r="BE102">
            <v>43032</v>
          </cell>
          <cell r="BF102">
            <v>37311</v>
          </cell>
          <cell r="BG102">
            <v>60636</v>
          </cell>
          <cell r="BH102">
            <v>65157</v>
          </cell>
          <cell r="BI102">
            <v>59017</v>
          </cell>
          <cell r="BJ102">
            <v>85237</v>
          </cell>
          <cell r="BK102">
            <v>74305</v>
          </cell>
          <cell r="BL102">
            <v>81094</v>
          </cell>
          <cell r="BM102">
            <v>71889</v>
          </cell>
          <cell r="BN102">
            <v>54574</v>
          </cell>
          <cell r="BO102">
            <v>59544</v>
          </cell>
          <cell r="BP102">
            <v>52768</v>
          </cell>
          <cell r="BQ102">
            <v>59544</v>
          </cell>
          <cell r="BR102">
            <v>62887</v>
          </cell>
          <cell r="BS102">
            <v>67804</v>
          </cell>
          <cell r="BT102">
            <v>61065</v>
          </cell>
          <cell r="BU102">
            <v>70117</v>
          </cell>
          <cell r="BV102">
            <v>75034</v>
          </cell>
          <cell r="BW102">
            <v>68295</v>
          </cell>
          <cell r="BX102">
            <v>75832</v>
          </cell>
          <cell r="BY102">
            <v>88632</v>
          </cell>
          <cell r="BZ102">
            <v>71635</v>
          </cell>
          <cell r="CA102">
            <v>76678</v>
          </cell>
          <cell r="CB102">
            <v>69673</v>
          </cell>
          <cell r="CC102">
            <v>90973</v>
          </cell>
          <cell r="CD102">
            <v>111934</v>
          </cell>
          <cell r="CE102">
            <v>73855</v>
          </cell>
          <cell r="CF102">
            <v>78898</v>
          </cell>
          <cell r="CG102">
            <v>71893</v>
          </cell>
          <cell r="CH102">
            <v>114154</v>
          </cell>
          <cell r="CI102">
            <v>0</v>
          </cell>
        </row>
        <row r="103">
          <cell r="E103">
            <v>0</v>
          </cell>
          <cell r="F103">
            <v>82273.62</v>
          </cell>
          <cell r="G103">
            <v>12942</v>
          </cell>
          <cell r="H103">
            <v>13803</v>
          </cell>
          <cell r="I103">
            <v>20497</v>
          </cell>
          <cell r="J103">
            <v>22925</v>
          </cell>
          <cell r="K103">
            <v>23629</v>
          </cell>
          <cell r="L103">
            <v>26025</v>
          </cell>
          <cell r="M103">
            <v>32964</v>
          </cell>
          <cell r="N103">
            <v>36313</v>
          </cell>
          <cell r="O103">
            <v>35234</v>
          </cell>
          <cell r="P103">
            <v>38613</v>
          </cell>
          <cell r="Q103">
            <v>33934</v>
          </cell>
          <cell r="R103">
            <v>47283</v>
          </cell>
          <cell r="S103">
            <v>44863</v>
          </cell>
          <cell r="T103">
            <v>47658</v>
          </cell>
          <cell r="U103">
            <v>22046</v>
          </cell>
          <cell r="V103">
            <v>56196</v>
          </cell>
          <cell r="W103">
            <v>59940</v>
          </cell>
          <cell r="X103">
            <v>54667</v>
          </cell>
          <cell r="Y103">
            <v>71085</v>
          </cell>
          <cell r="Z103">
            <v>101424</v>
          </cell>
          <cell r="AA103">
            <v>80779</v>
          </cell>
          <cell r="AB103">
            <v>46136</v>
          </cell>
          <cell r="AC103">
            <v>49079</v>
          </cell>
          <cell r="AD103">
            <v>45161</v>
          </cell>
          <cell r="AE103">
            <v>61883</v>
          </cell>
          <cell r="AF103">
            <v>64159</v>
          </cell>
          <cell r="AG103">
            <v>60044</v>
          </cell>
          <cell r="AH103">
            <v>66544</v>
          </cell>
          <cell r="AI103">
            <v>72344</v>
          </cell>
          <cell r="AJ103">
            <v>64825</v>
          </cell>
          <cell r="AK103">
            <v>78578</v>
          </cell>
          <cell r="AL103">
            <v>81470</v>
          </cell>
          <cell r="AM103">
            <v>77355</v>
          </cell>
          <cell r="AN103">
            <v>83855</v>
          </cell>
          <cell r="AO103">
            <v>93846</v>
          </cell>
          <cell r="AP103">
            <v>101616</v>
          </cell>
          <cell r="AQ103">
            <v>99479</v>
          </cell>
          <cell r="AR103">
            <v>75113</v>
          </cell>
          <cell r="AS103">
            <v>78777</v>
          </cell>
          <cell r="AT103">
            <v>73890</v>
          </cell>
          <cell r="AU103">
            <v>86690</v>
          </cell>
          <cell r="AV103">
            <v>94503</v>
          </cell>
          <cell r="AW103">
            <v>83933</v>
          </cell>
          <cell r="AX103">
            <v>87597</v>
          </cell>
          <cell r="AY103">
            <v>82710</v>
          </cell>
          <cell r="AZ103">
            <v>89110</v>
          </cell>
          <cell r="BA103">
            <v>95510</v>
          </cell>
          <cell r="BB103">
            <v>103323</v>
          </cell>
          <cell r="BC103">
            <v>117280</v>
          </cell>
          <cell r="BD103">
            <v>49906</v>
          </cell>
          <cell r="BE103">
            <v>55310</v>
          </cell>
          <cell r="BF103">
            <v>48041</v>
          </cell>
          <cell r="BG103">
            <v>79977</v>
          </cell>
          <cell r="BH103">
            <v>85746</v>
          </cell>
          <cell r="BI103">
            <v>77848</v>
          </cell>
          <cell r="BJ103">
            <v>113160</v>
          </cell>
          <cell r="BK103">
            <v>94530</v>
          </cell>
          <cell r="BL103">
            <v>102567</v>
          </cell>
          <cell r="BM103">
            <v>91604</v>
          </cell>
          <cell r="BN103">
            <v>67667</v>
          </cell>
          <cell r="BO103">
            <v>72637</v>
          </cell>
          <cell r="BP103">
            <v>65861</v>
          </cell>
          <cell r="BQ103">
            <v>52213</v>
          </cell>
          <cell r="BR103">
            <v>79195</v>
          </cell>
          <cell r="BS103">
            <v>84112</v>
          </cell>
          <cell r="BT103">
            <v>77373</v>
          </cell>
          <cell r="BU103">
            <v>88014</v>
          </cell>
          <cell r="BV103">
            <v>92932</v>
          </cell>
          <cell r="BW103">
            <v>86192</v>
          </cell>
          <cell r="BX103">
            <v>93730</v>
          </cell>
          <cell r="BY103">
            <v>106530</v>
          </cell>
          <cell r="BZ103">
            <v>89533</v>
          </cell>
          <cell r="CA103">
            <v>94576</v>
          </cell>
          <cell r="CB103">
            <v>87571</v>
          </cell>
          <cell r="CC103">
            <v>108871</v>
          </cell>
          <cell r="CD103">
            <v>129832</v>
          </cell>
          <cell r="CE103">
            <v>90740</v>
          </cell>
          <cell r="CF103">
            <v>95783</v>
          </cell>
          <cell r="CG103">
            <v>88778</v>
          </cell>
          <cell r="CH103">
            <v>131040</v>
          </cell>
          <cell r="CI103">
            <v>0</v>
          </cell>
        </row>
        <row r="104">
          <cell r="E104">
            <v>0</v>
          </cell>
          <cell r="F104">
            <v>112500</v>
          </cell>
          <cell r="G104">
            <v>29280</v>
          </cell>
          <cell r="H104">
            <v>29280</v>
          </cell>
          <cell r="I104">
            <v>61560</v>
          </cell>
          <cell r="J104">
            <v>61560</v>
          </cell>
          <cell r="K104">
            <v>61800</v>
          </cell>
          <cell r="L104">
            <v>61800</v>
          </cell>
          <cell r="M104">
            <v>68640</v>
          </cell>
          <cell r="N104">
            <v>68640</v>
          </cell>
          <cell r="O104">
            <v>70080</v>
          </cell>
          <cell r="P104">
            <v>70080</v>
          </cell>
          <cell r="Q104">
            <v>70080</v>
          </cell>
          <cell r="R104">
            <v>49896</v>
          </cell>
          <cell r="S104">
            <v>50803</v>
          </cell>
          <cell r="T104">
            <v>80880</v>
          </cell>
          <cell r="U104">
            <v>152268</v>
          </cell>
          <cell r="V104">
            <v>78960</v>
          </cell>
          <cell r="W104">
            <v>78960</v>
          </cell>
          <cell r="X104">
            <v>78960</v>
          </cell>
          <cell r="Y104">
            <v>59664</v>
          </cell>
          <cell r="Z104">
            <v>60749</v>
          </cell>
          <cell r="AA104">
            <v>91003</v>
          </cell>
          <cell r="AB104">
            <v>83640</v>
          </cell>
          <cell r="AC104">
            <v>83640</v>
          </cell>
          <cell r="AD104">
            <v>83640</v>
          </cell>
          <cell r="AE104">
            <v>89280</v>
          </cell>
          <cell r="AF104">
            <v>89280</v>
          </cell>
          <cell r="AG104">
            <v>89280</v>
          </cell>
          <cell r="AH104">
            <v>71016</v>
          </cell>
          <cell r="AI104">
            <v>72307</v>
          </cell>
          <cell r="AJ104">
            <v>168588</v>
          </cell>
          <cell r="AK104">
            <v>98880</v>
          </cell>
          <cell r="AL104">
            <v>98880</v>
          </cell>
          <cell r="AM104">
            <v>98880</v>
          </cell>
          <cell r="AN104">
            <v>81576</v>
          </cell>
          <cell r="AO104">
            <v>112229</v>
          </cell>
          <cell r="AP104">
            <v>113712</v>
          </cell>
          <cell r="AQ104">
            <v>121375</v>
          </cell>
          <cell r="AR104">
            <v>110880</v>
          </cell>
          <cell r="AS104">
            <v>110880</v>
          </cell>
          <cell r="AT104">
            <v>110880</v>
          </cell>
          <cell r="AU104">
            <v>125669</v>
          </cell>
          <cell r="AV104">
            <v>127392</v>
          </cell>
          <cell r="AW104">
            <v>110880</v>
          </cell>
          <cell r="AX104">
            <v>110880</v>
          </cell>
          <cell r="AY104">
            <v>110880</v>
          </cell>
          <cell r="AZ104">
            <v>94776</v>
          </cell>
          <cell r="BA104">
            <v>96499</v>
          </cell>
          <cell r="BB104">
            <v>127392</v>
          </cell>
          <cell r="BC104">
            <v>136135</v>
          </cell>
          <cell r="BD104">
            <v>96840</v>
          </cell>
          <cell r="BE104">
            <v>96840</v>
          </cell>
          <cell r="BF104">
            <v>96840</v>
          </cell>
          <cell r="BG104">
            <v>96840</v>
          </cell>
          <cell r="BH104">
            <v>96840</v>
          </cell>
          <cell r="BI104">
            <v>96840</v>
          </cell>
          <cell r="BJ104">
            <v>110059</v>
          </cell>
          <cell r="BK104">
            <v>120000</v>
          </cell>
          <cell r="BL104">
            <v>120000</v>
          </cell>
          <cell r="BM104">
            <v>120000</v>
          </cell>
          <cell r="BN104">
            <v>104160</v>
          </cell>
          <cell r="BO104">
            <v>104160</v>
          </cell>
          <cell r="BP104">
            <v>104160</v>
          </cell>
          <cell r="BQ104">
            <v>165912</v>
          </cell>
          <cell r="BR104">
            <v>104160</v>
          </cell>
          <cell r="BS104">
            <v>104160</v>
          </cell>
          <cell r="BT104">
            <v>104160</v>
          </cell>
          <cell r="BU104">
            <v>123120</v>
          </cell>
          <cell r="BV104">
            <v>123120</v>
          </cell>
          <cell r="BW104">
            <v>123120</v>
          </cell>
          <cell r="BX104">
            <v>102696</v>
          </cell>
          <cell r="BY104">
            <v>139680</v>
          </cell>
          <cell r="BZ104">
            <v>123120</v>
          </cell>
          <cell r="CA104">
            <v>123120</v>
          </cell>
          <cell r="CB104">
            <v>123120</v>
          </cell>
          <cell r="CC104">
            <v>139680</v>
          </cell>
          <cell r="CD104">
            <v>141547</v>
          </cell>
          <cell r="CE104">
            <v>123120</v>
          </cell>
          <cell r="CF104">
            <v>123120</v>
          </cell>
          <cell r="CG104">
            <v>123120</v>
          </cell>
          <cell r="CH104">
            <v>141547</v>
          </cell>
          <cell r="CI104">
            <v>0</v>
          </cell>
        </row>
        <row r="105">
          <cell r="E105">
            <v>0</v>
          </cell>
          <cell r="F105">
            <v>183.595</v>
          </cell>
          <cell r="G105">
            <v>40.212499999999999</v>
          </cell>
          <cell r="H105">
            <v>40.510416666666664</v>
          </cell>
          <cell r="I105">
            <v>59.170833333333334</v>
          </cell>
          <cell r="J105">
            <v>59.637500000000003</v>
          </cell>
          <cell r="K105">
            <v>81.810416666666669</v>
          </cell>
          <cell r="L105">
            <v>82.424999999999997</v>
          </cell>
          <cell r="M105">
            <v>100.76666666666667</v>
          </cell>
          <cell r="N105">
            <v>101.56041666666667</v>
          </cell>
          <cell r="O105">
            <v>124.3</v>
          </cell>
          <cell r="P105">
            <v>125.24375000000001</v>
          </cell>
          <cell r="Q105">
            <v>123.82708333333333</v>
          </cell>
          <cell r="R105">
            <v>131.50925925925927</v>
          </cell>
          <cell r="S105">
            <v>129.96250000000001</v>
          </cell>
          <cell r="T105">
            <v>130.90625</v>
          </cell>
          <cell r="U105">
            <v>129.31555555555556</v>
          </cell>
          <cell r="V105">
            <v>177.05208333333334</v>
          </cell>
          <cell r="W105">
            <v>178.47499999999999</v>
          </cell>
          <cell r="X105">
            <v>176.33958333333334</v>
          </cell>
          <cell r="Y105">
            <v>185.83703703703705</v>
          </cell>
          <cell r="Z105">
            <v>187.12291666666667</v>
          </cell>
          <cell r="AA105">
            <v>187.02083333333334</v>
          </cell>
          <cell r="AB105">
            <v>138.36923076923077</v>
          </cell>
          <cell r="AC105">
            <v>139.0974358974359</v>
          </cell>
          <cell r="AD105">
            <v>138.00512820512822</v>
          </cell>
          <cell r="AE105">
            <v>158.90181818181819</v>
          </cell>
          <cell r="AF105">
            <v>159.67636363636365</v>
          </cell>
          <cell r="AG105">
            <v>158.51454545454544</v>
          </cell>
          <cell r="AH105">
            <v>218.61296296296297</v>
          </cell>
          <cell r="AI105">
            <v>163.54818181818183</v>
          </cell>
          <cell r="AJ105">
            <v>168.57666666666665</v>
          </cell>
          <cell r="AK105">
            <v>183.92272727272729</v>
          </cell>
          <cell r="AL105">
            <v>184.83727272727273</v>
          </cell>
          <cell r="AM105">
            <v>183.46545454545455</v>
          </cell>
          <cell r="AN105">
            <v>250.25555555555556</v>
          </cell>
          <cell r="AO105">
            <v>189.40727272727273</v>
          </cell>
          <cell r="AP105">
            <v>190.32181818181817</v>
          </cell>
          <cell r="AQ105">
            <v>225.08444444444444</v>
          </cell>
          <cell r="AR105">
            <v>170.79818181818183</v>
          </cell>
          <cell r="AS105">
            <v>171.62727272727273</v>
          </cell>
          <cell r="AT105">
            <v>170.38363636363636</v>
          </cell>
          <cell r="AU105">
            <v>175.77454545454546</v>
          </cell>
          <cell r="AV105">
            <v>176.60454545454544</v>
          </cell>
          <cell r="AW105">
            <v>196.24363636363637</v>
          </cell>
          <cell r="AX105">
            <v>197.22090909090909</v>
          </cell>
          <cell r="AY105">
            <v>195.75454545454545</v>
          </cell>
          <cell r="AZ105">
            <v>266.56111111111113</v>
          </cell>
          <cell r="BA105">
            <v>202.1090909090909</v>
          </cell>
          <cell r="BB105">
            <v>203.08636363636364</v>
          </cell>
          <cell r="BC105">
            <v>238.10962962962964</v>
          </cell>
          <cell r="BD105">
            <v>172.10208333333333</v>
          </cell>
          <cell r="BE105">
            <v>173.19374999999999</v>
          </cell>
          <cell r="BF105">
            <v>171.55416666666667</v>
          </cell>
          <cell r="BG105">
            <v>193.5871794871795</v>
          </cell>
          <cell r="BH105">
            <v>194.65897435897435</v>
          </cell>
          <cell r="BI105">
            <v>193.05</v>
          </cell>
          <cell r="BJ105">
            <v>180.81727272727272</v>
          </cell>
          <cell r="BK105">
            <v>208.00928571428571</v>
          </cell>
          <cell r="BL105">
            <v>209.065</v>
          </cell>
          <cell r="BM105">
            <v>207.48142857142858</v>
          </cell>
          <cell r="BN105">
            <v>173.02</v>
          </cell>
          <cell r="BO105">
            <v>173.89363636363638</v>
          </cell>
          <cell r="BP105">
            <v>172.58272727272728</v>
          </cell>
          <cell r="BQ105">
            <v>184.4435294117647</v>
          </cell>
          <cell r="BR105">
            <v>185.34714285714287</v>
          </cell>
          <cell r="BS105">
            <v>186.27785714285713</v>
          </cell>
          <cell r="BT105">
            <v>184.88142857142856</v>
          </cell>
          <cell r="BU105">
            <v>206.10499999999999</v>
          </cell>
          <cell r="BV105">
            <v>207.12285714285716</v>
          </cell>
          <cell r="BW105">
            <v>205.59571428571428</v>
          </cell>
          <cell r="BX105">
            <v>258.3202380952381</v>
          </cell>
          <cell r="BY105">
            <v>229.05</v>
          </cell>
          <cell r="BZ105">
            <v>206.10499999999999</v>
          </cell>
          <cell r="CA105">
            <v>207.12285714285716</v>
          </cell>
          <cell r="CB105">
            <v>205.59571428571428</v>
          </cell>
          <cell r="CC105">
            <v>229.05</v>
          </cell>
          <cell r="CD105">
            <v>213.22928571428571</v>
          </cell>
          <cell r="CE105">
            <v>214.67500000000001</v>
          </cell>
          <cell r="CF105">
            <v>215.69285714285715</v>
          </cell>
          <cell r="CG105">
            <v>214.16571428571427</v>
          </cell>
          <cell r="CH105">
            <v>221.7992857142857</v>
          </cell>
          <cell r="CI105">
            <v>0</v>
          </cell>
        </row>
        <row r="106">
          <cell r="E106">
            <v>0</v>
          </cell>
          <cell r="F106">
            <v>122.85</v>
          </cell>
          <cell r="G106">
            <v>22.45</v>
          </cell>
          <cell r="H106">
            <v>22.45</v>
          </cell>
          <cell r="I106">
            <v>30.614583333333332</v>
          </cell>
          <cell r="J106">
            <v>30.614583333333332</v>
          </cell>
          <cell r="K106">
            <v>44.90208333333333</v>
          </cell>
          <cell r="L106">
            <v>44.90208333333333</v>
          </cell>
          <cell r="M106">
            <v>53.06666666666667</v>
          </cell>
          <cell r="N106">
            <v>53.06666666666667</v>
          </cell>
          <cell r="O106">
            <v>65.3125</v>
          </cell>
          <cell r="P106">
            <v>65.3125</v>
          </cell>
          <cell r="Q106">
            <v>65.3125</v>
          </cell>
          <cell r="R106">
            <v>71.43518518518519</v>
          </cell>
          <cell r="S106">
            <v>65.3125</v>
          </cell>
          <cell r="T106">
            <v>65.3125</v>
          </cell>
          <cell r="U106">
            <v>65.311111111111117</v>
          </cell>
          <cell r="V106">
            <v>83.681250000000006</v>
          </cell>
          <cell r="W106">
            <v>83.681250000000006</v>
          </cell>
          <cell r="X106">
            <v>83.681250000000006</v>
          </cell>
          <cell r="Y106">
            <v>91.844444444444449</v>
          </cell>
          <cell r="Z106">
            <v>83.681250000000006</v>
          </cell>
          <cell r="AA106">
            <v>83.681250000000006</v>
          </cell>
          <cell r="AB106">
            <v>83.680769230769229</v>
          </cell>
          <cell r="AC106">
            <v>83.680769230769229</v>
          </cell>
          <cell r="AD106">
            <v>83.680769230769229</v>
          </cell>
          <cell r="AE106">
            <v>95.927272727272722</v>
          </cell>
          <cell r="AF106">
            <v>95.927272727272722</v>
          </cell>
          <cell r="AG106">
            <v>95.927272727272722</v>
          </cell>
          <cell r="AH106">
            <v>106.13148148148149</v>
          </cell>
          <cell r="AI106">
            <v>95.927272727272722</v>
          </cell>
          <cell r="AJ106">
            <v>93.885555555555555</v>
          </cell>
          <cell r="AK106">
            <v>108.17272727272727</v>
          </cell>
          <cell r="AL106">
            <v>108.17272727272727</v>
          </cell>
          <cell r="AM106">
            <v>108.17272727272727</v>
          </cell>
          <cell r="AN106">
            <v>116.33703703703704</v>
          </cell>
          <cell r="AO106">
            <v>108.17272727272727</v>
          </cell>
          <cell r="AP106">
            <v>108.17272727272727</v>
          </cell>
          <cell r="AQ106">
            <v>112.25481481481482</v>
          </cell>
          <cell r="AR106">
            <v>100.00909090909092</v>
          </cell>
          <cell r="AS106">
            <v>100.00909090909092</v>
          </cell>
          <cell r="AT106">
            <v>100.00909090909092</v>
          </cell>
          <cell r="AU106">
            <v>100.00909090909092</v>
          </cell>
          <cell r="AV106">
            <v>100.00909090909092</v>
          </cell>
          <cell r="AW106">
            <v>112.25545454545454</v>
          </cell>
          <cell r="AX106">
            <v>112.25545454545454</v>
          </cell>
          <cell r="AY106">
            <v>112.25545454545454</v>
          </cell>
          <cell r="AZ106">
            <v>120.41851851851852</v>
          </cell>
          <cell r="BA106">
            <v>112.25545454545454</v>
          </cell>
          <cell r="BB106">
            <v>112.25545454545454</v>
          </cell>
          <cell r="BC106">
            <v>116.3362962962963</v>
          </cell>
          <cell r="BD106">
            <v>95.927083333333329</v>
          </cell>
          <cell r="BE106">
            <v>95.927083333333329</v>
          </cell>
          <cell r="BF106">
            <v>95.927083333333329</v>
          </cell>
          <cell r="BG106">
            <v>108.17307692307692</v>
          </cell>
          <cell r="BH106">
            <v>108.17307692307692</v>
          </cell>
          <cell r="BI106">
            <v>108.17307692307692</v>
          </cell>
          <cell r="BJ106">
            <v>108.17272727272727</v>
          </cell>
          <cell r="BK106">
            <v>116.33714285714285</v>
          </cell>
          <cell r="BL106">
            <v>116.33714285714285</v>
          </cell>
          <cell r="BM106">
            <v>116.33714285714285</v>
          </cell>
          <cell r="BN106">
            <v>100.00909090909092</v>
          </cell>
          <cell r="BO106">
            <v>100.00909090909092</v>
          </cell>
          <cell r="BP106">
            <v>100.00909090909092</v>
          </cell>
          <cell r="BQ106">
            <v>95.927058823529407</v>
          </cell>
          <cell r="BR106">
            <v>106.13214285714285</v>
          </cell>
          <cell r="BS106">
            <v>106.13214285714285</v>
          </cell>
          <cell r="BT106">
            <v>106.13214285714285</v>
          </cell>
          <cell r="BU106">
            <v>116.33714285714285</v>
          </cell>
          <cell r="BV106">
            <v>116.33714285714285</v>
          </cell>
          <cell r="BW106">
            <v>116.33714285714285</v>
          </cell>
          <cell r="BX106">
            <v>122.45952380952382</v>
          </cell>
          <cell r="BY106">
            <v>116.33727272727273</v>
          </cell>
          <cell r="BZ106">
            <v>116.33714285714285</v>
          </cell>
          <cell r="CA106">
            <v>116.33714285714285</v>
          </cell>
          <cell r="CB106">
            <v>116.33714285714285</v>
          </cell>
          <cell r="CC106">
            <v>116.33727272727273</v>
          </cell>
          <cell r="CD106">
            <v>116.33714285714285</v>
          </cell>
          <cell r="CE106">
            <v>120.41928571428572</v>
          </cell>
          <cell r="CF106">
            <v>120.41928571428572</v>
          </cell>
          <cell r="CG106">
            <v>120.41928571428572</v>
          </cell>
          <cell r="CH106">
            <v>120.41928571428572</v>
          </cell>
          <cell r="CI106">
            <v>0</v>
          </cell>
        </row>
        <row r="107">
          <cell r="E107">
            <v>0</v>
          </cell>
          <cell r="F107">
            <v>45.92</v>
          </cell>
          <cell r="G107">
            <v>14.918749999999999</v>
          </cell>
          <cell r="H107">
            <v>15.216666666666667</v>
          </cell>
          <cell r="I107">
            <v>23.274999999999999</v>
          </cell>
          <cell r="J107">
            <v>23.741666666666667</v>
          </cell>
          <cell r="K107">
            <v>30.681249999999999</v>
          </cell>
          <cell r="L107">
            <v>31.295833333333334</v>
          </cell>
          <cell r="M107">
            <v>39.674999999999997</v>
          </cell>
          <cell r="N107">
            <v>40.46875</v>
          </cell>
          <cell r="O107">
            <v>47.1875</v>
          </cell>
          <cell r="P107">
            <v>48.131250000000001</v>
          </cell>
          <cell r="Q107">
            <v>46.71458333333333</v>
          </cell>
          <cell r="R107">
            <v>46.138888888888886</v>
          </cell>
          <cell r="S107">
            <v>52.85</v>
          </cell>
          <cell r="T107">
            <v>53.793750000000003</v>
          </cell>
          <cell r="U107">
            <v>52.346666666666664</v>
          </cell>
          <cell r="V107">
            <v>71.204166666666666</v>
          </cell>
          <cell r="W107">
            <v>72.627083333333331</v>
          </cell>
          <cell r="X107">
            <v>70.49166666666666</v>
          </cell>
          <cell r="Y107">
            <v>69.620370370370367</v>
          </cell>
          <cell r="Z107">
            <v>79.747916666666669</v>
          </cell>
          <cell r="AA107">
            <v>81.172916666666666</v>
          </cell>
          <cell r="AB107">
            <v>36.394871794871797</v>
          </cell>
          <cell r="AC107">
            <v>37.123076923076923</v>
          </cell>
          <cell r="AD107">
            <v>36.030769230769231</v>
          </cell>
          <cell r="AE107">
            <v>38.722727272727276</v>
          </cell>
          <cell r="AF107">
            <v>39.49727272727273</v>
          </cell>
          <cell r="AG107">
            <v>38.335454545454546</v>
          </cell>
          <cell r="AH107">
            <v>86.768518518518519</v>
          </cell>
          <cell r="AI107">
            <v>43.369090909090907</v>
          </cell>
          <cell r="AJ107">
            <v>49.221111111111114</v>
          </cell>
          <cell r="AK107">
            <v>45.705454545454543</v>
          </cell>
          <cell r="AL107">
            <v>46.62</v>
          </cell>
          <cell r="AM107">
            <v>45.24818181818182</v>
          </cell>
          <cell r="AN107">
            <v>102.41481481481482</v>
          </cell>
          <cell r="AO107">
            <v>51.19</v>
          </cell>
          <cell r="AP107">
            <v>52.104545454545452</v>
          </cell>
          <cell r="AQ107">
            <v>86.4</v>
          </cell>
          <cell r="AR107">
            <v>41.473636363636366</v>
          </cell>
          <cell r="AS107">
            <v>42.302727272727275</v>
          </cell>
          <cell r="AT107">
            <v>41.059090909090912</v>
          </cell>
          <cell r="AU107">
            <v>46.45</v>
          </cell>
          <cell r="AV107">
            <v>47.28</v>
          </cell>
          <cell r="AW107">
            <v>48.88</v>
          </cell>
          <cell r="AX107">
            <v>49.857272727272729</v>
          </cell>
          <cell r="AY107">
            <v>48.390909090909091</v>
          </cell>
          <cell r="AZ107">
            <v>109.52592592592593</v>
          </cell>
          <cell r="BA107">
            <v>54.745454545454542</v>
          </cell>
          <cell r="BB107">
            <v>55.722727272727276</v>
          </cell>
          <cell r="BC107">
            <v>92.4</v>
          </cell>
          <cell r="BD107">
            <v>54.59375</v>
          </cell>
          <cell r="BE107">
            <v>55.685416666666669</v>
          </cell>
          <cell r="BF107">
            <v>54.045833333333334</v>
          </cell>
          <cell r="BG107">
            <v>53.641025641025642</v>
          </cell>
          <cell r="BH107">
            <v>54.712820512820514</v>
          </cell>
          <cell r="BI107">
            <v>53.103846153846156</v>
          </cell>
          <cell r="BJ107">
            <v>42.6</v>
          </cell>
          <cell r="BK107">
            <v>52.794285714285714</v>
          </cell>
          <cell r="BL107">
            <v>53.85</v>
          </cell>
          <cell r="BM107">
            <v>52.26642857142857</v>
          </cell>
          <cell r="BN107">
            <v>43.695454545454545</v>
          </cell>
          <cell r="BO107">
            <v>44.56909090909091</v>
          </cell>
          <cell r="BP107">
            <v>43.258181818181818</v>
          </cell>
          <cell r="BQ107">
            <v>58.809411764705885</v>
          </cell>
          <cell r="BR107">
            <v>46.552142857142854</v>
          </cell>
          <cell r="BS107">
            <v>47.482857142857142</v>
          </cell>
          <cell r="BT107">
            <v>46.08642857142857</v>
          </cell>
          <cell r="BU107">
            <v>50.89</v>
          </cell>
          <cell r="BV107">
            <v>51.907857142857139</v>
          </cell>
          <cell r="BW107">
            <v>50.380714285714284</v>
          </cell>
          <cell r="BX107">
            <v>93.297619047619051</v>
          </cell>
          <cell r="BY107">
            <v>72.540909090909096</v>
          </cell>
          <cell r="BZ107">
            <v>50.89</v>
          </cell>
          <cell r="CA107">
            <v>51.907857142857139</v>
          </cell>
          <cell r="CB107">
            <v>50.380714285714284</v>
          </cell>
          <cell r="CC107">
            <v>72.540909090909096</v>
          </cell>
          <cell r="CD107">
            <v>58.014285714285712</v>
          </cell>
          <cell r="CE107">
            <v>50.89</v>
          </cell>
          <cell r="CF107">
            <v>51.907857142857139</v>
          </cell>
          <cell r="CG107">
            <v>50.380714285714284</v>
          </cell>
          <cell r="CH107">
            <v>58.014285714285712</v>
          </cell>
          <cell r="CI107">
            <v>0</v>
          </cell>
        </row>
        <row r="108">
          <cell r="E108">
            <v>0</v>
          </cell>
          <cell r="F108">
            <v>34.6</v>
          </cell>
          <cell r="G108">
            <v>2.2833333333333332</v>
          </cell>
          <cell r="H108">
            <v>2.2833333333333332</v>
          </cell>
          <cell r="I108">
            <v>4.5166666666666666</v>
          </cell>
          <cell r="J108">
            <v>4.5166666666666666</v>
          </cell>
          <cell r="K108">
            <v>5.104166666666667</v>
          </cell>
          <cell r="L108">
            <v>5.104166666666667</v>
          </cell>
          <cell r="M108">
            <v>6.697916666666667</v>
          </cell>
          <cell r="N108">
            <v>6.697916666666667</v>
          </cell>
          <cell r="O108">
            <v>10.166666666666666</v>
          </cell>
          <cell r="P108">
            <v>10.166666666666666</v>
          </cell>
          <cell r="Q108">
            <v>10.166666666666666</v>
          </cell>
          <cell r="R108">
            <v>12.15</v>
          </cell>
          <cell r="S108">
            <v>10.166666666666666</v>
          </cell>
          <cell r="T108">
            <v>10.166666666666666</v>
          </cell>
          <cell r="U108">
            <v>10.024444444444445</v>
          </cell>
          <cell r="V108">
            <v>20.074999999999999</v>
          </cell>
          <cell r="W108">
            <v>20.074999999999999</v>
          </cell>
          <cell r="X108">
            <v>20.074999999999999</v>
          </cell>
          <cell r="Y108">
            <v>22.075925925925926</v>
          </cell>
          <cell r="Z108">
            <v>21.602083333333333</v>
          </cell>
          <cell r="AA108">
            <v>20.074999999999999</v>
          </cell>
          <cell r="AB108">
            <v>16.20128205128205</v>
          </cell>
          <cell r="AC108">
            <v>16.20128205128205</v>
          </cell>
          <cell r="AD108">
            <v>16.20128205128205</v>
          </cell>
          <cell r="AE108">
            <v>21.853636363636365</v>
          </cell>
          <cell r="AF108">
            <v>21.853636363636365</v>
          </cell>
          <cell r="AG108">
            <v>21.853636363636365</v>
          </cell>
          <cell r="AH108">
            <v>23.05925925925926</v>
          </cell>
          <cell r="AI108">
            <v>21.853636363636365</v>
          </cell>
          <cell r="AJ108">
            <v>23.123333333333335</v>
          </cell>
          <cell r="AK108">
            <v>27.34</v>
          </cell>
          <cell r="AL108">
            <v>27.34</v>
          </cell>
          <cell r="AM108">
            <v>27.34</v>
          </cell>
          <cell r="AN108">
            <v>28.594444444444445</v>
          </cell>
          <cell r="AO108">
            <v>27.34</v>
          </cell>
          <cell r="AP108">
            <v>27.34</v>
          </cell>
          <cell r="AQ108">
            <v>23.623703703703704</v>
          </cell>
          <cell r="AR108">
            <v>26.815454545454546</v>
          </cell>
          <cell r="AS108">
            <v>26.815454545454546</v>
          </cell>
          <cell r="AT108">
            <v>26.815454545454546</v>
          </cell>
          <cell r="AU108">
            <v>26.815454545454546</v>
          </cell>
          <cell r="AV108">
            <v>26.815454545454546</v>
          </cell>
          <cell r="AW108">
            <v>32.301818181818184</v>
          </cell>
          <cell r="AX108">
            <v>32.301818181818184</v>
          </cell>
          <cell r="AY108">
            <v>32.301818181818184</v>
          </cell>
          <cell r="AZ108">
            <v>33.605555555555554</v>
          </cell>
          <cell r="BA108">
            <v>32.301818181818184</v>
          </cell>
          <cell r="BB108">
            <v>32.301818181818184</v>
          </cell>
          <cell r="BC108">
            <v>26.465185185185184</v>
          </cell>
          <cell r="BD108">
            <v>19.183333333333334</v>
          </cell>
          <cell r="BE108">
            <v>19.183333333333334</v>
          </cell>
          <cell r="BF108">
            <v>19.183333333333334</v>
          </cell>
          <cell r="BG108">
            <v>29.069230769230771</v>
          </cell>
          <cell r="BH108">
            <v>29.069230769230771</v>
          </cell>
          <cell r="BI108">
            <v>29.069230769230771</v>
          </cell>
          <cell r="BJ108">
            <v>27.34</v>
          </cell>
          <cell r="BK108">
            <v>35.969285714285711</v>
          </cell>
          <cell r="BL108">
            <v>35.969285714285711</v>
          </cell>
          <cell r="BM108">
            <v>35.969285714285711</v>
          </cell>
          <cell r="BN108">
            <v>26.815454545454546</v>
          </cell>
          <cell r="BO108">
            <v>26.815454545454546</v>
          </cell>
          <cell r="BP108">
            <v>26.815454545454546</v>
          </cell>
          <cell r="BQ108">
            <v>27.309411764705882</v>
          </cell>
          <cell r="BR108">
            <v>30.009285714285713</v>
          </cell>
          <cell r="BS108">
            <v>30.009285714285713</v>
          </cell>
          <cell r="BT108">
            <v>30.009285714285713</v>
          </cell>
          <cell r="BU108">
            <v>35.969285714285711</v>
          </cell>
          <cell r="BV108">
            <v>35.969285714285711</v>
          </cell>
          <cell r="BW108">
            <v>35.969285714285711</v>
          </cell>
          <cell r="BX108">
            <v>39.501190476190473</v>
          </cell>
          <cell r="BY108">
            <v>37.263636363636365</v>
          </cell>
          <cell r="BZ108">
            <v>35.969285714285711</v>
          </cell>
          <cell r="CA108">
            <v>35.969285714285711</v>
          </cell>
          <cell r="CB108">
            <v>35.969285714285711</v>
          </cell>
          <cell r="CC108">
            <v>37.263636363636365</v>
          </cell>
          <cell r="CD108">
            <v>35.969285714285711</v>
          </cell>
          <cell r="CE108">
            <v>40.354999999999997</v>
          </cell>
          <cell r="CF108">
            <v>40.354999999999997</v>
          </cell>
          <cell r="CG108">
            <v>40.354999999999997</v>
          </cell>
          <cell r="CH108">
            <v>40.354999999999997</v>
          </cell>
          <cell r="CI108">
            <v>0</v>
          </cell>
        </row>
        <row r="109">
          <cell r="E109" t="str">
            <v>RFA 23</v>
          </cell>
          <cell r="F109" t="str">
            <v>RFA 23</v>
          </cell>
          <cell r="G109" t="str">
            <v>RFA 23</v>
          </cell>
          <cell r="H109" t="str">
            <v>RFA 23</v>
          </cell>
          <cell r="I109" t="str">
            <v>RFA 23</v>
          </cell>
          <cell r="J109" t="str">
            <v>RFA 23</v>
          </cell>
          <cell r="K109" t="str">
            <v>RFA 23</v>
          </cell>
          <cell r="L109" t="str">
            <v>RFA 23</v>
          </cell>
          <cell r="M109" t="str">
            <v>RFA 23</v>
          </cell>
          <cell r="N109" t="str">
            <v>RFA 23</v>
          </cell>
          <cell r="O109" t="str">
            <v>RFA 23</v>
          </cell>
          <cell r="P109" t="str">
            <v>RFA 23</v>
          </cell>
          <cell r="Q109" t="str">
            <v>RFA 23</v>
          </cell>
          <cell r="R109" t="str">
            <v>RFA 23</v>
          </cell>
          <cell r="S109" t="str">
            <v>RFA 23</v>
          </cell>
          <cell r="T109" t="str">
            <v>RFA 23</v>
          </cell>
          <cell r="U109" t="str">
            <v>RFA 23</v>
          </cell>
          <cell r="V109" t="str">
            <v>RFA 23</v>
          </cell>
          <cell r="W109" t="str">
            <v>RFA 23</v>
          </cell>
          <cell r="X109" t="str">
            <v>RFA 23</v>
          </cell>
          <cell r="Y109" t="str">
            <v>RFA 23</v>
          </cell>
          <cell r="Z109" t="str">
            <v>RFA 23</v>
          </cell>
          <cell r="AA109" t="str">
            <v>RFA 23</v>
          </cell>
          <cell r="AB109" t="str">
            <v>RFA 23</v>
          </cell>
          <cell r="AC109" t="str">
            <v>RFA 23</v>
          </cell>
          <cell r="AD109" t="str">
            <v>RFA 23</v>
          </cell>
          <cell r="AE109" t="str">
            <v>RFA 23</v>
          </cell>
          <cell r="AF109" t="str">
            <v>RFA 23</v>
          </cell>
          <cell r="AG109" t="str">
            <v>RFA 23</v>
          </cell>
          <cell r="AH109" t="str">
            <v>RFA 23</v>
          </cell>
          <cell r="AI109" t="str">
            <v>RFA 23</v>
          </cell>
          <cell r="AJ109" t="str">
            <v>RFA 23</v>
          </cell>
          <cell r="AK109" t="str">
            <v>RFA 23</v>
          </cell>
          <cell r="AL109" t="str">
            <v>RFA 23</v>
          </cell>
          <cell r="AM109" t="str">
            <v>RFA 23</v>
          </cell>
          <cell r="AN109" t="str">
            <v>RFA 23</v>
          </cell>
          <cell r="AO109" t="str">
            <v>RFA 23</v>
          </cell>
          <cell r="AP109" t="str">
            <v>RFA 23</v>
          </cell>
          <cell r="AQ109" t="str">
            <v>RFA 23</v>
          </cell>
          <cell r="AR109" t="str">
            <v>RFA 23</v>
          </cell>
          <cell r="AS109" t="str">
            <v>RFA 23</v>
          </cell>
          <cell r="AT109" t="str">
            <v>RFA 23</v>
          </cell>
          <cell r="AU109" t="str">
            <v>RFA 23</v>
          </cell>
          <cell r="AV109" t="str">
            <v>RFA 23</v>
          </cell>
          <cell r="AW109" t="str">
            <v>RFA 23</v>
          </cell>
          <cell r="AX109" t="str">
            <v>RFA 23</v>
          </cell>
          <cell r="AY109" t="str">
            <v>RFA 23</v>
          </cell>
          <cell r="AZ109" t="str">
            <v>RFA 23</v>
          </cell>
          <cell r="BA109" t="str">
            <v>RFA 23</v>
          </cell>
          <cell r="BB109" t="str">
            <v>RFA 23</v>
          </cell>
          <cell r="BC109" t="str">
            <v>RFA 23</v>
          </cell>
          <cell r="BD109" t="str">
            <v>RFA 23</v>
          </cell>
          <cell r="BE109" t="str">
            <v>RFA 23</v>
          </cell>
          <cell r="BF109" t="str">
            <v>RFA 23</v>
          </cell>
          <cell r="BG109" t="str">
            <v>RFA 23</v>
          </cell>
          <cell r="BH109" t="str">
            <v>RFA 23</v>
          </cell>
          <cell r="BI109" t="str">
            <v>RFA 23</v>
          </cell>
          <cell r="BJ109" t="str">
            <v>RFA 23</v>
          </cell>
          <cell r="BK109" t="str">
            <v>RFA 23</v>
          </cell>
          <cell r="BL109" t="str">
            <v>RFA 23</v>
          </cell>
          <cell r="BM109" t="str">
            <v>RFA 23</v>
          </cell>
          <cell r="BN109" t="str">
            <v>RFA 23</v>
          </cell>
          <cell r="BO109" t="str">
            <v>RFA 23</v>
          </cell>
          <cell r="BP109" t="str">
            <v>RFA 23</v>
          </cell>
          <cell r="BQ109" t="str">
            <v>RFA 23</v>
          </cell>
          <cell r="BR109" t="str">
            <v>RFA 23</v>
          </cell>
          <cell r="BS109" t="str">
            <v>RFA 23</v>
          </cell>
          <cell r="BT109" t="str">
            <v>RFA 23</v>
          </cell>
          <cell r="BU109" t="str">
            <v>RFA 23</v>
          </cell>
          <cell r="BV109" t="str">
            <v>RFA 23</v>
          </cell>
          <cell r="BW109" t="str">
            <v>RFA 23</v>
          </cell>
          <cell r="BX109" t="str">
            <v>RFA 23</v>
          </cell>
          <cell r="BY109" t="str">
            <v>RFA 23</v>
          </cell>
          <cell r="BZ109" t="str">
            <v>RFA 23</v>
          </cell>
          <cell r="CA109" t="str">
            <v>RFA 23</v>
          </cell>
          <cell r="CB109" t="str">
            <v>RFA 23</v>
          </cell>
          <cell r="CC109" t="str">
            <v>RFA 23</v>
          </cell>
          <cell r="CD109" t="str">
            <v>RFA 23</v>
          </cell>
          <cell r="CE109" t="str">
            <v>RFA 23</v>
          </cell>
          <cell r="CF109" t="str">
            <v>RFA 23</v>
          </cell>
          <cell r="CG109" t="str">
            <v>RFA 23</v>
          </cell>
          <cell r="CH109" t="str">
            <v>RFA 23</v>
          </cell>
          <cell r="CI109" t="str">
            <v>RFA 23</v>
          </cell>
        </row>
        <row r="110">
          <cell r="E110">
            <v>0</v>
          </cell>
          <cell r="F110">
            <v>387826.2</v>
          </cell>
          <cell r="G110">
            <v>76389</v>
          </cell>
          <cell r="H110">
            <v>80296</v>
          </cell>
          <cell r="I110">
            <v>134465</v>
          </cell>
          <cell r="J110">
            <v>136660</v>
          </cell>
          <cell r="K110">
            <v>142341</v>
          </cell>
          <cell r="L110">
            <v>145942</v>
          </cell>
          <cell r="M110">
            <v>176894</v>
          </cell>
          <cell r="N110">
            <v>181727</v>
          </cell>
          <cell r="O110">
            <v>187539</v>
          </cell>
          <cell r="P110">
            <v>191088</v>
          </cell>
          <cell r="Q110">
            <v>182666</v>
          </cell>
          <cell r="R110">
            <v>186438</v>
          </cell>
          <cell r="S110">
            <v>217154</v>
          </cell>
          <cell r="T110">
            <v>241028</v>
          </cell>
          <cell r="U110">
            <v>357489</v>
          </cell>
          <cell r="V110">
            <v>265126</v>
          </cell>
          <cell r="W110">
            <v>271280</v>
          </cell>
          <cell r="X110">
            <v>261559</v>
          </cell>
          <cell r="Y110">
            <v>264462</v>
          </cell>
          <cell r="Z110">
            <v>365251</v>
          </cell>
          <cell r="AA110">
            <v>325489</v>
          </cell>
          <cell r="AB110">
            <v>246281</v>
          </cell>
          <cell r="AC110">
            <v>255623</v>
          </cell>
          <cell r="AD110">
            <v>241021</v>
          </cell>
          <cell r="AE110">
            <v>293775</v>
          </cell>
          <cell r="AF110">
            <v>302721</v>
          </cell>
          <cell r="AG110">
            <v>288540</v>
          </cell>
          <cell r="AH110">
            <v>285682</v>
          </cell>
          <cell r="AI110">
            <v>351532</v>
          </cell>
          <cell r="AJ110">
            <v>584993</v>
          </cell>
          <cell r="AK110">
            <v>364788</v>
          </cell>
          <cell r="AL110">
            <v>373733</v>
          </cell>
          <cell r="AM110">
            <v>359552</v>
          </cell>
          <cell r="AN110">
            <v>357507</v>
          </cell>
          <cell r="AO110">
            <v>434813</v>
          </cell>
          <cell r="AP110">
            <v>471130</v>
          </cell>
          <cell r="AQ110">
            <v>457392</v>
          </cell>
          <cell r="AR110">
            <v>356439</v>
          </cell>
          <cell r="AS110">
            <v>367609</v>
          </cell>
          <cell r="AT110">
            <v>351298</v>
          </cell>
          <cell r="AU110">
            <v>428842</v>
          </cell>
          <cell r="AV110">
            <v>442848</v>
          </cell>
          <cell r="AW110">
            <v>385180</v>
          </cell>
          <cell r="AX110">
            <v>396348</v>
          </cell>
          <cell r="AY110">
            <v>380038</v>
          </cell>
          <cell r="AZ110">
            <v>397285</v>
          </cell>
          <cell r="BA110">
            <v>421509</v>
          </cell>
          <cell r="BB110">
            <v>489822</v>
          </cell>
          <cell r="BC110">
            <v>494132</v>
          </cell>
          <cell r="BD110">
            <v>268967</v>
          </cell>
          <cell r="BE110">
            <v>282530</v>
          </cell>
          <cell r="BF110">
            <v>262225</v>
          </cell>
          <cell r="BG110">
            <v>357481</v>
          </cell>
          <cell r="BH110">
            <v>374653</v>
          </cell>
          <cell r="BI110">
            <v>352407</v>
          </cell>
          <cell r="BJ110">
            <v>472904</v>
          </cell>
          <cell r="BK110">
            <v>402686</v>
          </cell>
          <cell r="BL110">
            <v>425824</v>
          </cell>
          <cell r="BM110">
            <v>396208</v>
          </cell>
          <cell r="BN110">
            <v>362758</v>
          </cell>
          <cell r="BO110">
            <v>374359</v>
          </cell>
          <cell r="BP110">
            <v>355652</v>
          </cell>
          <cell r="BQ110">
            <v>645842</v>
          </cell>
          <cell r="BR110">
            <v>366565</v>
          </cell>
          <cell r="BS110">
            <v>385696</v>
          </cell>
          <cell r="BT110">
            <v>359099</v>
          </cell>
          <cell r="BU110">
            <v>449714</v>
          </cell>
          <cell r="BV110">
            <v>468847</v>
          </cell>
          <cell r="BW110">
            <v>442248</v>
          </cell>
          <cell r="BX110">
            <v>415627</v>
          </cell>
          <cell r="BY110">
            <v>540746</v>
          </cell>
          <cell r="BZ110">
            <v>451777</v>
          </cell>
          <cell r="CA110">
            <v>459855</v>
          </cell>
          <cell r="CB110">
            <v>443680</v>
          </cell>
          <cell r="CC110">
            <v>538504</v>
          </cell>
          <cell r="CD110">
            <v>597549</v>
          </cell>
          <cell r="CE110">
            <v>457936</v>
          </cell>
          <cell r="CF110">
            <v>466182</v>
          </cell>
          <cell r="CG110">
            <v>449672</v>
          </cell>
          <cell r="CH110">
            <v>603402</v>
          </cell>
          <cell r="CI110">
            <v>0</v>
          </cell>
        </row>
        <row r="111">
          <cell r="E111">
            <v>0</v>
          </cell>
          <cell r="F111">
            <v>53898.5</v>
          </cell>
          <cell r="G111">
            <v>8913</v>
          </cell>
          <cell r="H111">
            <v>9856</v>
          </cell>
          <cell r="I111">
            <v>12828</v>
          </cell>
          <cell r="J111">
            <v>13349</v>
          </cell>
          <cell r="K111">
            <v>13945</v>
          </cell>
          <cell r="L111">
            <v>14823</v>
          </cell>
          <cell r="M111">
            <v>20288</v>
          </cell>
          <cell r="N111">
            <v>21448</v>
          </cell>
          <cell r="O111">
            <v>21929</v>
          </cell>
          <cell r="P111">
            <v>22709</v>
          </cell>
          <cell r="Q111">
            <v>20911</v>
          </cell>
          <cell r="R111">
            <v>26530</v>
          </cell>
          <cell r="S111">
            <v>33888</v>
          </cell>
          <cell r="T111">
            <v>29959</v>
          </cell>
          <cell r="U111">
            <v>22384</v>
          </cell>
          <cell r="V111">
            <v>36854</v>
          </cell>
          <cell r="W111">
            <v>38259</v>
          </cell>
          <cell r="X111">
            <v>35985</v>
          </cell>
          <cell r="Y111">
            <v>41420</v>
          </cell>
          <cell r="Z111">
            <v>61938</v>
          </cell>
          <cell r="AA111">
            <v>46145</v>
          </cell>
          <cell r="AB111">
            <v>32910</v>
          </cell>
          <cell r="AC111">
            <v>35860</v>
          </cell>
          <cell r="AD111">
            <v>31401</v>
          </cell>
          <cell r="AE111">
            <v>42069</v>
          </cell>
          <cell r="AF111">
            <v>45033</v>
          </cell>
          <cell r="AG111">
            <v>40561</v>
          </cell>
          <cell r="AH111">
            <v>45941</v>
          </cell>
          <cell r="AI111">
            <v>64213</v>
          </cell>
          <cell r="AJ111">
            <v>52807</v>
          </cell>
          <cell r="AK111">
            <v>55200</v>
          </cell>
          <cell r="AL111">
            <v>58164</v>
          </cell>
          <cell r="AM111">
            <v>53691</v>
          </cell>
          <cell r="AN111">
            <v>59072</v>
          </cell>
          <cell r="AO111">
            <v>70684</v>
          </cell>
          <cell r="AP111">
            <v>78847</v>
          </cell>
          <cell r="AQ111">
            <v>69335</v>
          </cell>
          <cell r="AR111">
            <v>50414</v>
          </cell>
          <cell r="AS111">
            <v>53907</v>
          </cell>
          <cell r="AT111">
            <v>48905</v>
          </cell>
          <cell r="AU111">
            <v>66240</v>
          </cell>
          <cell r="AV111">
            <v>68576</v>
          </cell>
          <cell r="AW111">
            <v>56886</v>
          </cell>
          <cell r="AX111">
            <v>60379</v>
          </cell>
          <cell r="AY111">
            <v>55377</v>
          </cell>
          <cell r="AZ111">
            <v>66458</v>
          </cell>
          <cell r="BA111">
            <v>72711</v>
          </cell>
          <cell r="BB111">
            <v>80527</v>
          </cell>
          <cell r="BC111">
            <v>73958</v>
          </cell>
          <cell r="BD111">
            <v>34418</v>
          </cell>
          <cell r="BE111">
            <v>38379</v>
          </cell>
          <cell r="BF111">
            <v>32719</v>
          </cell>
          <cell r="BG111">
            <v>53467</v>
          </cell>
          <cell r="BH111">
            <v>58288</v>
          </cell>
          <cell r="BI111">
            <v>52152</v>
          </cell>
          <cell r="BJ111">
            <v>75694</v>
          </cell>
          <cell r="BK111">
            <v>57359</v>
          </cell>
          <cell r="BL111">
            <v>64263</v>
          </cell>
          <cell r="BM111">
            <v>55821</v>
          </cell>
          <cell r="BN111">
            <v>55886</v>
          </cell>
          <cell r="BO111">
            <v>59453</v>
          </cell>
          <cell r="BP111">
            <v>53657</v>
          </cell>
          <cell r="BQ111">
            <v>67226</v>
          </cell>
          <cell r="BR111">
            <v>55766</v>
          </cell>
          <cell r="BS111">
            <v>61910</v>
          </cell>
          <cell r="BT111">
            <v>53576</v>
          </cell>
          <cell r="BU111">
            <v>69856</v>
          </cell>
          <cell r="BV111">
            <v>76000</v>
          </cell>
          <cell r="BW111">
            <v>67665</v>
          </cell>
          <cell r="BX111">
            <v>68581</v>
          </cell>
          <cell r="BY111">
            <v>92073</v>
          </cell>
          <cell r="BZ111">
            <v>70519</v>
          </cell>
          <cell r="CA111">
            <v>73057</v>
          </cell>
          <cell r="CB111">
            <v>68123</v>
          </cell>
          <cell r="CC111">
            <v>91065</v>
          </cell>
          <cell r="CD111">
            <v>105924</v>
          </cell>
          <cell r="CE111">
            <v>72204</v>
          </cell>
          <cell r="CF111">
            <v>74744</v>
          </cell>
          <cell r="CG111">
            <v>69808</v>
          </cell>
          <cell r="CH111">
            <v>107618</v>
          </cell>
          <cell r="CI111">
            <v>0</v>
          </cell>
        </row>
        <row r="112">
          <cell r="E112">
            <v>0</v>
          </cell>
          <cell r="F112">
            <v>105479</v>
          </cell>
          <cell r="G112">
            <v>17970</v>
          </cell>
          <cell r="H112">
            <v>19922</v>
          </cell>
          <cell r="I112">
            <v>25572</v>
          </cell>
          <cell r="J112">
            <v>26652</v>
          </cell>
          <cell r="K112">
            <v>27740</v>
          </cell>
          <cell r="L112">
            <v>29555</v>
          </cell>
          <cell r="M112">
            <v>40270</v>
          </cell>
          <cell r="N112">
            <v>42671</v>
          </cell>
          <cell r="O112">
            <v>41798</v>
          </cell>
          <cell r="P112">
            <v>43412</v>
          </cell>
          <cell r="Q112">
            <v>39692</v>
          </cell>
          <cell r="R112">
            <v>51319</v>
          </cell>
          <cell r="S112">
            <v>66542</v>
          </cell>
          <cell r="T112">
            <v>58412</v>
          </cell>
          <cell r="U112">
            <v>26713</v>
          </cell>
          <cell r="V112">
            <v>69196</v>
          </cell>
          <cell r="W112">
            <v>72102</v>
          </cell>
          <cell r="X112">
            <v>67397</v>
          </cell>
          <cell r="Y112">
            <v>78641</v>
          </cell>
          <cell r="Z112">
            <v>121092</v>
          </cell>
          <cell r="AA112">
            <v>88418</v>
          </cell>
          <cell r="AB112">
            <v>57949</v>
          </cell>
          <cell r="AC112">
            <v>62018</v>
          </cell>
          <cell r="AD112">
            <v>55868</v>
          </cell>
          <cell r="AE112">
            <v>74328</v>
          </cell>
          <cell r="AF112">
            <v>78416</v>
          </cell>
          <cell r="AG112">
            <v>72247</v>
          </cell>
          <cell r="AH112">
            <v>79668</v>
          </cell>
          <cell r="AI112">
            <v>109464</v>
          </cell>
          <cell r="AJ112">
            <v>93731</v>
          </cell>
          <cell r="AK112">
            <v>98674</v>
          </cell>
          <cell r="AL112">
            <v>102761</v>
          </cell>
          <cell r="AM112">
            <v>96593</v>
          </cell>
          <cell r="AN112">
            <v>104014</v>
          </cell>
          <cell r="AO112">
            <v>120031</v>
          </cell>
          <cell r="AP112">
            <v>135068</v>
          </cell>
          <cell r="AQ112">
            <v>125127</v>
          </cell>
          <cell r="AR112">
            <v>89020</v>
          </cell>
          <cell r="AS112">
            <v>93838</v>
          </cell>
          <cell r="AT112">
            <v>86939</v>
          </cell>
          <cell r="AU112">
            <v>110848</v>
          </cell>
          <cell r="AV112">
            <v>114071</v>
          </cell>
          <cell r="AW112">
            <v>99588</v>
          </cell>
          <cell r="AX112">
            <v>104405</v>
          </cell>
          <cell r="AY112">
            <v>97506</v>
          </cell>
          <cell r="AZ112">
            <v>112790</v>
          </cell>
          <cell r="BA112">
            <v>121416</v>
          </cell>
          <cell r="BB112">
            <v>135975</v>
          </cell>
          <cell r="BC112">
            <v>131426</v>
          </cell>
          <cell r="BD112">
            <v>60404</v>
          </cell>
          <cell r="BE112">
            <v>66405</v>
          </cell>
          <cell r="BF112">
            <v>57358</v>
          </cell>
          <cell r="BG112">
            <v>96055</v>
          </cell>
          <cell r="BH112">
            <v>103673</v>
          </cell>
          <cell r="BI112">
            <v>93641</v>
          </cell>
          <cell r="BJ112">
            <v>137244</v>
          </cell>
          <cell r="BK112">
            <v>98601</v>
          </cell>
          <cell r="BL112">
            <v>109092</v>
          </cell>
          <cell r="BM112">
            <v>95880</v>
          </cell>
          <cell r="BN112">
            <v>96568</v>
          </cell>
          <cell r="BO112">
            <v>101488</v>
          </cell>
          <cell r="BP112">
            <v>93493</v>
          </cell>
          <cell r="BQ112">
            <v>82354</v>
          </cell>
          <cell r="BR112">
            <v>94991</v>
          </cell>
          <cell r="BS112">
            <v>103465</v>
          </cell>
          <cell r="BT112">
            <v>91970</v>
          </cell>
          <cell r="BU112">
            <v>121320</v>
          </cell>
          <cell r="BV112">
            <v>129795</v>
          </cell>
          <cell r="BW112">
            <v>118299</v>
          </cell>
          <cell r="BX112">
            <v>114308</v>
          </cell>
          <cell r="BY112">
            <v>151965</v>
          </cell>
          <cell r="BZ112">
            <v>122235</v>
          </cell>
          <cell r="CA112">
            <v>125736</v>
          </cell>
          <cell r="CB112">
            <v>118930</v>
          </cell>
          <cell r="CC112">
            <v>150575</v>
          </cell>
          <cell r="CD112">
            <v>171069</v>
          </cell>
          <cell r="CE112">
            <v>123148</v>
          </cell>
          <cell r="CF112">
            <v>126652</v>
          </cell>
          <cell r="CG112">
            <v>119844</v>
          </cell>
          <cell r="CH112">
            <v>171996</v>
          </cell>
          <cell r="CI112">
            <v>0</v>
          </cell>
        </row>
        <row r="113">
          <cell r="E113">
            <v>0</v>
          </cell>
          <cell r="F113">
            <v>125000</v>
          </cell>
          <cell r="G113">
            <v>32400</v>
          </cell>
          <cell r="H113">
            <v>32400</v>
          </cell>
          <cell r="I113">
            <v>67620</v>
          </cell>
          <cell r="J113">
            <v>67620</v>
          </cell>
          <cell r="K113">
            <v>67860</v>
          </cell>
          <cell r="L113">
            <v>67860</v>
          </cell>
          <cell r="M113">
            <v>74700</v>
          </cell>
          <cell r="N113">
            <v>74700</v>
          </cell>
          <cell r="O113">
            <v>76920</v>
          </cell>
          <cell r="P113">
            <v>76920</v>
          </cell>
          <cell r="Q113">
            <v>76920</v>
          </cell>
          <cell r="R113">
            <v>54384</v>
          </cell>
          <cell r="S113">
            <v>55574</v>
          </cell>
          <cell r="T113">
            <v>88781</v>
          </cell>
          <cell r="U113">
            <v>167757</v>
          </cell>
          <cell r="V113">
            <v>85740</v>
          </cell>
          <cell r="W113">
            <v>85740</v>
          </cell>
          <cell r="X113">
            <v>85740</v>
          </cell>
          <cell r="Y113">
            <v>64050</v>
          </cell>
          <cell r="Z113">
            <v>65453</v>
          </cell>
          <cell r="AA113">
            <v>98836</v>
          </cell>
          <cell r="AB113">
            <v>90420</v>
          </cell>
          <cell r="AC113">
            <v>90420</v>
          </cell>
          <cell r="AD113">
            <v>90420</v>
          </cell>
          <cell r="AE113">
            <v>96300</v>
          </cell>
          <cell r="AF113">
            <v>96300</v>
          </cell>
          <cell r="AG113">
            <v>96300</v>
          </cell>
          <cell r="AH113">
            <v>75624</v>
          </cell>
          <cell r="AI113">
            <v>77280</v>
          </cell>
          <cell r="AJ113">
            <v>184230</v>
          </cell>
          <cell r="AK113">
            <v>105900</v>
          </cell>
          <cell r="AL113">
            <v>105900</v>
          </cell>
          <cell r="AM113">
            <v>105900</v>
          </cell>
          <cell r="AN113">
            <v>86146</v>
          </cell>
          <cell r="AO113">
            <v>120246</v>
          </cell>
          <cell r="AP113">
            <v>121818</v>
          </cell>
          <cell r="AQ113">
            <v>129984</v>
          </cell>
          <cell r="AR113">
            <v>117900</v>
          </cell>
          <cell r="AS113">
            <v>117900</v>
          </cell>
          <cell r="AT113">
            <v>117900</v>
          </cell>
          <cell r="AU113">
            <v>133686</v>
          </cell>
          <cell r="AV113">
            <v>135498</v>
          </cell>
          <cell r="AW113">
            <v>117900</v>
          </cell>
          <cell r="AX113">
            <v>117900</v>
          </cell>
          <cell r="AY113">
            <v>117900</v>
          </cell>
          <cell r="AZ113">
            <v>99298</v>
          </cell>
          <cell r="BA113">
            <v>101472</v>
          </cell>
          <cell r="BB113">
            <v>135498</v>
          </cell>
          <cell r="BC113">
            <v>144744</v>
          </cell>
          <cell r="BD113">
            <v>103920</v>
          </cell>
          <cell r="BE113">
            <v>103920</v>
          </cell>
          <cell r="BF113">
            <v>103920</v>
          </cell>
          <cell r="BG113">
            <v>103920</v>
          </cell>
          <cell r="BH113">
            <v>103920</v>
          </cell>
          <cell r="BI113">
            <v>103920</v>
          </cell>
          <cell r="BJ113">
            <v>118147</v>
          </cell>
          <cell r="BK113">
            <v>127080</v>
          </cell>
          <cell r="BL113">
            <v>127080</v>
          </cell>
          <cell r="BM113">
            <v>127080</v>
          </cell>
          <cell r="BN113">
            <v>111252</v>
          </cell>
          <cell r="BO113">
            <v>111252</v>
          </cell>
          <cell r="BP113">
            <v>111252</v>
          </cell>
          <cell r="BQ113">
            <v>178835</v>
          </cell>
          <cell r="BR113">
            <v>111252</v>
          </cell>
          <cell r="BS113">
            <v>111252</v>
          </cell>
          <cell r="BT113">
            <v>111252</v>
          </cell>
          <cell r="BU113">
            <v>130212</v>
          </cell>
          <cell r="BV113">
            <v>130212</v>
          </cell>
          <cell r="BW113">
            <v>130212</v>
          </cell>
          <cell r="BX113">
            <v>107189</v>
          </cell>
          <cell r="BY113">
            <v>147782</v>
          </cell>
          <cell r="BZ113">
            <v>130212</v>
          </cell>
          <cell r="CA113">
            <v>130212</v>
          </cell>
          <cell r="CB113">
            <v>130212</v>
          </cell>
          <cell r="CC113">
            <v>147782</v>
          </cell>
          <cell r="CD113">
            <v>149738</v>
          </cell>
          <cell r="CE113">
            <v>130212</v>
          </cell>
          <cell r="CF113">
            <v>130212</v>
          </cell>
          <cell r="CG113">
            <v>130212</v>
          </cell>
          <cell r="CH113">
            <v>149738</v>
          </cell>
          <cell r="CI113">
            <v>0</v>
          </cell>
        </row>
        <row r="114">
          <cell r="E114">
            <v>0</v>
          </cell>
          <cell r="F114">
            <v>237.13200000000003</v>
          </cell>
          <cell r="G114">
            <v>56.15</v>
          </cell>
          <cell r="H114">
            <v>56.487499999999997</v>
          </cell>
          <cell r="I114">
            <v>80.916666666666671</v>
          </cell>
          <cell r="J114">
            <v>81.439583333333331</v>
          </cell>
          <cell r="K114">
            <v>112.83541666666666</v>
          </cell>
          <cell r="L114">
            <v>113.52916666666667</v>
          </cell>
          <cell r="M114">
            <v>138.02916666666667</v>
          </cell>
          <cell r="N114">
            <v>138.92500000000001</v>
          </cell>
          <cell r="O114">
            <v>175.84375</v>
          </cell>
          <cell r="P114">
            <v>176.90833333333333</v>
          </cell>
          <cell r="Q114">
            <v>175.31041666666667</v>
          </cell>
          <cell r="R114">
            <v>186.92592592592592</v>
          </cell>
          <cell r="S114">
            <v>182.23124999999999</v>
          </cell>
          <cell r="T114">
            <v>183.29583333333332</v>
          </cell>
          <cell r="U114">
            <v>181.30444444444444</v>
          </cell>
          <cell r="V114">
            <v>242.30625000000001</v>
          </cell>
          <cell r="W114">
            <v>243.91041666666666</v>
          </cell>
          <cell r="X114">
            <v>241.50416666666666</v>
          </cell>
          <cell r="Y114">
            <v>256.66851851851851</v>
          </cell>
          <cell r="Z114">
            <v>251.9375</v>
          </cell>
          <cell r="AA114">
            <v>253.54166666666666</v>
          </cell>
          <cell r="AB114">
            <v>200.07564102564103</v>
          </cell>
          <cell r="AC114">
            <v>200.89743589743588</v>
          </cell>
          <cell r="AD114">
            <v>199.66538461538462</v>
          </cell>
          <cell r="AE114">
            <v>225.43818181818182</v>
          </cell>
          <cell r="AF114">
            <v>226.31090909090909</v>
          </cell>
          <cell r="AG114">
            <v>225.00181818181818</v>
          </cell>
          <cell r="AH114">
            <v>297.41296296296298</v>
          </cell>
          <cell r="AI114">
            <v>230.67545454545456</v>
          </cell>
          <cell r="AJ114">
            <v>235.84222222222223</v>
          </cell>
          <cell r="AK114">
            <v>260.13363636363636</v>
          </cell>
          <cell r="AL114">
            <v>261.16363636363639</v>
          </cell>
          <cell r="AM114">
            <v>259.61909090909091</v>
          </cell>
          <cell r="AN114">
            <v>338.67592592592592</v>
          </cell>
          <cell r="AO114">
            <v>266.31090909090909</v>
          </cell>
          <cell r="AP114">
            <v>267.34090909090907</v>
          </cell>
          <cell r="AQ114">
            <v>307.19851851851854</v>
          </cell>
          <cell r="AR114">
            <v>241.85636363636362</v>
          </cell>
          <cell r="AS114">
            <v>242.79272727272726</v>
          </cell>
          <cell r="AT114">
            <v>241.38818181818181</v>
          </cell>
          <cell r="AU114">
            <v>247.47272727272727</v>
          </cell>
          <cell r="AV114">
            <v>248.40818181818182</v>
          </cell>
          <cell r="AW114">
            <v>277.02</v>
          </cell>
          <cell r="AX114">
            <v>278.12181818181818</v>
          </cell>
          <cell r="AY114">
            <v>276.46909090909094</v>
          </cell>
          <cell r="AZ114">
            <v>360.1314814814815</v>
          </cell>
          <cell r="BA114">
            <v>283.63272727272727</v>
          </cell>
          <cell r="BB114">
            <v>284.73454545454547</v>
          </cell>
          <cell r="BC114">
            <v>324.3259259259259</v>
          </cell>
          <cell r="BD114">
            <v>239.41041666666666</v>
          </cell>
          <cell r="BE114">
            <v>240.64166666666668</v>
          </cell>
          <cell r="BF114">
            <v>238.79583333333332</v>
          </cell>
          <cell r="BG114">
            <v>271.59230769230771</v>
          </cell>
          <cell r="BH114">
            <v>272.80256410256408</v>
          </cell>
          <cell r="BI114">
            <v>270.98846153846154</v>
          </cell>
          <cell r="BJ114">
            <v>256.69272727272727</v>
          </cell>
          <cell r="BK114">
            <v>292.87857142857143</v>
          </cell>
          <cell r="BL114">
            <v>294.07</v>
          </cell>
          <cell r="BM114">
            <v>292.28285714285715</v>
          </cell>
          <cell r="BN114">
            <v>244.31363636363636</v>
          </cell>
          <cell r="BO114">
            <v>245.29818181818183</v>
          </cell>
          <cell r="BP114">
            <v>243.82090909090908</v>
          </cell>
          <cell r="BQ114">
            <v>255.47294117647058</v>
          </cell>
          <cell r="BR114">
            <v>261.43857142857144</v>
          </cell>
          <cell r="BS114">
            <v>262.48714285714289</v>
          </cell>
          <cell r="BT114">
            <v>260.91500000000002</v>
          </cell>
          <cell r="BU114">
            <v>290.65571428571428</v>
          </cell>
          <cell r="BV114">
            <v>291.80214285714288</v>
          </cell>
          <cell r="BW114">
            <v>290.08214285714286</v>
          </cell>
          <cell r="BX114">
            <v>353.12857142857143</v>
          </cell>
          <cell r="BY114">
            <v>316.89272727272726</v>
          </cell>
          <cell r="BZ114">
            <v>290.65571428571428</v>
          </cell>
          <cell r="CA114">
            <v>291.80214285714288</v>
          </cell>
          <cell r="CB114">
            <v>290.08214285714286</v>
          </cell>
          <cell r="CC114">
            <v>316.89272727272726</v>
          </cell>
          <cell r="CD114">
            <v>298.68214285714288</v>
          </cell>
          <cell r="CE114">
            <v>303.09357142857141</v>
          </cell>
          <cell r="CF114">
            <v>304.24</v>
          </cell>
          <cell r="CG114">
            <v>302.52</v>
          </cell>
          <cell r="CH114">
            <v>311.12</v>
          </cell>
          <cell r="CI114">
            <v>0</v>
          </cell>
        </row>
        <row r="115">
          <cell r="E115">
            <v>0</v>
          </cell>
          <cell r="F115">
            <v>146.6388</v>
          </cell>
          <cell r="G115">
            <v>34.643749999999997</v>
          </cell>
          <cell r="H115">
            <v>34.643749999999997</v>
          </cell>
          <cell r="I115">
            <v>47.241666666666667</v>
          </cell>
          <cell r="J115">
            <v>47.241666666666667</v>
          </cell>
          <cell r="K115">
            <v>69.28958333333334</v>
          </cell>
          <cell r="L115">
            <v>69.28958333333334</v>
          </cell>
          <cell r="M115">
            <v>81.887500000000003</v>
          </cell>
          <cell r="N115">
            <v>81.887500000000003</v>
          </cell>
          <cell r="O115">
            <v>100.78333333333333</v>
          </cell>
          <cell r="P115">
            <v>100.78333333333333</v>
          </cell>
          <cell r="Q115">
            <v>100.78333333333333</v>
          </cell>
          <cell r="R115">
            <v>110.23333333333333</v>
          </cell>
          <cell r="S115">
            <v>100.78333333333333</v>
          </cell>
          <cell r="T115">
            <v>100.78333333333333</v>
          </cell>
          <cell r="U115">
            <v>100.78444444444445</v>
          </cell>
          <cell r="V115">
            <v>129.12916666666666</v>
          </cell>
          <cell r="W115">
            <v>129.12916666666666</v>
          </cell>
          <cell r="X115">
            <v>129.12916666666666</v>
          </cell>
          <cell r="Y115">
            <v>141.72777777777779</v>
          </cell>
          <cell r="Z115">
            <v>129.12916666666666</v>
          </cell>
          <cell r="AA115">
            <v>129.12916666666666</v>
          </cell>
          <cell r="AB115">
            <v>129.12948717948717</v>
          </cell>
          <cell r="AC115">
            <v>129.12948717948717</v>
          </cell>
          <cell r="AD115">
            <v>129.12948717948717</v>
          </cell>
          <cell r="AE115">
            <v>148.02636363636364</v>
          </cell>
          <cell r="AF115">
            <v>148.02636363636364</v>
          </cell>
          <cell r="AG115">
            <v>148.02636363636364</v>
          </cell>
          <cell r="AH115">
            <v>163.77407407407406</v>
          </cell>
          <cell r="AI115">
            <v>148.02636363636364</v>
          </cell>
          <cell r="AJ115">
            <v>144.87666666666667</v>
          </cell>
          <cell r="AK115">
            <v>166.92363636363638</v>
          </cell>
          <cell r="AL115">
            <v>166.92363636363638</v>
          </cell>
          <cell r="AM115">
            <v>166.92363636363638</v>
          </cell>
          <cell r="AN115">
            <v>179.52222222222221</v>
          </cell>
          <cell r="AO115">
            <v>166.92363636363638</v>
          </cell>
          <cell r="AP115">
            <v>166.92363636363638</v>
          </cell>
          <cell r="AQ115">
            <v>173.22222222222223</v>
          </cell>
          <cell r="AR115">
            <v>154.32545454545453</v>
          </cell>
          <cell r="AS115">
            <v>154.32545454545453</v>
          </cell>
          <cell r="AT115">
            <v>154.32545454545453</v>
          </cell>
          <cell r="AU115">
            <v>154.32545454545453</v>
          </cell>
          <cell r="AV115">
            <v>154.32545454545453</v>
          </cell>
          <cell r="AW115">
            <v>173.22272727272727</v>
          </cell>
          <cell r="AX115">
            <v>173.22272727272727</v>
          </cell>
          <cell r="AY115">
            <v>173.22272727272727</v>
          </cell>
          <cell r="AZ115">
            <v>185.82037037037037</v>
          </cell>
          <cell r="BA115">
            <v>173.22272727272727</v>
          </cell>
          <cell r="BB115">
            <v>173.22272727272727</v>
          </cell>
          <cell r="BC115">
            <v>179.52148148148149</v>
          </cell>
          <cell r="BD115">
            <v>148.02708333333334</v>
          </cell>
          <cell r="BE115">
            <v>148.02708333333334</v>
          </cell>
          <cell r="BF115">
            <v>148.02708333333334</v>
          </cell>
          <cell r="BG115">
            <v>166.92307692307693</v>
          </cell>
          <cell r="BH115">
            <v>166.92307692307693</v>
          </cell>
          <cell r="BI115">
            <v>166.92307692307693</v>
          </cell>
          <cell r="BJ115">
            <v>166.92363636363638</v>
          </cell>
          <cell r="BK115">
            <v>179.52142857142857</v>
          </cell>
          <cell r="BL115">
            <v>179.52142857142857</v>
          </cell>
          <cell r="BM115">
            <v>179.52142857142857</v>
          </cell>
          <cell r="BN115">
            <v>154.32545454545453</v>
          </cell>
          <cell r="BO115">
            <v>154.32545454545453</v>
          </cell>
          <cell r="BP115">
            <v>154.32545454545453</v>
          </cell>
          <cell r="BQ115">
            <v>148.02705882352942</v>
          </cell>
          <cell r="BR115">
            <v>163.77428571428572</v>
          </cell>
          <cell r="BS115">
            <v>163.77428571428572</v>
          </cell>
          <cell r="BT115">
            <v>163.77428571428572</v>
          </cell>
          <cell r="BU115">
            <v>179.52142857142857</v>
          </cell>
          <cell r="BV115">
            <v>179.52142857142857</v>
          </cell>
          <cell r="BW115">
            <v>179.52142857142857</v>
          </cell>
          <cell r="BX115">
            <v>188.9702380952381</v>
          </cell>
          <cell r="BY115">
            <v>179.52181818181819</v>
          </cell>
          <cell r="BZ115">
            <v>179.52142857142857</v>
          </cell>
          <cell r="CA115">
            <v>179.52142857142857</v>
          </cell>
          <cell r="CB115">
            <v>179.52142857142857</v>
          </cell>
          <cell r="CC115">
            <v>179.52181818181819</v>
          </cell>
          <cell r="CD115">
            <v>179.52142857142857</v>
          </cell>
          <cell r="CE115">
            <v>185.82071428571427</v>
          </cell>
          <cell r="CF115">
            <v>185.82071428571427</v>
          </cell>
          <cell r="CG115">
            <v>185.82071428571427</v>
          </cell>
          <cell r="CH115">
            <v>185.82071428571427</v>
          </cell>
          <cell r="CI115">
            <v>0</v>
          </cell>
        </row>
        <row r="116">
          <cell r="E116">
            <v>0</v>
          </cell>
          <cell r="F116">
            <v>49</v>
          </cell>
          <cell r="G116">
            <v>16.847916666666666</v>
          </cell>
          <cell r="H116">
            <v>17.185416666666665</v>
          </cell>
          <cell r="I116">
            <v>26.208333333333332</v>
          </cell>
          <cell r="J116">
            <v>26.731249999999999</v>
          </cell>
          <cell r="K116">
            <v>34.631250000000001</v>
          </cell>
          <cell r="L116">
            <v>35.325000000000003</v>
          </cell>
          <cell r="M116">
            <v>44.810416666666669</v>
          </cell>
          <cell r="N116">
            <v>45.706249999999997</v>
          </cell>
          <cell r="O116">
            <v>53.235416666666666</v>
          </cell>
          <cell r="P116">
            <v>54.3</v>
          </cell>
          <cell r="Q116">
            <v>52.702083333333334</v>
          </cell>
          <cell r="R116">
            <v>52.05185185185185</v>
          </cell>
          <cell r="S116">
            <v>59.622916666666669</v>
          </cell>
          <cell r="T116">
            <v>60.6875</v>
          </cell>
          <cell r="U116">
            <v>59.055555555555557</v>
          </cell>
          <cell r="V116">
            <v>80.262500000000003</v>
          </cell>
          <cell r="W116">
            <v>81.86666666666666</v>
          </cell>
          <cell r="X116">
            <v>79.46041666666666</v>
          </cell>
          <cell r="Y116">
            <v>78.477777777777774</v>
          </cell>
          <cell r="Z116">
            <v>89.893749999999997</v>
          </cell>
          <cell r="AA116">
            <v>91.497916666666669</v>
          </cell>
          <cell r="AB116">
            <v>41.06666666666667</v>
          </cell>
          <cell r="AC116">
            <v>41.888461538461542</v>
          </cell>
          <cell r="AD116">
            <v>40.656410256410254</v>
          </cell>
          <cell r="AE116">
            <v>43.640909090909091</v>
          </cell>
          <cell r="AF116">
            <v>44.513636363636365</v>
          </cell>
          <cell r="AG116">
            <v>43.204545454545453</v>
          </cell>
          <cell r="AH116">
            <v>97.788888888888891</v>
          </cell>
          <cell r="AI116">
            <v>48.878181818181815</v>
          </cell>
          <cell r="AJ116">
            <v>55.472222222222221</v>
          </cell>
          <cell r="AK116">
            <v>51.48</v>
          </cell>
          <cell r="AL116">
            <v>52.51</v>
          </cell>
          <cell r="AM116">
            <v>50.965454545454548</v>
          </cell>
          <cell r="AN116">
            <v>115.3537037037037</v>
          </cell>
          <cell r="AO116">
            <v>57.657272727272726</v>
          </cell>
          <cell r="AP116">
            <v>58.687272727272727</v>
          </cell>
          <cell r="AQ116">
            <v>97.315555555555562</v>
          </cell>
          <cell r="AR116">
            <v>46.8</v>
          </cell>
          <cell r="AS116">
            <v>47.736363636363635</v>
          </cell>
          <cell r="AT116">
            <v>46.331818181818178</v>
          </cell>
          <cell r="AU116">
            <v>52.416363636363634</v>
          </cell>
          <cell r="AV116">
            <v>53.351818181818182</v>
          </cell>
          <cell r="AW116">
            <v>55.107272727272729</v>
          </cell>
          <cell r="AX116">
            <v>56.209090909090911</v>
          </cell>
          <cell r="AY116">
            <v>54.556363636363635</v>
          </cell>
          <cell r="AZ116">
            <v>123.47962962962963</v>
          </cell>
          <cell r="BA116">
            <v>61.72</v>
          </cell>
          <cell r="BB116">
            <v>62.82181818181818</v>
          </cell>
          <cell r="BC116">
            <v>104.17333333333333</v>
          </cell>
          <cell r="BD116">
            <v>61.541666666666664</v>
          </cell>
          <cell r="BE116">
            <v>62.772916666666667</v>
          </cell>
          <cell r="BF116">
            <v>60.927083333333336</v>
          </cell>
          <cell r="BG116">
            <v>60.488461538461536</v>
          </cell>
          <cell r="BH116">
            <v>61.698717948717949</v>
          </cell>
          <cell r="BI116">
            <v>59.884615384615387</v>
          </cell>
          <cell r="BJ116">
            <v>48.039090909090909</v>
          </cell>
          <cell r="BK116">
            <v>59.552857142857142</v>
          </cell>
          <cell r="BL116">
            <v>60.744285714285716</v>
          </cell>
          <cell r="BM116">
            <v>58.957142857142856</v>
          </cell>
          <cell r="BN116">
            <v>49.257272727272728</v>
          </cell>
          <cell r="BO116">
            <v>50.241818181818182</v>
          </cell>
          <cell r="BP116">
            <v>48.764545454545456</v>
          </cell>
          <cell r="BQ116">
            <v>66.294117647058826</v>
          </cell>
          <cell r="BR116">
            <v>52.415714285714287</v>
          </cell>
          <cell r="BS116">
            <v>53.464285714285715</v>
          </cell>
          <cell r="BT116">
            <v>51.892142857142858</v>
          </cell>
          <cell r="BU116">
            <v>57.33</v>
          </cell>
          <cell r="BV116">
            <v>58.476428571428571</v>
          </cell>
          <cell r="BW116">
            <v>56.756428571428572</v>
          </cell>
          <cell r="BX116">
            <v>105.1047619047619</v>
          </cell>
          <cell r="BY116">
            <v>81.720909090909089</v>
          </cell>
          <cell r="BZ116">
            <v>57.33</v>
          </cell>
          <cell r="CA116">
            <v>58.476428571428571</v>
          </cell>
          <cell r="CB116">
            <v>56.756428571428572</v>
          </cell>
          <cell r="CC116">
            <v>81.720909090909089</v>
          </cell>
          <cell r="CD116">
            <v>65.356428571428566</v>
          </cell>
          <cell r="CE116">
            <v>57.33</v>
          </cell>
          <cell r="CF116">
            <v>58.476428571428571</v>
          </cell>
          <cell r="CG116">
            <v>56.756428571428572</v>
          </cell>
          <cell r="CH116">
            <v>65.356428571428566</v>
          </cell>
          <cell r="CI116">
            <v>0</v>
          </cell>
        </row>
        <row r="117">
          <cell r="E117">
            <v>0</v>
          </cell>
          <cell r="F117">
            <v>38</v>
          </cell>
          <cell r="G117">
            <v>3.7916666666666665</v>
          </cell>
          <cell r="H117">
            <v>3.7916666666666665</v>
          </cell>
          <cell r="I117">
            <v>6.2854166666666664</v>
          </cell>
          <cell r="J117">
            <v>6.2854166666666664</v>
          </cell>
          <cell r="K117">
            <v>7.1833333333333336</v>
          </cell>
          <cell r="L117">
            <v>7.1833333333333336</v>
          </cell>
          <cell r="M117">
            <v>9.2833333333333332</v>
          </cell>
          <cell r="N117">
            <v>9.2833333333333332</v>
          </cell>
          <cell r="O117">
            <v>19.306249999999999</v>
          </cell>
          <cell r="P117">
            <v>19.306249999999999</v>
          </cell>
          <cell r="Q117">
            <v>19.306249999999999</v>
          </cell>
          <cell r="R117">
            <v>21.885185185185186</v>
          </cell>
          <cell r="S117">
            <v>19.306249999999999</v>
          </cell>
          <cell r="T117">
            <v>19.306249999999999</v>
          </cell>
          <cell r="U117">
            <v>18.944444444444443</v>
          </cell>
          <cell r="V117">
            <v>29.685416666666665</v>
          </cell>
          <cell r="W117">
            <v>29.685416666666665</v>
          </cell>
          <cell r="X117">
            <v>29.685416666666665</v>
          </cell>
          <cell r="Y117">
            <v>32.920370370370371</v>
          </cell>
          <cell r="Z117">
            <v>29.685416666666665</v>
          </cell>
          <cell r="AA117">
            <v>29.685416666666665</v>
          </cell>
          <cell r="AB117">
            <v>26.651282051282053</v>
          </cell>
          <cell r="AC117">
            <v>26.651282051282053</v>
          </cell>
          <cell r="AD117">
            <v>26.651282051282053</v>
          </cell>
          <cell r="AE117">
            <v>30.07</v>
          </cell>
          <cell r="AF117">
            <v>30.07</v>
          </cell>
          <cell r="AG117">
            <v>30.07</v>
          </cell>
          <cell r="AH117">
            <v>31.755555555555556</v>
          </cell>
          <cell r="AI117">
            <v>30.07</v>
          </cell>
          <cell r="AJ117">
            <v>31.871111111111112</v>
          </cell>
          <cell r="AK117">
            <v>37.557272727272725</v>
          </cell>
          <cell r="AL117">
            <v>37.557272727272725</v>
          </cell>
          <cell r="AM117">
            <v>37.557272727272725</v>
          </cell>
          <cell r="AN117">
            <v>39.31111111111111</v>
          </cell>
          <cell r="AO117">
            <v>37.557272727272725</v>
          </cell>
          <cell r="AP117">
            <v>37.557272727272725</v>
          </cell>
          <cell r="AQ117">
            <v>32.330370370370368</v>
          </cell>
          <cell r="AR117">
            <v>36.872727272727275</v>
          </cell>
          <cell r="AS117">
            <v>36.872727272727275</v>
          </cell>
          <cell r="AT117">
            <v>36.872727272727275</v>
          </cell>
          <cell r="AU117">
            <v>36.872727272727275</v>
          </cell>
          <cell r="AV117">
            <v>36.872727272727275</v>
          </cell>
          <cell r="AW117">
            <v>44.359090909090909</v>
          </cell>
          <cell r="AX117">
            <v>44.359090909090909</v>
          </cell>
          <cell r="AY117">
            <v>44.359090909090909</v>
          </cell>
          <cell r="AZ117">
            <v>46.185185185185183</v>
          </cell>
          <cell r="BA117">
            <v>44.359090909090909</v>
          </cell>
          <cell r="BB117">
            <v>44.359090909090909</v>
          </cell>
          <cell r="BC117">
            <v>36.143703703703707</v>
          </cell>
          <cell r="BD117">
            <v>26.141666666666666</v>
          </cell>
          <cell r="BE117">
            <v>26.141666666666666</v>
          </cell>
          <cell r="BF117">
            <v>26.141666666666666</v>
          </cell>
          <cell r="BG117">
            <v>40.007692307692309</v>
          </cell>
          <cell r="BH117">
            <v>40.007692307692309</v>
          </cell>
          <cell r="BI117">
            <v>40.007692307692309</v>
          </cell>
          <cell r="BJ117">
            <v>37.557272727272725</v>
          </cell>
          <cell r="BK117">
            <v>49.316428571428574</v>
          </cell>
          <cell r="BL117">
            <v>49.316428571428574</v>
          </cell>
          <cell r="BM117">
            <v>49.316428571428574</v>
          </cell>
          <cell r="BN117">
            <v>36.872727272727275</v>
          </cell>
          <cell r="BO117">
            <v>36.872727272727275</v>
          </cell>
          <cell r="BP117">
            <v>36.872727272727275</v>
          </cell>
          <cell r="BQ117">
            <v>37.45058823529412</v>
          </cell>
          <cell r="BR117">
            <v>41.154285714285713</v>
          </cell>
          <cell r="BS117">
            <v>41.154285714285713</v>
          </cell>
          <cell r="BT117">
            <v>41.154285714285713</v>
          </cell>
          <cell r="BU117">
            <v>49.316428571428574</v>
          </cell>
          <cell r="BV117">
            <v>49.316428571428574</v>
          </cell>
          <cell r="BW117">
            <v>49.316428571428574</v>
          </cell>
          <cell r="BX117">
            <v>54.329761904761902</v>
          </cell>
          <cell r="BY117">
            <v>51.161818181818184</v>
          </cell>
          <cell r="BZ117">
            <v>49.316428571428574</v>
          </cell>
          <cell r="CA117">
            <v>49.316428571428574</v>
          </cell>
          <cell r="CB117">
            <v>49.316428571428574</v>
          </cell>
          <cell r="CC117">
            <v>51.161818181818184</v>
          </cell>
          <cell r="CD117">
            <v>49.316428571428574</v>
          </cell>
          <cell r="CE117">
            <v>55.297142857142859</v>
          </cell>
          <cell r="CF117">
            <v>55.297142857142859</v>
          </cell>
          <cell r="CG117">
            <v>55.297142857142859</v>
          </cell>
          <cell r="CH117">
            <v>55.297142857142859</v>
          </cell>
          <cell r="CI117">
            <v>0</v>
          </cell>
        </row>
        <row r="118">
          <cell r="E118" t="str">
            <v>----</v>
          </cell>
          <cell r="F118" t="str">
            <v>----</v>
          </cell>
          <cell r="G118" t="str">
            <v>----</v>
          </cell>
          <cell r="H118" t="str">
            <v>----</v>
          </cell>
          <cell r="I118" t="str">
            <v>----</v>
          </cell>
          <cell r="J118" t="str">
            <v>----</v>
          </cell>
          <cell r="K118" t="str">
            <v>----</v>
          </cell>
          <cell r="L118" t="str">
            <v>----</v>
          </cell>
          <cell r="M118" t="str">
            <v>----</v>
          </cell>
          <cell r="N118" t="str">
            <v>----</v>
          </cell>
          <cell r="O118" t="str">
            <v>----</v>
          </cell>
          <cell r="P118" t="str">
            <v>----</v>
          </cell>
          <cell r="Q118" t="str">
            <v>----</v>
          </cell>
          <cell r="R118" t="str">
            <v>----</v>
          </cell>
          <cell r="S118" t="str">
            <v>----</v>
          </cell>
          <cell r="T118" t="str">
            <v>----</v>
          </cell>
          <cell r="U118" t="str">
            <v>----</v>
          </cell>
          <cell r="V118" t="str">
            <v>----</v>
          </cell>
          <cell r="W118" t="str">
            <v>----</v>
          </cell>
          <cell r="X118" t="str">
            <v>----</v>
          </cell>
          <cell r="Y118" t="str">
            <v>----</v>
          </cell>
          <cell r="Z118" t="str">
            <v>----</v>
          </cell>
          <cell r="AA118" t="str">
            <v>----</v>
          </cell>
          <cell r="AB118" t="str">
            <v>----</v>
          </cell>
          <cell r="AC118" t="str">
            <v>----</v>
          </cell>
          <cell r="AD118" t="str">
            <v>----</v>
          </cell>
          <cell r="AE118" t="str">
            <v>----</v>
          </cell>
          <cell r="AF118" t="str">
            <v>----</v>
          </cell>
          <cell r="AG118" t="str">
            <v>----</v>
          </cell>
          <cell r="AH118" t="str">
            <v>----</v>
          </cell>
          <cell r="AI118" t="str">
            <v>----</v>
          </cell>
          <cell r="AJ118" t="str">
            <v>----</v>
          </cell>
          <cell r="AK118" t="str">
            <v>----</v>
          </cell>
          <cell r="AL118" t="str">
            <v>----</v>
          </cell>
          <cell r="AM118" t="str">
            <v>----</v>
          </cell>
          <cell r="AN118" t="str">
            <v>----</v>
          </cell>
          <cell r="AO118" t="str">
            <v>----</v>
          </cell>
          <cell r="AP118" t="str">
            <v>----</v>
          </cell>
          <cell r="AQ118" t="str">
            <v>----</v>
          </cell>
          <cell r="AR118" t="str">
            <v>----</v>
          </cell>
          <cell r="AS118" t="str">
            <v>----</v>
          </cell>
          <cell r="AT118" t="str">
            <v>----</v>
          </cell>
          <cell r="AU118" t="str">
            <v>----</v>
          </cell>
          <cell r="AV118" t="str">
            <v>----</v>
          </cell>
          <cell r="AW118" t="str">
            <v>----</v>
          </cell>
          <cell r="AX118" t="str">
            <v>----</v>
          </cell>
          <cell r="AY118" t="str">
            <v>----</v>
          </cell>
          <cell r="AZ118" t="str">
            <v>----</v>
          </cell>
          <cell r="BA118" t="str">
            <v>----</v>
          </cell>
          <cell r="BB118" t="str">
            <v>----</v>
          </cell>
          <cell r="BC118" t="str">
            <v>----</v>
          </cell>
          <cell r="BD118" t="str">
            <v>----</v>
          </cell>
          <cell r="BE118" t="str">
            <v>----</v>
          </cell>
          <cell r="BF118" t="str">
            <v>----</v>
          </cell>
          <cell r="BG118" t="str">
            <v>----</v>
          </cell>
          <cell r="BH118" t="str">
            <v>----</v>
          </cell>
          <cell r="BI118" t="str">
            <v>----</v>
          </cell>
          <cell r="BJ118" t="str">
            <v>----</v>
          </cell>
          <cell r="BK118" t="str">
            <v>----</v>
          </cell>
          <cell r="BL118" t="str">
            <v>----</v>
          </cell>
          <cell r="BM118" t="str">
            <v>----</v>
          </cell>
          <cell r="BN118" t="str">
            <v>----</v>
          </cell>
          <cell r="BO118" t="str">
            <v>----</v>
          </cell>
          <cell r="BP118" t="str">
            <v>----</v>
          </cell>
          <cell r="BQ118" t="str">
            <v>----</v>
          </cell>
          <cell r="BR118" t="str">
            <v>----</v>
          </cell>
          <cell r="BS118" t="str">
            <v>----</v>
          </cell>
          <cell r="BT118" t="str">
            <v>----</v>
          </cell>
          <cell r="BU118" t="str">
            <v>----</v>
          </cell>
          <cell r="BV118" t="str">
            <v>----</v>
          </cell>
          <cell r="BW118" t="str">
            <v>----</v>
          </cell>
          <cell r="BX118" t="str">
            <v>----</v>
          </cell>
          <cell r="BY118" t="str">
            <v>----</v>
          </cell>
          <cell r="BZ118" t="str">
            <v>----</v>
          </cell>
          <cell r="CA118" t="str">
            <v>----</v>
          </cell>
          <cell r="CB118" t="str">
            <v>----</v>
          </cell>
          <cell r="CC118" t="str">
            <v>----</v>
          </cell>
          <cell r="CD118" t="str">
            <v>----</v>
          </cell>
          <cell r="CE118" t="str">
            <v>----</v>
          </cell>
          <cell r="CF118" t="str">
            <v>----</v>
          </cell>
          <cell r="CG118" t="str">
            <v>----</v>
          </cell>
          <cell r="CH118" t="str">
            <v>----</v>
          </cell>
          <cell r="CI118" t="str">
            <v>----</v>
          </cell>
        </row>
        <row r="119">
          <cell r="E119">
            <v>0</v>
          </cell>
          <cell r="F119">
            <v>1798.9022222222222</v>
          </cell>
          <cell r="G119">
            <v>333.25777777777779</v>
          </cell>
          <cell r="H119">
            <v>350.19555555555553</v>
          </cell>
          <cell r="I119">
            <v>603.19111111111113</v>
          </cell>
          <cell r="J119">
            <v>612.73777777777775</v>
          </cell>
          <cell r="K119">
            <v>654.55999999999995</v>
          </cell>
          <cell r="L119">
            <v>670.15555555555557</v>
          </cell>
          <cell r="M119">
            <v>788.53777777777782</v>
          </cell>
          <cell r="N119">
            <v>809.44888888888886</v>
          </cell>
          <cell r="O119">
            <v>847.24</v>
          </cell>
          <cell r="P119">
            <v>862.76</v>
          </cell>
          <cell r="Q119">
            <v>825.80888888888887</v>
          </cell>
          <cell r="R119">
            <v>836.54666666666662</v>
          </cell>
          <cell r="S119">
            <v>970.46222222222218</v>
          </cell>
          <cell r="T119">
            <v>1081.72</v>
          </cell>
          <cell r="U119">
            <v>1593.9822222222222</v>
          </cell>
          <cell r="V119">
            <v>1180.8622222222223</v>
          </cell>
          <cell r="W119">
            <v>1207.6977777777777</v>
          </cell>
          <cell r="X119">
            <v>1165.4000000000001</v>
          </cell>
          <cell r="Y119">
            <v>1201.0711111111111</v>
          </cell>
          <cell r="Z119">
            <v>1629.0355555555554</v>
          </cell>
          <cell r="AA119">
            <v>1445.48</v>
          </cell>
          <cell r="AB119">
            <v>1137.0311111111112</v>
          </cell>
          <cell r="AC119">
            <v>1177.2533333333333</v>
          </cell>
          <cell r="AD119">
            <v>1114.1422222222222</v>
          </cell>
          <cell r="AE119">
            <v>1329.0844444444444</v>
          </cell>
          <cell r="AF119">
            <v>1367.4222222222222</v>
          </cell>
          <cell r="AG119">
            <v>1306.2666666666667</v>
          </cell>
          <cell r="AH119">
            <v>1291.4133333333334</v>
          </cell>
          <cell r="AI119">
            <v>1559.6622222222222</v>
          </cell>
          <cell r="AJ119">
            <v>2602.5155555555557</v>
          </cell>
          <cell r="AK119">
            <v>1628.2044444444443</v>
          </cell>
          <cell r="AL119">
            <v>1666.5466666666666</v>
          </cell>
          <cell r="AM119">
            <v>1605.3911111111111</v>
          </cell>
          <cell r="AN119">
            <v>1594.1422222222222</v>
          </cell>
          <cell r="AO119">
            <v>1932.3155555555556</v>
          </cell>
          <cell r="AP119">
            <v>2107.1733333333332</v>
          </cell>
          <cell r="AQ119">
            <v>2051.2800000000002</v>
          </cell>
          <cell r="AR119">
            <v>1587.9866666666667</v>
          </cell>
          <cell r="AS119">
            <v>1636.1777777777777</v>
          </cell>
          <cell r="AT119">
            <v>1565.6977777777777</v>
          </cell>
          <cell r="AU119">
            <v>1902.4977777777779</v>
          </cell>
          <cell r="AV119">
            <v>1964.2622222222221</v>
          </cell>
          <cell r="AW119">
            <v>1718.2311111111112</v>
          </cell>
          <cell r="AX119">
            <v>1766.4222222222222</v>
          </cell>
          <cell r="AY119">
            <v>1695.9377777777777</v>
          </cell>
          <cell r="AZ119">
            <v>1767.7866666666666</v>
          </cell>
          <cell r="BA119">
            <v>1872.4177777777777</v>
          </cell>
          <cell r="BB119">
            <v>2189.8577777777778</v>
          </cell>
          <cell r="BC119">
            <v>2213.1066666666666</v>
          </cell>
          <cell r="BD119">
            <v>1206.3244444444445</v>
          </cell>
          <cell r="BE119">
            <v>1264.9644444444446</v>
          </cell>
          <cell r="BF119">
            <v>1176.9688888888888</v>
          </cell>
          <cell r="BG119">
            <v>1597.3422222222223</v>
          </cell>
          <cell r="BH119">
            <v>1671.76</v>
          </cell>
          <cell r="BI119">
            <v>1575.3866666666668</v>
          </cell>
          <cell r="BJ119">
            <v>2101.84</v>
          </cell>
          <cell r="BK119">
            <v>1797.4044444444444</v>
          </cell>
          <cell r="BL119">
            <v>1897.2266666666667</v>
          </cell>
          <cell r="BM119">
            <v>1769.0577777777778</v>
          </cell>
          <cell r="BN119">
            <v>1613.4</v>
          </cell>
          <cell r="BO119">
            <v>1663.5511111111111</v>
          </cell>
          <cell r="BP119">
            <v>1582.808888888889</v>
          </cell>
          <cell r="BQ119">
            <v>2861.9066666666668</v>
          </cell>
          <cell r="BR119">
            <v>1630.8044444444445</v>
          </cell>
          <cell r="BS119">
            <v>1713.1111111111111</v>
          </cell>
          <cell r="BT119">
            <v>1598.3822222222223</v>
          </cell>
          <cell r="BU119">
            <v>2001.5288888888888</v>
          </cell>
          <cell r="BV119">
            <v>2083.8311111111111</v>
          </cell>
          <cell r="BW119">
            <v>1969.1066666666666</v>
          </cell>
          <cell r="BX119">
            <v>1848.6355555555556</v>
          </cell>
          <cell r="BY119">
            <v>2396.048888888889</v>
          </cell>
          <cell r="BZ119">
            <v>2010.4844444444445</v>
          </cell>
          <cell r="CA119">
            <v>2045.3022222222223</v>
          </cell>
          <cell r="CB119">
            <v>1975.2622222222221</v>
          </cell>
          <cell r="CC119">
            <v>2386.7066666666665</v>
          </cell>
          <cell r="CD119">
            <v>2642.8266666666668</v>
          </cell>
          <cell r="CE119">
            <v>2037.2755555555555</v>
          </cell>
          <cell r="CF119">
            <v>2072.9733333333334</v>
          </cell>
          <cell r="CG119">
            <v>2001.3022222222223</v>
          </cell>
          <cell r="CH119">
            <v>2668.3111111111111</v>
          </cell>
          <cell r="CI119">
            <v>0</v>
          </cell>
        </row>
        <row r="120">
          <cell r="E120">
            <v>0</v>
          </cell>
          <cell r="F120">
            <v>289.1092857142857</v>
          </cell>
          <cell r="G120">
            <v>156.21458333333334</v>
          </cell>
          <cell r="H120">
            <v>164.15416666666667</v>
          </cell>
          <cell r="I120">
            <v>282.74583333333334</v>
          </cell>
          <cell r="J120">
            <v>287.22083333333336</v>
          </cell>
          <cell r="K120">
            <v>306.82499999999999</v>
          </cell>
          <cell r="L120">
            <v>314.13541666666669</v>
          </cell>
          <cell r="M120">
            <v>369.62708333333336</v>
          </cell>
          <cell r="N120">
            <v>379.42916666666667</v>
          </cell>
          <cell r="O120">
            <v>397.14375000000001</v>
          </cell>
          <cell r="P120">
            <v>404.41874999999999</v>
          </cell>
          <cell r="Q120">
            <v>387.09791666666666</v>
          </cell>
          <cell r="R120">
            <v>348.56111111111113</v>
          </cell>
          <cell r="S120">
            <v>454.90416666666664</v>
          </cell>
          <cell r="T120">
            <v>507.05624999999998</v>
          </cell>
          <cell r="U120">
            <v>796.99111111111108</v>
          </cell>
          <cell r="V120">
            <v>553.5291666666667</v>
          </cell>
          <cell r="W120">
            <v>566.10833333333335</v>
          </cell>
          <cell r="X120">
            <v>546.28125</v>
          </cell>
          <cell r="Y120">
            <v>500.44629629629628</v>
          </cell>
          <cell r="Z120">
            <v>763.61041666666665</v>
          </cell>
          <cell r="AA120">
            <v>677.56875000000002</v>
          </cell>
          <cell r="AB120">
            <v>327.98974358974357</v>
          </cell>
          <cell r="AC120">
            <v>339.59230769230771</v>
          </cell>
          <cell r="AD120">
            <v>321.38717948717948</v>
          </cell>
          <cell r="AE120">
            <v>271.85818181818183</v>
          </cell>
          <cell r="AF120">
            <v>279.7</v>
          </cell>
          <cell r="AG120">
            <v>267.19090909090909</v>
          </cell>
          <cell r="AH120">
            <v>538.08888888888885</v>
          </cell>
          <cell r="AI120">
            <v>319.02181818181816</v>
          </cell>
          <cell r="AJ120">
            <v>650.62888888888892</v>
          </cell>
          <cell r="AK120">
            <v>333.0418181818182</v>
          </cell>
          <cell r="AL120">
            <v>340.88454545454545</v>
          </cell>
          <cell r="AM120">
            <v>328.37545454545455</v>
          </cell>
          <cell r="AN120">
            <v>664.22592592592594</v>
          </cell>
          <cell r="AO120">
            <v>395.24636363636364</v>
          </cell>
          <cell r="AP120">
            <v>431.01272727272726</v>
          </cell>
          <cell r="AQ120">
            <v>683.76</v>
          </cell>
          <cell r="AR120">
            <v>324.81545454545454</v>
          </cell>
          <cell r="AS120">
            <v>334.67272727272729</v>
          </cell>
          <cell r="AT120">
            <v>320.25636363636363</v>
          </cell>
          <cell r="AU120">
            <v>389.14727272727271</v>
          </cell>
          <cell r="AV120">
            <v>401.78090909090906</v>
          </cell>
          <cell r="AW120">
            <v>351.45636363636362</v>
          </cell>
          <cell r="AX120">
            <v>361.31363636363636</v>
          </cell>
          <cell r="AY120">
            <v>346.89636363636362</v>
          </cell>
          <cell r="AZ120">
            <v>736.57777777777778</v>
          </cell>
          <cell r="BA120">
            <v>382.99454545454546</v>
          </cell>
          <cell r="BB120">
            <v>447.92545454545456</v>
          </cell>
          <cell r="BC120">
            <v>737.70222222222219</v>
          </cell>
          <cell r="BD120">
            <v>565.46458333333328</v>
          </cell>
          <cell r="BE120">
            <v>592.95208333333335</v>
          </cell>
          <cell r="BF120">
            <v>551.70416666666665</v>
          </cell>
          <cell r="BG120">
            <v>460.7717948717949</v>
          </cell>
          <cell r="BH120">
            <v>482.23846153846154</v>
          </cell>
          <cell r="BI120">
            <v>454.43846153846152</v>
          </cell>
          <cell r="BJ120">
            <v>429.9218181818182</v>
          </cell>
          <cell r="BK120">
            <v>288.86857142857144</v>
          </cell>
          <cell r="BL120">
            <v>304.91142857142859</v>
          </cell>
          <cell r="BM120">
            <v>284.31285714285713</v>
          </cell>
          <cell r="BN120">
            <v>330.01363636363635</v>
          </cell>
          <cell r="BO120">
            <v>340.27181818181816</v>
          </cell>
          <cell r="BP120">
            <v>323.75636363636363</v>
          </cell>
          <cell r="BQ120">
            <v>757.56352941176476</v>
          </cell>
          <cell r="BR120">
            <v>262.09357142857141</v>
          </cell>
          <cell r="BS120">
            <v>275.32142857142856</v>
          </cell>
          <cell r="BT120">
            <v>256.88285714285712</v>
          </cell>
          <cell r="BU120">
            <v>321.6742857142857</v>
          </cell>
          <cell r="BV120">
            <v>334.9014285714286</v>
          </cell>
          <cell r="BW120">
            <v>316.46357142857141</v>
          </cell>
          <cell r="BX120">
            <v>495.17023809523812</v>
          </cell>
          <cell r="BY120">
            <v>490.10090909090911</v>
          </cell>
          <cell r="BZ120">
            <v>323.11357142857145</v>
          </cell>
          <cell r="CA120">
            <v>328.70928571428573</v>
          </cell>
          <cell r="CB120">
            <v>317.45285714285717</v>
          </cell>
          <cell r="CC120">
            <v>488.19</v>
          </cell>
          <cell r="CD120">
            <v>424.74</v>
          </cell>
          <cell r="CE120">
            <v>327.41928571428571</v>
          </cell>
          <cell r="CF120">
            <v>333.15642857142859</v>
          </cell>
          <cell r="CG120">
            <v>321.63785714285711</v>
          </cell>
          <cell r="CH120">
            <v>428.83571428571429</v>
          </cell>
          <cell r="CI120">
            <v>0</v>
          </cell>
        </row>
        <row r="121">
          <cell r="E121">
            <v>0</v>
          </cell>
          <cell r="F121">
            <v>266.03071428571428</v>
          </cell>
          <cell r="G121">
            <v>58.133333333333333</v>
          </cell>
          <cell r="H121">
            <v>58.477083333333333</v>
          </cell>
          <cell r="I121">
            <v>82.65</v>
          </cell>
          <cell r="J121">
            <v>83.185416666666669</v>
          </cell>
          <cell r="K121">
            <v>116.3625</v>
          </cell>
          <cell r="L121">
            <v>117.07083333333334</v>
          </cell>
          <cell r="M121">
            <v>142.57083333333333</v>
          </cell>
          <cell r="N121">
            <v>143.48541666666668</v>
          </cell>
          <cell r="O121">
            <v>182.42083333333332</v>
          </cell>
          <cell r="P121">
            <v>183.50624999999999</v>
          </cell>
          <cell r="Q121">
            <v>181.87916666666666</v>
          </cell>
          <cell r="R121">
            <v>193.99074074074073</v>
          </cell>
          <cell r="S121">
            <v>188.93541666666667</v>
          </cell>
          <cell r="T121">
            <v>190.02083333333334</v>
          </cell>
          <cell r="U121">
            <v>187.98666666666668</v>
          </cell>
          <cell r="V121">
            <v>249.17916666666667</v>
          </cell>
          <cell r="W121">
            <v>250.81666666666666</v>
          </cell>
          <cell r="X121">
            <v>248.36041666666668</v>
          </cell>
          <cell r="Y121">
            <v>264.17222222222222</v>
          </cell>
          <cell r="Z121">
            <v>259.00625000000002</v>
          </cell>
          <cell r="AA121">
            <v>260.64583333333331</v>
          </cell>
          <cell r="AB121">
            <v>206.38717948717948</v>
          </cell>
          <cell r="AC121">
            <v>207.22564102564104</v>
          </cell>
          <cell r="AD121">
            <v>205.96794871794873</v>
          </cell>
          <cell r="AE121">
            <v>232.44</v>
          </cell>
          <cell r="AF121">
            <v>233.32909090909092</v>
          </cell>
          <cell r="AG121">
            <v>231.99545454545455</v>
          </cell>
          <cell r="AH121">
            <v>306.14999999999998</v>
          </cell>
          <cell r="AI121">
            <v>237.77545454545455</v>
          </cell>
          <cell r="AJ121">
            <v>242.99333333333334</v>
          </cell>
          <cell r="AK121">
            <v>267.98363636363638</v>
          </cell>
          <cell r="AL121">
            <v>269.03454545454548</v>
          </cell>
          <cell r="AM121">
            <v>267.4581818181818</v>
          </cell>
          <cell r="AN121">
            <v>348.41666666666669</v>
          </cell>
          <cell r="AO121">
            <v>274.28818181818184</v>
          </cell>
          <cell r="AP121">
            <v>275.33818181818179</v>
          </cell>
          <cell r="AQ121">
            <v>316.90814814814814</v>
          </cell>
          <cell r="AR121">
            <v>249.12909090909091</v>
          </cell>
          <cell r="AS121">
            <v>250.08363636363637</v>
          </cell>
          <cell r="AT121">
            <v>248.65181818181819</v>
          </cell>
          <cell r="AU121">
            <v>254.85727272727271</v>
          </cell>
          <cell r="AV121">
            <v>255.81181818181818</v>
          </cell>
          <cell r="AW121">
            <v>285.14181818181817</v>
          </cell>
          <cell r="AX121">
            <v>286.26727272727271</v>
          </cell>
          <cell r="AY121">
            <v>284.57909090909089</v>
          </cell>
          <cell r="AZ121">
            <v>370.2962962962963</v>
          </cell>
          <cell r="BA121">
            <v>291.89454545454544</v>
          </cell>
          <cell r="BB121">
            <v>293.02</v>
          </cell>
          <cell r="BC121">
            <v>334.70666666666665</v>
          </cell>
          <cell r="BD121">
            <v>248.51249999999999</v>
          </cell>
          <cell r="BE121">
            <v>249.76666666666668</v>
          </cell>
          <cell r="BF121">
            <v>247.88541666666666</v>
          </cell>
          <cell r="BG121">
            <v>279.65641025641025</v>
          </cell>
          <cell r="BH121">
            <v>280.8897435897436</v>
          </cell>
          <cell r="BI121">
            <v>279.03974358974358</v>
          </cell>
          <cell r="BJ121">
            <v>264.41909090909093</v>
          </cell>
          <cell r="BK121">
            <v>301.08142857142855</v>
          </cell>
          <cell r="BL121">
            <v>302.29571428571427</v>
          </cell>
          <cell r="BM121">
            <v>300.47428571428571</v>
          </cell>
          <cell r="BN121">
            <v>251.70272727272726</v>
          </cell>
          <cell r="BO121">
            <v>252.70909090909092</v>
          </cell>
          <cell r="BP121">
            <v>251.2</v>
          </cell>
          <cell r="BQ121">
            <v>262.76235294117646</v>
          </cell>
          <cell r="BR121">
            <v>269.01499999999999</v>
          </cell>
          <cell r="BS121">
            <v>270.08428571428573</v>
          </cell>
          <cell r="BT121">
            <v>268.48</v>
          </cell>
          <cell r="BU121">
            <v>298.74142857142857</v>
          </cell>
          <cell r="BV121">
            <v>299.90928571428572</v>
          </cell>
          <cell r="BW121">
            <v>298.15785714285715</v>
          </cell>
          <cell r="BX121">
            <v>362.70238095238096</v>
          </cell>
          <cell r="BY121">
            <v>325.50090909090909</v>
          </cell>
          <cell r="BZ121">
            <v>298.74142857142857</v>
          </cell>
          <cell r="CA121">
            <v>299.90928571428572</v>
          </cell>
          <cell r="CB121">
            <v>298.15785714285715</v>
          </cell>
          <cell r="CC121">
            <v>325.50090909090909</v>
          </cell>
          <cell r="CD121">
            <v>306.91500000000002</v>
          </cell>
          <cell r="CE121">
            <v>311.29714285714283</v>
          </cell>
          <cell r="CF121">
            <v>312.46499999999997</v>
          </cell>
          <cell r="CG121">
            <v>310.71357142857141</v>
          </cell>
          <cell r="CH121">
            <v>319.47071428571428</v>
          </cell>
          <cell r="CI121">
            <v>0</v>
          </cell>
        </row>
        <row r="122">
          <cell r="E122">
            <v>0</v>
          </cell>
          <cell r="F122">
            <v>555.14</v>
          </cell>
          <cell r="G122">
            <v>214.34791666666666</v>
          </cell>
          <cell r="H122">
            <v>222.63124999999999</v>
          </cell>
          <cell r="I122">
            <v>365.39583333333331</v>
          </cell>
          <cell r="J122">
            <v>370.40625</v>
          </cell>
          <cell r="K122">
            <v>423.1875</v>
          </cell>
          <cell r="L122">
            <v>431.20625000000001</v>
          </cell>
          <cell r="M122">
            <v>512.19791666666663</v>
          </cell>
          <cell r="N122">
            <v>522.91458333333333</v>
          </cell>
          <cell r="O122">
            <v>579.5645833333333</v>
          </cell>
          <cell r="P122">
            <v>587.92499999999995</v>
          </cell>
          <cell r="Q122">
            <v>568.97708333333333</v>
          </cell>
          <cell r="R122">
            <v>542.55185185185189</v>
          </cell>
          <cell r="S122">
            <v>643.83958333333328</v>
          </cell>
          <cell r="T122">
            <v>697.07708333333335</v>
          </cell>
          <cell r="U122">
            <v>984.97777777777776</v>
          </cell>
          <cell r="V122">
            <v>802.70833333333337</v>
          </cell>
          <cell r="W122">
            <v>816.92499999999995</v>
          </cell>
          <cell r="X122">
            <v>794.64166666666665</v>
          </cell>
          <cell r="Y122">
            <v>764.6185185185185</v>
          </cell>
          <cell r="Z122">
            <v>1022.6166666666667</v>
          </cell>
          <cell r="AA122">
            <v>938.21458333333328</v>
          </cell>
          <cell r="AB122">
            <v>534.37692307692305</v>
          </cell>
          <cell r="AC122">
            <v>546.81794871794875</v>
          </cell>
          <cell r="AD122">
            <v>527.35512820512815</v>
          </cell>
          <cell r="AE122">
            <v>504.29818181818183</v>
          </cell>
          <cell r="AF122">
            <v>513.02909090909088</v>
          </cell>
          <cell r="AG122">
            <v>499.18636363636364</v>
          </cell>
          <cell r="AH122">
            <v>844.23888888888894</v>
          </cell>
          <cell r="AI122">
            <v>556.79727272727268</v>
          </cell>
          <cell r="AJ122">
            <v>893.62222222222226</v>
          </cell>
          <cell r="AK122">
            <v>601.02545454545452</v>
          </cell>
          <cell r="AL122">
            <v>609.91909090909087</v>
          </cell>
          <cell r="AM122">
            <v>595.8336363636364</v>
          </cell>
          <cell r="AN122">
            <v>1012.6425925925926</v>
          </cell>
          <cell r="AO122">
            <v>669.53454545454542</v>
          </cell>
          <cell r="AP122">
            <v>706.35090909090911</v>
          </cell>
          <cell r="AQ122">
            <v>1000.6681481481481</v>
          </cell>
          <cell r="AR122">
            <v>573.9445454545455</v>
          </cell>
          <cell r="AS122">
            <v>584.75636363636363</v>
          </cell>
          <cell r="AT122">
            <v>568.90818181818179</v>
          </cell>
          <cell r="AU122">
            <v>644.00454545454545</v>
          </cell>
          <cell r="AV122">
            <v>657.5927272727273</v>
          </cell>
          <cell r="AW122">
            <v>636.59818181818184</v>
          </cell>
          <cell r="AX122">
            <v>647.58090909090913</v>
          </cell>
          <cell r="AY122">
            <v>631.47545454545457</v>
          </cell>
          <cell r="AZ122">
            <v>1106.8740740740741</v>
          </cell>
          <cell r="BA122">
            <v>674.8890909090909</v>
          </cell>
          <cell r="BB122">
            <v>740.9454545454546</v>
          </cell>
          <cell r="BC122">
            <v>1072.4088888888889</v>
          </cell>
          <cell r="BD122">
            <v>813.97708333333333</v>
          </cell>
          <cell r="BE122">
            <v>842.71875</v>
          </cell>
          <cell r="BF122">
            <v>799.58958333333328</v>
          </cell>
          <cell r="BG122">
            <v>740.42820512820515</v>
          </cell>
          <cell r="BH122">
            <v>763.12820512820508</v>
          </cell>
          <cell r="BI122">
            <v>733.4782051282051</v>
          </cell>
          <cell r="BJ122">
            <v>694.34090909090912</v>
          </cell>
          <cell r="BK122">
            <v>589.95000000000005</v>
          </cell>
          <cell r="BL122">
            <v>607.20714285714291</v>
          </cell>
          <cell r="BM122">
            <v>584.78714285714284</v>
          </cell>
          <cell r="BN122">
            <v>581.71636363636367</v>
          </cell>
          <cell r="BO122">
            <v>592.98090909090911</v>
          </cell>
          <cell r="BP122">
            <v>574.95636363636368</v>
          </cell>
          <cell r="BQ122">
            <v>1020.3258823529412</v>
          </cell>
          <cell r="BR122">
            <v>531.10857142857139</v>
          </cell>
          <cell r="BS122">
            <v>545.40571428571434</v>
          </cell>
          <cell r="BT122">
            <v>525.36285714285714</v>
          </cell>
          <cell r="BU122">
            <v>620.41571428571433</v>
          </cell>
          <cell r="BV122">
            <v>634.81071428571431</v>
          </cell>
          <cell r="BW122">
            <v>614.62142857142862</v>
          </cell>
          <cell r="BX122">
            <v>857.87261904761908</v>
          </cell>
          <cell r="BY122">
            <v>815.6018181818182</v>
          </cell>
          <cell r="BZ122">
            <v>621.85500000000002</v>
          </cell>
          <cell r="CA122">
            <v>628.61857142857139</v>
          </cell>
          <cell r="CB122">
            <v>615.61071428571427</v>
          </cell>
          <cell r="CC122">
            <v>813.69090909090914</v>
          </cell>
          <cell r="CD122">
            <v>731.65499999999997</v>
          </cell>
          <cell r="CE122">
            <v>638.71642857142854</v>
          </cell>
          <cell r="CF122">
            <v>645.62142857142862</v>
          </cell>
          <cell r="CG122">
            <v>632.35142857142853</v>
          </cell>
          <cell r="CH122">
            <v>748.30642857142857</v>
          </cell>
          <cell r="CI122">
            <v>0</v>
          </cell>
        </row>
        <row r="123">
          <cell r="E123" t="str">
            <v>----</v>
          </cell>
          <cell r="F123" t="str">
            <v>----</v>
          </cell>
          <cell r="G123" t="str">
            <v>----</v>
          </cell>
          <cell r="H123" t="str">
            <v>----</v>
          </cell>
          <cell r="I123" t="str">
            <v>----</v>
          </cell>
          <cell r="J123" t="str">
            <v>----</v>
          </cell>
          <cell r="K123" t="str">
            <v>----</v>
          </cell>
          <cell r="L123" t="str">
            <v>----</v>
          </cell>
          <cell r="M123" t="str">
            <v>----</v>
          </cell>
          <cell r="N123" t="str">
            <v>----</v>
          </cell>
          <cell r="O123" t="str">
            <v>----</v>
          </cell>
          <cell r="P123" t="str">
            <v>----</v>
          </cell>
          <cell r="Q123" t="str">
            <v>----</v>
          </cell>
          <cell r="R123" t="str">
            <v>----</v>
          </cell>
          <cell r="S123" t="str">
            <v>----</v>
          </cell>
          <cell r="T123" t="str">
            <v>----</v>
          </cell>
          <cell r="U123" t="str">
            <v>----</v>
          </cell>
          <cell r="V123" t="str">
            <v>----</v>
          </cell>
          <cell r="W123" t="str">
            <v>----</v>
          </cell>
          <cell r="X123" t="str">
            <v>----</v>
          </cell>
          <cell r="Y123" t="str">
            <v>----</v>
          </cell>
          <cell r="Z123" t="str">
            <v>----</v>
          </cell>
          <cell r="AA123" t="str">
            <v>----</v>
          </cell>
          <cell r="AB123" t="str">
            <v>----</v>
          </cell>
          <cell r="AC123" t="str">
            <v>----</v>
          </cell>
          <cell r="AD123" t="str">
            <v>----</v>
          </cell>
          <cell r="AE123" t="str">
            <v>----</v>
          </cell>
          <cell r="AF123" t="str">
            <v>----</v>
          </cell>
          <cell r="AG123" t="str">
            <v>----</v>
          </cell>
          <cell r="AH123" t="str">
            <v>----</v>
          </cell>
          <cell r="AI123" t="str">
            <v>----</v>
          </cell>
          <cell r="AJ123" t="str">
            <v>----</v>
          </cell>
          <cell r="AK123" t="str">
            <v>----</v>
          </cell>
          <cell r="AL123" t="str">
            <v>----</v>
          </cell>
          <cell r="AM123" t="str">
            <v>----</v>
          </cell>
          <cell r="AN123" t="str">
            <v>----</v>
          </cell>
          <cell r="AO123" t="str">
            <v>----</v>
          </cell>
          <cell r="AP123" t="str">
            <v>----</v>
          </cell>
          <cell r="AQ123" t="str">
            <v>----</v>
          </cell>
          <cell r="AR123" t="str">
            <v>----</v>
          </cell>
          <cell r="AS123" t="str">
            <v>----</v>
          </cell>
          <cell r="AT123" t="str">
            <v>----</v>
          </cell>
          <cell r="AU123" t="str">
            <v>----</v>
          </cell>
          <cell r="AV123" t="str">
            <v>----</v>
          </cell>
          <cell r="AW123" t="str">
            <v>----</v>
          </cell>
          <cell r="AX123" t="str">
            <v>----</v>
          </cell>
          <cell r="AY123" t="str">
            <v>----</v>
          </cell>
          <cell r="AZ123" t="str">
            <v>----</v>
          </cell>
          <cell r="BA123" t="str">
            <v>----</v>
          </cell>
          <cell r="BB123" t="str">
            <v>----</v>
          </cell>
          <cell r="BC123" t="str">
            <v>----</v>
          </cell>
          <cell r="BD123" t="str">
            <v>----</v>
          </cell>
          <cell r="BE123" t="str">
            <v>----</v>
          </cell>
          <cell r="BF123" t="str">
            <v>----</v>
          </cell>
          <cell r="BG123" t="str">
            <v>----</v>
          </cell>
          <cell r="BH123" t="str">
            <v>----</v>
          </cell>
          <cell r="BI123" t="str">
            <v>----</v>
          </cell>
          <cell r="BJ123" t="str">
            <v>----</v>
          </cell>
          <cell r="BK123" t="str">
            <v>----</v>
          </cell>
          <cell r="BL123" t="str">
            <v>----</v>
          </cell>
          <cell r="BM123" t="str">
            <v>----</v>
          </cell>
          <cell r="BN123" t="str">
            <v>----</v>
          </cell>
          <cell r="BO123" t="str">
            <v>----</v>
          </cell>
          <cell r="BP123" t="str">
            <v>----</v>
          </cell>
          <cell r="BQ123" t="str">
            <v>----</v>
          </cell>
          <cell r="BR123" t="str">
            <v>----</v>
          </cell>
          <cell r="BS123" t="str">
            <v>----</v>
          </cell>
          <cell r="BT123" t="str">
            <v>----</v>
          </cell>
          <cell r="BU123" t="str">
            <v>----</v>
          </cell>
          <cell r="BV123" t="str">
            <v>----</v>
          </cell>
          <cell r="BW123" t="str">
            <v>----</v>
          </cell>
          <cell r="BX123" t="str">
            <v>----</v>
          </cell>
          <cell r="BY123" t="str">
            <v>----</v>
          </cell>
          <cell r="BZ123" t="str">
            <v>----</v>
          </cell>
          <cell r="CA123" t="str">
            <v>----</v>
          </cell>
          <cell r="CB123" t="str">
            <v>----</v>
          </cell>
          <cell r="CC123" t="str">
            <v>----</v>
          </cell>
          <cell r="CD123" t="str">
            <v>----</v>
          </cell>
          <cell r="CE123" t="str">
            <v>----</v>
          </cell>
          <cell r="CF123" t="str">
            <v>----</v>
          </cell>
          <cell r="CG123" t="str">
            <v>----</v>
          </cell>
          <cell r="CH123" t="str">
            <v>----</v>
          </cell>
          <cell r="CI123" t="str">
            <v>----</v>
          </cell>
        </row>
        <row r="124">
          <cell r="E124">
            <v>0</v>
          </cell>
          <cell r="F124">
            <v>1323.5465841289843</v>
          </cell>
          <cell r="G124">
            <v>1157.4487133970331</v>
          </cell>
          <cell r="H124">
            <v>1181.5496273636541</v>
          </cell>
          <cell r="I124">
            <v>1126.2250325707221</v>
          </cell>
          <cell r="J124">
            <v>1096.2017063299593</v>
          </cell>
          <cell r="K124">
            <v>1128.1540606376298</v>
          </cell>
          <cell r="L124">
            <v>1110.8614452949455</v>
          </cell>
          <cell r="M124">
            <v>1106.7783710949197</v>
          </cell>
          <cell r="N124">
            <v>1086.5150575096645</v>
          </cell>
          <cell r="O124">
            <v>1115.5201067365761</v>
          </cell>
          <cell r="P124">
            <v>1088.2747021723897</v>
          </cell>
          <cell r="Q124">
            <v>1107.52348481236</v>
          </cell>
          <cell r="R124">
            <v>1049.9648566934054</v>
          </cell>
          <cell r="S124">
            <v>1255.593571202668</v>
          </cell>
          <cell r="T124">
            <v>1125.1352175963166</v>
          </cell>
          <cell r="U124">
            <v>1103.9983254376486</v>
          </cell>
          <cell r="V124">
            <v>1110.821240284798</v>
          </cell>
          <cell r="W124">
            <v>1096.5646097908418</v>
          </cell>
          <cell r="X124">
            <v>1111.6693163751988</v>
          </cell>
          <cell r="Y124">
            <v>1064.1252815448345</v>
          </cell>
          <cell r="Z124">
            <v>1094.6675228097422</v>
          </cell>
          <cell r="AA124">
            <v>1038.5886590728376</v>
          </cell>
          <cell r="AB124">
            <v>1162.3074232078034</v>
          </cell>
          <cell r="AC124">
            <v>1163.1456687554066</v>
          </cell>
          <cell r="AD124">
            <v>1154.7483048349056</v>
          </cell>
          <cell r="AE124">
            <v>1110.9897499340564</v>
          </cell>
          <cell r="AF124">
            <v>1119.9443795296283</v>
          </cell>
          <cell r="AG124">
            <v>1113.2237696814977</v>
          </cell>
          <cell r="AH124">
            <v>1103.9985410112615</v>
          </cell>
          <cell r="AI124">
            <v>1251.7397957545772</v>
          </cell>
          <cell r="AJ124">
            <v>1161.0724681360691</v>
          </cell>
          <cell r="AK124">
            <v>1120.9274716667076</v>
          </cell>
          <cell r="AL124">
            <v>1122.9627988044826</v>
          </cell>
          <cell r="AM124">
            <v>1117.5729861515042</v>
          </cell>
          <cell r="AN124">
            <v>1110.958997453989</v>
          </cell>
          <cell r="AO124">
            <v>1133.5060993891486</v>
          </cell>
          <cell r="AP124">
            <v>1160.758179663706</v>
          </cell>
          <cell r="AQ124">
            <v>1123.7728388328335</v>
          </cell>
          <cell r="AR124">
            <v>1081.3582918451038</v>
          </cell>
          <cell r="AS124">
            <v>1082.8379566853052</v>
          </cell>
          <cell r="AT124">
            <v>1077.5917972812588</v>
          </cell>
          <cell r="AU124">
            <v>1122.2086481441672</v>
          </cell>
          <cell r="AV124">
            <v>1085.0918608105553</v>
          </cell>
          <cell r="AW124">
            <v>1086.7818660729597</v>
          </cell>
          <cell r="AX124">
            <v>1088.0229734649909</v>
          </cell>
          <cell r="AY124">
            <v>1083.337118717209</v>
          </cell>
          <cell r="AZ124">
            <v>1124.320535035376</v>
          </cell>
          <cell r="BA124">
            <v>1126.1775178298387</v>
          </cell>
          <cell r="BB124">
            <v>1148.2163331127247</v>
          </cell>
          <cell r="BC124">
            <v>1053.1493023757505</v>
          </cell>
          <cell r="BD124">
            <v>1100.70116103183</v>
          </cell>
          <cell r="BE124">
            <v>1096.2999198816715</v>
          </cell>
          <cell r="BF124">
            <v>1094.75973145484</v>
          </cell>
          <cell r="BG124">
            <v>1099.6401865155613</v>
          </cell>
          <cell r="BH124">
            <v>1103.3748404980861</v>
          </cell>
          <cell r="BI124">
            <v>1101.1624800402612</v>
          </cell>
          <cell r="BJ124">
            <v>1099.9585986816703</v>
          </cell>
          <cell r="BK124">
            <v>1011.6596415304374</v>
          </cell>
          <cell r="BL124">
            <v>1018.5151604806307</v>
          </cell>
          <cell r="BM124">
            <v>1014.9706630083613</v>
          </cell>
          <cell r="BN124">
            <v>1186.8859426852594</v>
          </cell>
          <cell r="BO124">
            <v>1173.7705637751421</v>
          </cell>
          <cell r="BP124">
            <v>1182.7698439056792</v>
          </cell>
          <cell r="BQ124">
            <v>1169.4956811065665</v>
          </cell>
          <cell r="BR124">
            <v>1088.6448125369006</v>
          </cell>
          <cell r="BS124">
            <v>1102.5615354910683</v>
          </cell>
          <cell r="BT124">
            <v>1083.838380794233</v>
          </cell>
          <cell r="BU124">
            <v>1169.3389453349155</v>
          </cell>
          <cell r="BV124">
            <v>1179.0228078557598</v>
          </cell>
          <cell r="BW124">
            <v>1166.2529515045105</v>
          </cell>
          <cell r="BX124">
            <v>1095.5786290747415</v>
          </cell>
          <cell r="BY124">
            <v>1190.7055741818069</v>
          </cell>
          <cell r="BZ124">
            <v>1163.0260958992158</v>
          </cell>
          <cell r="CA124">
            <v>1145.2772150575634</v>
          </cell>
          <cell r="CB124">
            <v>1159.3033234819218</v>
          </cell>
          <cell r="CC124">
            <v>1168.9508352307605</v>
          </cell>
          <cell r="CD124">
            <v>1134.6672721929849</v>
          </cell>
          <cell r="CE124">
            <v>1158.5229929359434</v>
          </cell>
          <cell r="CF124">
            <v>1141.2565544949828</v>
          </cell>
          <cell r="CG124">
            <v>1154.8106317063664</v>
          </cell>
          <cell r="CH124">
            <v>1131.8275479174954</v>
          </cell>
          <cell r="CI124">
            <v>0</v>
          </cell>
        </row>
        <row r="125">
          <cell r="E125">
            <v>0</v>
          </cell>
          <cell r="F125">
            <v>1282.0512820512822</v>
          </cell>
          <cell r="G125">
            <v>1176.8438477101342</v>
          </cell>
          <cell r="H125">
            <v>1224.7336410300652</v>
          </cell>
          <cell r="I125">
            <v>1127.4203803248367</v>
          </cell>
          <cell r="J125">
            <v>1049.4462844131649</v>
          </cell>
          <cell r="K125">
            <v>1127.3096497605736</v>
          </cell>
          <cell r="L125">
            <v>1084.024612579763</v>
          </cell>
          <cell r="M125">
            <v>1083.2316416624794</v>
          </cell>
          <cell r="N125">
            <v>1040.7301079829053</v>
          </cell>
          <cell r="O125">
            <v>1090.233598824492</v>
          </cell>
          <cell r="P125">
            <v>1031.8218586407411</v>
          </cell>
          <cell r="Q125">
            <v>1078.8607463358858</v>
          </cell>
          <cell r="R125">
            <v>978.28694218179999</v>
          </cell>
          <cell r="S125">
            <v>1319.6202114911046</v>
          </cell>
          <cell r="T125">
            <v>1105.588366668321</v>
          </cell>
          <cell r="U125">
            <v>1049.0508699467118</v>
          </cell>
          <cell r="V125">
            <v>1088.3700249206365</v>
          </cell>
          <cell r="W125">
            <v>1062.8575869136546</v>
          </cell>
          <cell r="X125">
            <v>1090.4321413778821</v>
          </cell>
          <cell r="Y125">
            <v>1011.8331509261621</v>
          </cell>
          <cell r="Z125">
            <v>1054.08462140765</v>
          </cell>
          <cell r="AA125">
            <v>964.59154990957222</v>
          </cell>
          <cell r="AB125">
            <v>1192.8201970443349</v>
          </cell>
          <cell r="AC125">
            <v>1189.3071216957949</v>
          </cell>
          <cell r="AD125">
            <v>1178.8643533123029</v>
          </cell>
          <cell r="AE125">
            <v>1083.7862484041584</v>
          </cell>
          <cell r="AF125">
            <v>1099.6296393580415</v>
          </cell>
          <cell r="AG125">
            <v>1088.9859694479303</v>
          </cell>
          <cell r="AH125">
            <v>1072.9179798794785</v>
          </cell>
          <cell r="AI125">
            <v>1311.0129189863917</v>
          </cell>
          <cell r="AJ125">
            <v>1256.9930069930069</v>
          </cell>
          <cell r="AK125">
            <v>1104.6454591358292</v>
          </cell>
          <cell r="AL125">
            <v>1107.1087290705887</v>
          </cell>
          <cell r="AM125">
            <v>1099.277448158374</v>
          </cell>
          <cell r="AN125">
            <v>1085.5587730587731</v>
          </cell>
          <cell r="AO125">
            <v>1122.84152614607</v>
          </cell>
          <cell r="AP125">
            <v>1165.0382687156659</v>
          </cell>
          <cell r="AQ125">
            <v>1111.6055911061981</v>
          </cell>
          <cell r="AR125">
            <v>1041.1192873158473</v>
          </cell>
          <cell r="AS125">
            <v>1043.3988904260023</v>
          </cell>
          <cell r="AT125">
            <v>1034.3170320404722</v>
          </cell>
          <cell r="AU125">
            <v>1117.435601691657</v>
          </cell>
          <cell r="AV125">
            <v>1046.7073611127291</v>
          </cell>
          <cell r="AW125">
            <v>1044.2882461935069</v>
          </cell>
          <cell r="AX125">
            <v>1046.1854456338822</v>
          </cell>
          <cell r="AY125">
            <v>1038.2772506996109</v>
          </cell>
          <cell r="AZ125">
            <v>1113.150461364635</v>
          </cell>
          <cell r="BA125">
            <v>1113.0614142118413</v>
          </cell>
          <cell r="BB125">
            <v>1150.3654067413815</v>
          </cell>
          <cell r="BC125">
            <v>988.4324391921466</v>
          </cell>
          <cell r="BD125">
            <v>1076.4033791633301</v>
          </cell>
          <cell r="BE125">
            <v>1067.5804844318807</v>
          </cell>
          <cell r="BF125">
            <v>1064.5913393945075</v>
          </cell>
          <cell r="BG125">
            <v>1060.2575864251528</v>
          </cell>
          <cell r="BH125">
            <v>1067.0894548153449</v>
          </cell>
          <cell r="BI125">
            <v>1063.0402221166844</v>
          </cell>
          <cell r="BJ125">
            <v>1059.5019077909444</v>
          </cell>
          <cell r="BK125">
            <v>918.65430745994604</v>
          </cell>
          <cell r="BL125">
            <v>935.31560864854271</v>
          </cell>
          <cell r="BM125">
            <v>923.5930590300502</v>
          </cell>
          <cell r="BN125">
            <v>1233.8331656318258</v>
          </cell>
          <cell r="BO125">
            <v>1202.464802051732</v>
          </cell>
          <cell r="BP125">
            <v>1228.6287501369816</v>
          </cell>
          <cell r="BQ125">
            <v>1303.5961953166245</v>
          </cell>
          <cell r="BR125">
            <v>1049.5981193958419</v>
          </cell>
          <cell r="BS125">
            <v>1073.6986229231943</v>
          </cell>
          <cell r="BT125">
            <v>1041.2170068911714</v>
          </cell>
          <cell r="BU125">
            <v>1196.8747430927522</v>
          </cell>
          <cell r="BV125">
            <v>1210.0365550170868</v>
          </cell>
          <cell r="BW125">
            <v>1192.8382323431745</v>
          </cell>
          <cell r="BX125">
            <v>1065.9640721388048</v>
          </cell>
          <cell r="BY125">
            <v>1228.8560273003966</v>
          </cell>
          <cell r="BZ125">
            <v>1183.6779013203613</v>
          </cell>
          <cell r="CA125">
            <v>1147.6987398834481</v>
          </cell>
          <cell r="CB125">
            <v>1178.5378138434535</v>
          </cell>
          <cell r="CC125">
            <v>1188.5870979363904</v>
          </cell>
          <cell r="CD125">
            <v>1122.3538462811148</v>
          </cell>
          <cell r="CE125">
            <v>1173.6930040402199</v>
          </cell>
          <cell r="CF125">
            <v>1139.0248510141344</v>
          </cell>
          <cell r="CG125">
            <v>1168.424918000137</v>
          </cell>
          <cell r="CH125">
            <v>1116.59746975864</v>
          </cell>
          <cell r="CI125">
            <v>0</v>
          </cell>
        </row>
        <row r="126">
          <cell r="E126">
            <v>0</v>
          </cell>
          <cell r="F126">
            <v>1200</v>
          </cell>
          <cell r="G126">
            <v>1106.5573770491803</v>
          </cell>
          <cell r="H126">
            <v>1106.5573770491803</v>
          </cell>
          <cell r="I126">
            <v>1098.4405458089668</v>
          </cell>
          <cell r="J126">
            <v>1098.4405458089668</v>
          </cell>
          <cell r="K126">
            <v>1098.0582524271845</v>
          </cell>
          <cell r="L126">
            <v>1098.0582524271845</v>
          </cell>
          <cell r="M126">
            <v>1088.2867132867132</v>
          </cell>
          <cell r="N126">
            <v>1088.2867132867132</v>
          </cell>
          <cell r="O126">
            <v>1097.6027397260275</v>
          </cell>
          <cell r="P126">
            <v>1097.6027397260275</v>
          </cell>
          <cell r="Q126">
            <v>1097.6027397260275</v>
          </cell>
          <cell r="R126">
            <v>1089.94708994709</v>
          </cell>
          <cell r="S126">
            <v>1093.911776863571</v>
          </cell>
          <cell r="T126">
            <v>1097.6879327398615</v>
          </cell>
          <cell r="U126">
            <v>1101.721963905745</v>
          </cell>
          <cell r="V126">
            <v>1085.8662613981762</v>
          </cell>
          <cell r="W126">
            <v>1085.8662613981762</v>
          </cell>
          <cell r="X126">
            <v>1085.8662613981762</v>
          </cell>
          <cell r="Y126">
            <v>1073.5116653258247</v>
          </cell>
          <cell r="Z126">
            <v>1077.4333733888625</v>
          </cell>
          <cell r="AA126">
            <v>1086.0740854697099</v>
          </cell>
          <cell r="AB126">
            <v>1081.0616929698708</v>
          </cell>
          <cell r="AC126">
            <v>1081.0616929698708</v>
          </cell>
          <cell r="AD126">
            <v>1081.0616929698708</v>
          </cell>
          <cell r="AE126">
            <v>1078.6290322580644</v>
          </cell>
          <cell r="AF126">
            <v>1078.6290322580644</v>
          </cell>
          <cell r="AG126">
            <v>1078.6290322580644</v>
          </cell>
          <cell r="AH126">
            <v>1064.8867860763771</v>
          </cell>
          <cell r="AI126">
            <v>1068.7761904103338</v>
          </cell>
          <cell r="AJ126">
            <v>1092.7824044415972</v>
          </cell>
          <cell r="AK126">
            <v>1070.995145631068</v>
          </cell>
          <cell r="AL126">
            <v>1070.995145631068</v>
          </cell>
          <cell r="AM126">
            <v>1070.995145631068</v>
          </cell>
          <cell r="AN126">
            <v>1056.0213788369128</v>
          </cell>
          <cell r="AO126">
            <v>1071.4342995126037</v>
          </cell>
          <cell r="AP126">
            <v>1071.2853524693965</v>
          </cell>
          <cell r="AQ126">
            <v>1070.9289392378992</v>
          </cell>
          <cell r="AR126">
            <v>1063.3116883116884</v>
          </cell>
          <cell r="AS126">
            <v>1063.3116883116884</v>
          </cell>
          <cell r="AT126">
            <v>1063.3116883116884</v>
          </cell>
          <cell r="AU126">
            <v>1063.7945714535804</v>
          </cell>
          <cell r="AV126">
            <v>1063.6303692539564</v>
          </cell>
          <cell r="AW126">
            <v>1063.3116883116884</v>
          </cell>
          <cell r="AX126">
            <v>1063.3116883116884</v>
          </cell>
          <cell r="AY126">
            <v>1063.3116883116884</v>
          </cell>
          <cell r="AZ126">
            <v>1047.7125010551194</v>
          </cell>
          <cell r="BA126">
            <v>1051.5342127897698</v>
          </cell>
          <cell r="BB126">
            <v>1063.6303692539564</v>
          </cell>
          <cell r="BC126">
            <v>1063.2386968817718</v>
          </cell>
          <cell r="BD126">
            <v>1073.1102850061957</v>
          </cell>
          <cell r="BE126">
            <v>1073.1102850061957</v>
          </cell>
          <cell r="BF126">
            <v>1073.1102850061957</v>
          </cell>
          <cell r="BG126">
            <v>1073.1102850061957</v>
          </cell>
          <cell r="BH126">
            <v>1073.1102850061957</v>
          </cell>
          <cell r="BI126">
            <v>1073.1102850061957</v>
          </cell>
          <cell r="BJ126">
            <v>1073.4878565133247</v>
          </cell>
          <cell r="BK126">
            <v>1059</v>
          </cell>
          <cell r="BL126">
            <v>1059</v>
          </cell>
          <cell r="BM126">
            <v>1059</v>
          </cell>
          <cell r="BN126">
            <v>1068.0875576036867</v>
          </cell>
          <cell r="BO126">
            <v>1068.0875576036867</v>
          </cell>
          <cell r="BP126">
            <v>1068.0875576036867</v>
          </cell>
          <cell r="BQ126">
            <v>1077.890689039973</v>
          </cell>
          <cell r="BR126">
            <v>1068.0875576036867</v>
          </cell>
          <cell r="BS126">
            <v>1068.0875576036867</v>
          </cell>
          <cell r="BT126">
            <v>1068.0875576036867</v>
          </cell>
          <cell r="BU126">
            <v>1057.6023391812867</v>
          </cell>
          <cell r="BV126">
            <v>1057.6023391812867</v>
          </cell>
          <cell r="BW126">
            <v>1057.6023391812867</v>
          </cell>
          <cell r="BX126">
            <v>1043.7504868738802</v>
          </cell>
          <cell r="BY126">
            <v>1058.0040091638029</v>
          </cell>
          <cell r="BZ126">
            <v>1057.6023391812867</v>
          </cell>
          <cell r="CA126">
            <v>1057.6023391812867</v>
          </cell>
          <cell r="CB126">
            <v>1057.6023391812867</v>
          </cell>
          <cell r="CC126">
            <v>1058.0040091638029</v>
          </cell>
          <cell r="CD126">
            <v>1057.8677047199869</v>
          </cell>
          <cell r="CE126">
            <v>1057.6023391812867</v>
          </cell>
          <cell r="CF126">
            <v>1057.6023391812867</v>
          </cell>
          <cell r="CG126">
            <v>1057.6023391812867</v>
          </cell>
          <cell r="CH126">
            <v>1057.8677047199869</v>
          </cell>
          <cell r="CI126">
            <v>0</v>
          </cell>
        </row>
        <row r="127">
          <cell r="E127">
            <v>0</v>
          </cell>
          <cell r="F127">
            <v>1449.008493072874</v>
          </cell>
          <cell r="G127">
            <v>1445.6533001761477</v>
          </cell>
          <cell r="H127">
            <v>1443.5073283620468</v>
          </cell>
          <cell r="I127">
            <v>1396.8030420392931</v>
          </cell>
          <cell r="J127">
            <v>1394.8508349053309</v>
          </cell>
          <cell r="K127">
            <v>1422.3433242506812</v>
          </cell>
          <cell r="L127">
            <v>1420.3316145991307</v>
          </cell>
          <cell r="M127">
            <v>1414.8610651670524</v>
          </cell>
          <cell r="N127">
            <v>1412.8084678660075</v>
          </cell>
          <cell r="O127">
            <v>1467.5851434700992</v>
          </cell>
          <cell r="P127">
            <v>1465.1928738959027</v>
          </cell>
          <cell r="Q127">
            <v>1468.8157208472835</v>
          </cell>
          <cell r="R127">
            <v>1475.1108920650565</v>
          </cell>
          <cell r="S127">
            <v>1453.7687153345516</v>
          </cell>
          <cell r="T127">
            <v>1451.5795336993715</v>
          </cell>
          <cell r="U127">
            <v>1453.70497662909</v>
          </cell>
          <cell r="V127">
            <v>1407.3777725480968</v>
          </cell>
          <cell r="W127">
            <v>1405.3322127282065</v>
          </cell>
          <cell r="X127">
            <v>1408.421251609702</v>
          </cell>
          <cell r="Y127">
            <v>1421.5262276785713</v>
          </cell>
          <cell r="Z127">
            <v>1384.1503468085818</v>
          </cell>
          <cell r="AA127">
            <v>1393.6727191712152</v>
          </cell>
          <cell r="AB127">
            <v>1491.5684530427693</v>
          </cell>
          <cell r="AC127">
            <v>1489.7876419407166</v>
          </cell>
          <cell r="AD127">
            <v>1492.4659061350376</v>
          </cell>
          <cell r="AE127">
            <v>1462.7900590416036</v>
          </cell>
          <cell r="AF127">
            <v>1461.2625538020086</v>
          </cell>
          <cell r="AG127">
            <v>1463.5594095179108</v>
          </cell>
          <cell r="AH127">
            <v>1400.4201573896028</v>
          </cell>
          <cell r="AI127">
            <v>1453.8556888990177</v>
          </cell>
          <cell r="AJ127">
            <v>1441.4410851640205</v>
          </cell>
          <cell r="AK127">
            <v>1457.0447075105653</v>
          </cell>
          <cell r="AL127">
            <v>1455.5210725896491</v>
          </cell>
          <cell r="AM127">
            <v>1457.8122212752462</v>
          </cell>
          <cell r="AN127">
            <v>1392.2434844381301</v>
          </cell>
          <cell r="AO127">
            <v>1448.1396509685719</v>
          </cell>
          <cell r="AP127">
            <v>1446.6979374647726</v>
          </cell>
          <cell r="AQ127">
            <v>1407.9522417923808</v>
          </cell>
          <cell r="AR127">
            <v>1458.6167619412595</v>
          </cell>
          <cell r="AS127">
            <v>1457.132263361407</v>
          </cell>
          <cell r="AT127">
            <v>1459.3644289357708</v>
          </cell>
          <cell r="AU127">
            <v>1449.9100086888161</v>
          </cell>
          <cell r="AV127">
            <v>1448.5007592721283</v>
          </cell>
          <cell r="AW127">
            <v>1452.9990549780421</v>
          </cell>
          <cell r="AX127">
            <v>1451.5056950443204</v>
          </cell>
          <cell r="AY127">
            <v>1453.7547020851716</v>
          </cell>
          <cell r="AZ127">
            <v>1389.1609873352645</v>
          </cell>
          <cell r="BA127">
            <v>1444.2425332853545</v>
          </cell>
          <cell r="BB127">
            <v>1442.8344412363749</v>
          </cell>
          <cell r="BC127">
            <v>1405.6830342699284</v>
          </cell>
          <cell r="BD127">
            <v>1443.9831011148906</v>
          </cell>
          <cell r="BE127">
            <v>1442.122863363526</v>
          </cell>
          <cell r="BF127">
            <v>1444.9396449129283</v>
          </cell>
          <cell r="BG127">
            <v>1444.6019152571557</v>
          </cell>
          <cell r="BH127">
            <v>1442.9837849230082</v>
          </cell>
          <cell r="BI127">
            <v>1445.4273172221888</v>
          </cell>
          <cell r="BJ127">
            <v>1462.3552657378873</v>
          </cell>
          <cell r="BK127">
            <v>1447.4422501742711</v>
          </cell>
          <cell r="BL127">
            <v>1445.941282786283</v>
          </cell>
          <cell r="BM127">
            <v>1448.1984618244662</v>
          </cell>
          <cell r="BN127">
            <v>1454.760878931495</v>
          </cell>
          <cell r="BO127">
            <v>1453.2394410376248</v>
          </cell>
          <cell r="BP127">
            <v>1455.5338414778682</v>
          </cell>
          <cell r="BQ127">
            <v>1424.6222341287307</v>
          </cell>
          <cell r="BR127">
            <v>1451.4116368513137</v>
          </cell>
          <cell r="BS127">
            <v>1449.9001108175576</v>
          </cell>
          <cell r="BT127">
            <v>1452.1739802344362</v>
          </cell>
          <cell r="BU127">
            <v>1449.4623059674855</v>
          </cell>
          <cell r="BV127">
            <v>1447.9777357813857</v>
          </cell>
          <cell r="BW127">
            <v>1450.2143596656406</v>
          </cell>
          <cell r="BX127">
            <v>1404.0803911719026</v>
          </cell>
          <cell r="BY127">
            <v>1421.0910678494174</v>
          </cell>
          <cell r="BZ127">
            <v>1449.4623059674855</v>
          </cell>
          <cell r="CA127">
            <v>1447.9777357813857</v>
          </cell>
          <cell r="CB127">
            <v>1450.2143596656406</v>
          </cell>
          <cell r="CC127">
            <v>1421.0910678494174</v>
          </cell>
          <cell r="CD127">
            <v>1439.3660747485103</v>
          </cell>
          <cell r="CE127">
            <v>1450.0856776855378</v>
          </cell>
          <cell r="CF127">
            <v>1448.6571513726528</v>
          </cell>
          <cell r="CG127">
            <v>1450.8091197737399</v>
          </cell>
          <cell r="CH127">
            <v>1440.3595271142829</v>
          </cell>
          <cell r="CI127">
            <v>0</v>
          </cell>
        </row>
        <row r="128">
          <cell r="E128">
            <v>0</v>
          </cell>
          <cell r="F128">
            <v>1297.4358974358975</v>
          </cell>
          <cell r="G128">
            <v>1610.2449888641427</v>
          </cell>
          <cell r="H128">
            <v>1610.2449888641427</v>
          </cell>
          <cell r="I128">
            <v>1610.1395032323921</v>
          </cell>
          <cell r="J128">
            <v>1610.1395032323921</v>
          </cell>
          <cell r="K128">
            <v>1610.1238806662645</v>
          </cell>
          <cell r="L128">
            <v>1610.1238806662645</v>
          </cell>
          <cell r="M128">
            <v>1610.120917085427</v>
          </cell>
          <cell r="N128">
            <v>1610.120917085427</v>
          </cell>
          <cell r="O128">
            <v>1610.1435406698563</v>
          </cell>
          <cell r="P128">
            <v>1610.1435406698563</v>
          </cell>
          <cell r="Q128">
            <v>1610.1435406698563</v>
          </cell>
          <cell r="R128">
            <v>1610.1360985093972</v>
          </cell>
          <cell r="S128">
            <v>1610.1435406698563</v>
          </cell>
          <cell r="T128">
            <v>1610.1435406698563</v>
          </cell>
          <cell r="U128">
            <v>1610.1735284110241</v>
          </cell>
          <cell r="V128">
            <v>1610.1277167824333</v>
          </cell>
          <cell r="W128">
            <v>1610.1277167824333</v>
          </cell>
          <cell r="X128">
            <v>1610.1277167824333</v>
          </cell>
          <cell r="Y128">
            <v>1610.1500120977498</v>
          </cell>
          <cell r="Z128">
            <v>1610.1277167824333</v>
          </cell>
          <cell r="AA128">
            <v>1610.1277167824333</v>
          </cell>
          <cell r="AB128">
            <v>1610.1484579675507</v>
          </cell>
          <cell r="AC128">
            <v>1610.1484579675507</v>
          </cell>
          <cell r="AD128">
            <v>1610.1484579675507</v>
          </cell>
          <cell r="AE128">
            <v>1610.1402577710387</v>
          </cell>
          <cell r="AF128">
            <v>1610.1402577710387</v>
          </cell>
          <cell r="AG128">
            <v>1610.1402577710387</v>
          </cell>
          <cell r="AH128">
            <v>1610.144649369231</v>
          </cell>
          <cell r="AI128">
            <v>1610.1402577710387</v>
          </cell>
          <cell r="AJ128">
            <v>1610.1518397102855</v>
          </cell>
          <cell r="AK128">
            <v>1610.1437095554249</v>
          </cell>
          <cell r="AL128">
            <v>1610.1437095554249</v>
          </cell>
          <cell r="AM128">
            <v>1610.1437095554249</v>
          </cell>
          <cell r="AN128">
            <v>1610.1365763586005</v>
          </cell>
          <cell r="AO128">
            <v>1610.1437095554249</v>
          </cell>
          <cell r="AP128">
            <v>1610.1437095554249</v>
          </cell>
          <cell r="AQ128">
            <v>1610.1462281581587</v>
          </cell>
          <cell r="AR128">
            <v>1610.1445323152439</v>
          </cell>
          <cell r="AS128">
            <v>1610.1445323152439</v>
          </cell>
          <cell r="AT128">
            <v>1610.1445323152439</v>
          </cell>
          <cell r="AU128">
            <v>1610.1445323152439</v>
          </cell>
          <cell r="AV128">
            <v>1610.1445323152439</v>
          </cell>
          <cell r="AW128">
            <v>1610.1343526534447</v>
          </cell>
          <cell r="AX128">
            <v>1610.1343526534447</v>
          </cell>
          <cell r="AY128">
            <v>1610.1343526534447</v>
          </cell>
          <cell r="AZ128">
            <v>1610.15593762495</v>
          </cell>
          <cell r="BA128">
            <v>1610.1343526534447</v>
          </cell>
          <cell r="BB128">
            <v>1610.1343526534447</v>
          </cell>
          <cell r="BC128">
            <v>1610.1468284793764</v>
          </cell>
          <cell r="BD128">
            <v>1610.1422521446414</v>
          </cell>
          <cell r="BE128">
            <v>1610.1422521446414</v>
          </cell>
          <cell r="BF128">
            <v>1610.1422521446414</v>
          </cell>
          <cell r="BG128">
            <v>1610.1451851851853</v>
          </cell>
          <cell r="BH128">
            <v>1610.1451851851853</v>
          </cell>
          <cell r="BI128">
            <v>1610.1451851851853</v>
          </cell>
          <cell r="BJ128">
            <v>1610.1437095554249</v>
          </cell>
          <cell r="BK128">
            <v>1610.1417063706469</v>
          </cell>
          <cell r="BL128">
            <v>1610.1417063706469</v>
          </cell>
          <cell r="BM128">
            <v>1610.1417063706469</v>
          </cell>
          <cell r="BN128">
            <v>1610.1445323152439</v>
          </cell>
          <cell r="BO128">
            <v>1610.1445323152439</v>
          </cell>
          <cell r="BP128">
            <v>1610.1445323152439</v>
          </cell>
          <cell r="BQ128">
            <v>1610.1449630846969</v>
          </cell>
          <cell r="BR128">
            <v>1610.1423427667664</v>
          </cell>
          <cell r="BS128">
            <v>1610.1423427667664</v>
          </cell>
          <cell r="BT128">
            <v>1610.1423427667664</v>
          </cell>
          <cell r="BU128">
            <v>1610.1417063706469</v>
          </cell>
          <cell r="BV128">
            <v>1610.1417063706469</v>
          </cell>
          <cell r="BW128">
            <v>1610.1417063706469</v>
          </cell>
          <cell r="BX128">
            <v>1610.1530146015202</v>
          </cell>
          <cell r="BY128">
            <v>1610.1382344437411</v>
          </cell>
          <cell r="BZ128">
            <v>1610.1417063706469</v>
          </cell>
          <cell r="CA128">
            <v>1610.1417063706469</v>
          </cell>
          <cell r="CB128">
            <v>1610.1417063706469</v>
          </cell>
          <cell r="CC128">
            <v>1610.1382344437411</v>
          </cell>
          <cell r="CD128">
            <v>1610.1417063706469</v>
          </cell>
          <cell r="CE128">
            <v>1610.136012859829</v>
          </cell>
          <cell r="CF128">
            <v>1610.136012859829</v>
          </cell>
          <cell r="CG128">
            <v>1610.136012859829</v>
          </cell>
          <cell r="CH128">
            <v>1610.136012859829</v>
          </cell>
          <cell r="CI128">
            <v>0</v>
          </cell>
        </row>
        <row r="129">
          <cell r="E129">
            <v>0</v>
          </cell>
          <cell r="F129">
            <v>1240.713663514186</v>
          </cell>
          <cell r="G129">
            <v>1152.9116045245078</v>
          </cell>
          <cell r="H129">
            <v>1152.9299014238773</v>
          </cell>
          <cell r="I129">
            <v>1146.0794844253492</v>
          </cell>
          <cell r="J129">
            <v>1146.1038961038962</v>
          </cell>
          <cell r="K129">
            <v>1151.6262646839141</v>
          </cell>
          <cell r="L129">
            <v>1151.6442550925308</v>
          </cell>
          <cell r="M129">
            <v>1153.0665826507038</v>
          </cell>
          <cell r="N129">
            <v>1153.050193050193</v>
          </cell>
          <cell r="O129">
            <v>1150.4635761589404</v>
          </cell>
          <cell r="P129">
            <v>1150.4566506514307</v>
          </cell>
          <cell r="Q129">
            <v>1150.5150961066761</v>
          </cell>
          <cell r="R129">
            <v>1150.471603451736</v>
          </cell>
          <cell r="S129">
            <v>1150.4651529485966</v>
          </cell>
          <cell r="T129">
            <v>1150.4589287789008</v>
          </cell>
          <cell r="U129">
            <v>1150.4924435388011</v>
          </cell>
          <cell r="V129">
            <v>1150.2135876879865</v>
          </cell>
          <cell r="W129">
            <v>1150.2251800005736</v>
          </cell>
          <cell r="X129">
            <v>1150.224612838397</v>
          </cell>
          <cell r="Y129">
            <v>1150.2327437159199</v>
          </cell>
          <cell r="Z129">
            <v>1150.2129104731055</v>
          </cell>
          <cell r="AA129">
            <v>1150.2194389549059</v>
          </cell>
          <cell r="AB129">
            <v>1150.873608567</v>
          </cell>
          <cell r="AC129">
            <v>1150.8841000138141</v>
          </cell>
          <cell r="AD129">
            <v>1150.8682038144036</v>
          </cell>
          <cell r="AE129">
            <v>1148.1629299213523</v>
          </cell>
          <cell r="AF129">
            <v>1148.1575252606624</v>
          </cell>
          <cell r="AG129">
            <v>1148.1657141502051</v>
          </cell>
          <cell r="AH129">
            <v>1148.1592145982286</v>
          </cell>
          <cell r="AI129">
            <v>1148.1784261937703</v>
          </cell>
          <cell r="AJ129">
            <v>1148.1523284949999</v>
          </cell>
          <cell r="AK129">
            <v>1149.3754475296364</v>
          </cell>
          <cell r="AL129">
            <v>1149.3701493701494</v>
          </cell>
          <cell r="AM129">
            <v>1149.3781769232314</v>
          </cell>
          <cell r="AN129">
            <v>1149.3743671343846</v>
          </cell>
          <cell r="AO129">
            <v>1149.389973183683</v>
          </cell>
          <cell r="AP129">
            <v>1149.3675303149264</v>
          </cell>
          <cell r="AQ129">
            <v>1149.3827160493827</v>
          </cell>
          <cell r="AR129">
            <v>1151.0050196181583</v>
          </cell>
          <cell r="AS129">
            <v>1151.0111103947734</v>
          </cell>
          <cell r="AT129">
            <v>1151.0018819882653</v>
          </cell>
          <cell r="AU129">
            <v>1151.0128192582442</v>
          </cell>
          <cell r="AV129">
            <v>1150.9960006152901</v>
          </cell>
          <cell r="AW129">
            <v>1151.3353667608985</v>
          </cell>
          <cell r="AX129">
            <v>1151.3411009609249</v>
          </cell>
          <cell r="AY129">
            <v>1151.3432275032876</v>
          </cell>
          <cell r="AZ129">
            <v>1151.3424861355336</v>
          </cell>
          <cell r="BA129">
            <v>1151.3284623048821</v>
          </cell>
          <cell r="BB129">
            <v>1151.3337140060364</v>
          </cell>
          <cell r="BC129">
            <v>1151.338784672118</v>
          </cell>
          <cell r="BD129">
            <v>1148.712077847739</v>
          </cell>
          <cell r="BE129">
            <v>1148.7148789704067</v>
          </cell>
          <cell r="BF129">
            <v>1148.7549148099606</v>
          </cell>
          <cell r="BG129">
            <v>1149.4741873804971</v>
          </cell>
          <cell r="BH129">
            <v>1149.4985471928014</v>
          </cell>
          <cell r="BI129">
            <v>1149.4893894401391</v>
          </cell>
          <cell r="BJ129">
            <v>1149.4878361075544</v>
          </cell>
          <cell r="BK129">
            <v>1150.1785907565754</v>
          </cell>
          <cell r="BL129">
            <v>1150.1790688420215</v>
          </cell>
          <cell r="BM129">
            <v>1150.1783444713215</v>
          </cell>
          <cell r="BN129">
            <v>1151.3783418287735</v>
          </cell>
          <cell r="BO129">
            <v>1151.3890588667236</v>
          </cell>
          <cell r="BP129">
            <v>1151.3954270342972</v>
          </cell>
          <cell r="BQ129">
            <v>1151.3763303192768</v>
          </cell>
          <cell r="BR129">
            <v>1148.589139674405</v>
          </cell>
          <cell r="BS129">
            <v>1148.594981647512</v>
          </cell>
          <cell r="BT129">
            <v>1148.5872816602346</v>
          </cell>
          <cell r="BU129">
            <v>1147.2363360750078</v>
          </cell>
          <cell r="BV129">
            <v>1147.2389261190847</v>
          </cell>
          <cell r="BW129">
            <v>1147.2502232997322</v>
          </cell>
          <cell r="BX129">
            <v>1147.2502232997322</v>
          </cell>
          <cell r="BY129">
            <v>1147.2523341061469</v>
          </cell>
          <cell r="BZ129">
            <v>1147.2363360750078</v>
          </cell>
          <cell r="CA129">
            <v>1147.2389261190847</v>
          </cell>
          <cell r="CB129">
            <v>1147.2502232997322</v>
          </cell>
          <cell r="CC129">
            <v>1147.2523341061469</v>
          </cell>
          <cell r="CD129">
            <v>1147.2420586062547</v>
          </cell>
          <cell r="CE129">
            <v>1147.2363360750078</v>
          </cell>
          <cell r="CF129">
            <v>1147.2389261190847</v>
          </cell>
          <cell r="CG129">
            <v>1147.2502232997322</v>
          </cell>
          <cell r="CH129">
            <v>1147.2420586062547</v>
          </cell>
          <cell r="CI129">
            <v>0</v>
          </cell>
        </row>
        <row r="130">
          <cell r="E130" t="str">
            <v>----</v>
          </cell>
          <cell r="F130" t="str">
            <v>----</v>
          </cell>
          <cell r="G130" t="str">
            <v>----</v>
          </cell>
          <cell r="H130" t="str">
            <v>----</v>
          </cell>
          <cell r="I130" t="str">
            <v>----</v>
          </cell>
          <cell r="J130" t="str">
            <v>----</v>
          </cell>
          <cell r="K130" t="str">
            <v>----</v>
          </cell>
          <cell r="L130" t="str">
            <v>----</v>
          </cell>
          <cell r="M130" t="str">
            <v>----</v>
          </cell>
          <cell r="N130" t="str">
            <v>----</v>
          </cell>
          <cell r="O130" t="str">
            <v>----</v>
          </cell>
          <cell r="P130" t="str">
            <v>----</v>
          </cell>
          <cell r="Q130" t="str">
            <v>----</v>
          </cell>
          <cell r="R130" t="str">
            <v>----</v>
          </cell>
          <cell r="S130" t="str">
            <v>----</v>
          </cell>
          <cell r="T130" t="str">
            <v>----</v>
          </cell>
          <cell r="U130" t="str">
            <v>----</v>
          </cell>
          <cell r="V130" t="str">
            <v>----</v>
          </cell>
          <cell r="W130" t="str">
            <v>----</v>
          </cell>
          <cell r="X130" t="str">
            <v>----</v>
          </cell>
          <cell r="Y130" t="str">
            <v>----</v>
          </cell>
          <cell r="Z130" t="str">
            <v>----</v>
          </cell>
          <cell r="AA130" t="str">
            <v>----</v>
          </cell>
          <cell r="AB130" t="str">
            <v>----</v>
          </cell>
          <cell r="AC130" t="str">
            <v>----</v>
          </cell>
          <cell r="AD130" t="str">
            <v>----</v>
          </cell>
          <cell r="AE130" t="str">
            <v>----</v>
          </cell>
          <cell r="AF130" t="str">
            <v>----</v>
          </cell>
          <cell r="AG130" t="str">
            <v>----</v>
          </cell>
          <cell r="AH130" t="str">
            <v>----</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BP130" t="str">
            <v>----</v>
          </cell>
          <cell r="BQ130" t="str">
            <v>----</v>
          </cell>
          <cell r="BR130" t="str">
            <v>----</v>
          </cell>
          <cell r="BS130" t="str">
            <v>----</v>
          </cell>
          <cell r="BT130" t="str">
            <v>----</v>
          </cell>
          <cell r="BU130" t="str">
            <v>----</v>
          </cell>
          <cell r="BV130" t="str">
            <v>----</v>
          </cell>
          <cell r="BW130" t="str">
            <v>----</v>
          </cell>
          <cell r="BX130" t="str">
            <v>----</v>
          </cell>
          <cell r="BY130" t="str">
            <v>----</v>
          </cell>
          <cell r="BZ130" t="str">
            <v>----</v>
          </cell>
          <cell r="CA130" t="str">
            <v>----</v>
          </cell>
          <cell r="CB130" t="str">
            <v>----</v>
          </cell>
          <cell r="CC130" t="str">
            <v>----</v>
          </cell>
          <cell r="CD130" t="str">
            <v>----</v>
          </cell>
          <cell r="CE130" t="str">
            <v>----</v>
          </cell>
          <cell r="CF130" t="str">
            <v>----</v>
          </cell>
          <cell r="CG130" t="str">
            <v>----</v>
          </cell>
          <cell r="CH130" t="str">
            <v>----</v>
          </cell>
          <cell r="CI130" t="str">
            <v>----</v>
          </cell>
        </row>
        <row r="131">
          <cell r="E131">
            <v>0</v>
          </cell>
          <cell r="F131">
            <v>4.364532360113893E-2</v>
          </cell>
          <cell r="G131">
            <v>-1.8405791409757954E-2</v>
          </cell>
          <cell r="H131">
            <v>-1.8705788582245697E-2</v>
          </cell>
          <cell r="I131">
            <v>9.3184099951659771E-3</v>
          </cell>
          <cell r="J131">
            <v>8.8248207229622011E-3</v>
          </cell>
          <cell r="K131">
            <v>3.4670263662613054E-2</v>
          </cell>
          <cell r="L131">
            <v>3.3184415726795535E-2</v>
          </cell>
          <cell r="M131">
            <v>2.9791852747973468E-3</v>
          </cell>
          <cell r="N131">
            <v>2.1956010939485626E-3</v>
          </cell>
          <cell r="O131">
            <v>1.6476572872842432E-2</v>
          </cell>
          <cell r="P131">
            <v>1.5872268274302881E-2</v>
          </cell>
          <cell r="Q131">
            <v>1.7195318231088441E-2</v>
          </cell>
          <cell r="R131">
            <v>9.5742284298265812E-3</v>
          </cell>
          <cell r="S131">
            <v>5.52603221676784E-3</v>
          </cell>
          <cell r="T131">
            <v>9.7872446354780873E-3</v>
          </cell>
          <cell r="U131">
            <v>3.2364632198473853E-3</v>
          </cell>
          <cell r="V131">
            <v>2.142377586505928E-3</v>
          </cell>
          <cell r="W131">
            <v>1.666175169566575E-3</v>
          </cell>
          <cell r="X131">
            <v>2.5080383393421002E-3</v>
          </cell>
          <cell r="Y131">
            <v>2.1851910671476515E-2</v>
          </cell>
          <cell r="Z131">
            <v>3.5099150994795103E-3</v>
          </cell>
          <cell r="AA131">
            <v>-7.8650891427978209E-4</v>
          </cell>
          <cell r="AB131">
            <v>3.8780904738895838E-2</v>
          </cell>
          <cell r="AC131">
            <v>3.6221310288980346E-2</v>
          </cell>
          <cell r="AD131">
            <v>4.0083644163786625E-2</v>
          </cell>
          <cell r="AE131">
            <v>1.7935494851502032E-2</v>
          </cell>
          <cell r="AF131">
            <v>1.6348386798405112E-2</v>
          </cell>
          <cell r="AG131">
            <v>1.8610937824911522E-2</v>
          </cell>
          <cell r="AH131">
            <v>1.7102932631387402E-2</v>
          </cell>
          <cell r="AI131">
            <v>-1.729572272225588E-3</v>
          </cell>
          <cell r="AJ131">
            <v>9.794988999869414E-4</v>
          </cell>
          <cell r="AK131">
            <v>4.270973825893476E-3</v>
          </cell>
          <cell r="AL131">
            <v>3.3178766659620607E-3</v>
          </cell>
          <cell r="AM131">
            <v>4.6196377714489145E-3</v>
          </cell>
          <cell r="AN131">
            <v>3.2866489327481041E-3</v>
          </cell>
          <cell r="AO131">
            <v>-9.6593248131937592E-5</v>
          </cell>
          <cell r="AP131">
            <v>6.3337083182986031E-3</v>
          </cell>
          <cell r="AQ131">
            <v>9.0644348829886923E-3</v>
          </cell>
          <cell r="AR131">
            <v>2.4071439993940125E-3</v>
          </cell>
          <cell r="AS131">
            <v>1.4444695314859146E-3</v>
          </cell>
          <cell r="AT131">
            <v>2.8010407118741476E-3</v>
          </cell>
          <cell r="AU131">
            <v>-1.8188516982944325E-3</v>
          </cell>
          <cell r="AV131">
            <v>-2.0074607991906745E-3</v>
          </cell>
          <cell r="AW131">
            <v>3.6917804662754961E-3</v>
          </cell>
          <cell r="AX131">
            <v>2.7677697377053168E-3</v>
          </cell>
          <cell r="AY131">
            <v>4.0732768828379839E-3</v>
          </cell>
          <cell r="AZ131">
            <v>1.1754785607309692E-3</v>
          </cell>
          <cell r="BA131">
            <v>-5.1007214555320868E-4</v>
          </cell>
          <cell r="BB131">
            <v>5.9123518339314618E-3</v>
          </cell>
          <cell r="BC131">
            <v>7.7246565694997216E-3</v>
          </cell>
          <cell r="BD131">
            <v>9.1312317124405684E-3</v>
          </cell>
          <cell r="BE131">
            <v>7.3868261777509936E-3</v>
          </cell>
          <cell r="BF131">
            <v>9.8884545714557071E-3</v>
          </cell>
          <cell r="BG131">
            <v>5.3737121693180345E-3</v>
          </cell>
          <cell r="BH131">
            <v>3.985020805919115E-3</v>
          </cell>
          <cell r="BI131">
            <v>5.8313257114643857E-3</v>
          </cell>
          <cell r="BJ131">
            <v>2.114594082525123E-5</v>
          </cell>
          <cell r="BK131">
            <v>4.2961513437269616E-3</v>
          </cell>
          <cell r="BL131">
            <v>2.4705042458856852E-3</v>
          </cell>
          <cell r="BM131">
            <v>4.6187860921536039E-3</v>
          </cell>
          <cell r="BN131">
            <v>7.0846128824175736E-4</v>
          </cell>
          <cell r="BO131">
            <v>-1.6027396162510144E-4</v>
          </cell>
          <cell r="BP131">
            <v>1.3496339118013179E-3</v>
          </cell>
          <cell r="BQ131">
            <v>-2.9620247676676037E-3</v>
          </cell>
          <cell r="BR131">
            <v>9.9845866353853729E-4</v>
          </cell>
          <cell r="BS131">
            <v>-6.378080146022258E-4</v>
          </cell>
          <cell r="BT131">
            <v>1.495409343941434E-3</v>
          </cell>
          <cell r="BU131">
            <v>1.4008903436406595E-3</v>
          </cell>
          <cell r="BV131">
            <v>3.1993379503436614E-5</v>
          </cell>
          <cell r="BW131">
            <v>1.8112009551201069E-3</v>
          </cell>
          <cell r="BX131">
            <v>7.6029709330716067E-4</v>
          </cell>
          <cell r="BY131">
            <v>-3.0236007293628075E-3</v>
          </cell>
          <cell r="BZ131">
            <v>1.2882461922585353E-3</v>
          </cell>
          <cell r="CA131">
            <v>7.3501429798517037E-4</v>
          </cell>
          <cell r="CB131">
            <v>1.6994230075730865E-3</v>
          </cell>
          <cell r="CC131">
            <v>-2.7762096474678311E-3</v>
          </cell>
          <cell r="CD131">
            <v>-4.8749140237871469E-3</v>
          </cell>
          <cell r="CE131">
            <v>9.8485377869406143E-4</v>
          </cell>
          <cell r="CF131">
            <v>5.0838513713524769E-4</v>
          </cell>
          <cell r="CG131">
            <v>1.3810066003665522E-3</v>
          </cell>
          <cell r="CH131">
            <v>-5.0248424764915978E-3</v>
          </cell>
          <cell r="CI131">
            <v>0</v>
          </cell>
        </row>
        <row r="132">
          <cell r="E132">
            <v>0</v>
          </cell>
          <cell r="F132">
            <v>5.9679063857821735E-2</v>
          </cell>
          <cell r="G132">
            <v>-4.7948517650559852E-2</v>
          </cell>
          <cell r="H132">
            <v>-4.6510846933978112E-2</v>
          </cell>
          <cell r="I132">
            <v>1.5911458333333295E-2</v>
          </cell>
          <cell r="J132">
            <v>1.3949651258718498E-2</v>
          </cell>
          <cell r="K132">
            <v>7.8685378433489328E-2</v>
          </cell>
          <cell r="L132">
            <v>7.1859930596241295E-2</v>
          </cell>
          <cell r="M132">
            <v>-3.2365665973116409E-3</v>
          </cell>
          <cell r="N132">
            <v>-4.928336374553588E-3</v>
          </cell>
          <cell r="O132">
            <v>2.4573571641533398E-2</v>
          </cell>
          <cell r="P132">
            <v>2.2458825486607825E-2</v>
          </cell>
          <cell r="Q132">
            <v>2.7572892431067864E-2</v>
          </cell>
          <cell r="R132">
            <v>5.8703387326748402E-3</v>
          </cell>
          <cell r="S132">
            <v>-2.2104948720501616E-3</v>
          </cell>
          <cell r="T132">
            <v>8.3172081338900306E-3</v>
          </cell>
          <cell r="U132">
            <v>-1.5886917734281303E-3</v>
          </cell>
          <cell r="V132">
            <v>-7.5153229608675431E-3</v>
          </cell>
          <cell r="W132">
            <v>-8.5446851695798465E-3</v>
          </cell>
          <cell r="X132">
            <v>-6.848387533613165E-3</v>
          </cell>
          <cell r="Y132">
            <v>2.4154388186005349E-2</v>
          </cell>
          <cell r="Z132">
            <v>-7.048024913948514E-3</v>
          </cell>
          <cell r="AA132">
            <v>-1.3071943996492363E-2</v>
          </cell>
          <cell r="AB132">
            <v>6.6014373920029845E-2</v>
          </cell>
          <cell r="AC132">
            <v>5.8174462085453404E-2</v>
          </cell>
          <cell r="AD132">
            <v>7.0540512667728539E-2</v>
          </cell>
          <cell r="AE132">
            <v>2.1057243743395349E-2</v>
          </cell>
          <cell r="AF132">
            <v>1.7359395377848363E-2</v>
          </cell>
          <cell r="AG132">
            <v>2.310119849656056E-2</v>
          </cell>
          <cell r="AH132">
            <v>1.6320486589336713E-2</v>
          </cell>
          <cell r="AI132">
            <v>-1.4285138504234851E-2</v>
          </cell>
          <cell r="AJ132">
            <v>-8.8714190175926966E-3</v>
          </cell>
          <cell r="AK132">
            <v>-4.7896330764132244E-3</v>
          </cell>
          <cell r="AL132">
            <v>-6.4812800994251685E-3</v>
          </cell>
          <cell r="AM132">
            <v>-3.8593596124670837E-3</v>
          </cell>
          <cell r="AN132">
            <v>-6.9779134934941922E-3</v>
          </cell>
          <cell r="AO132">
            <v>-1.2253886689562954E-2</v>
          </cell>
          <cell r="AP132">
            <v>-1.6501881588480982E-3</v>
          </cell>
          <cell r="AQ132">
            <v>3.172856393537149E-3</v>
          </cell>
          <cell r="AR132">
            <v>-7.6236785862845435E-3</v>
          </cell>
          <cell r="AS132">
            <v>-9.644996446580234E-3</v>
          </cell>
          <cell r="AT132">
            <v>-6.6767763022290705E-3</v>
          </cell>
          <cell r="AU132">
            <v>-1.5252303939284451E-2</v>
          </cell>
          <cell r="AV132">
            <v>-1.6107573625627536E-2</v>
          </cell>
          <cell r="AW132">
            <v>-5.8859618850416462E-3</v>
          </cell>
          <cell r="AX132">
            <v>-7.7859500922419222E-3</v>
          </cell>
          <cell r="AY132">
            <v>-5.0038264555247736E-3</v>
          </cell>
          <cell r="AZ132">
            <v>-1.0666785682406532E-2</v>
          </cell>
          <cell r="BA132">
            <v>-1.3176940868606657E-2</v>
          </cell>
          <cell r="BB132">
            <v>-2.4803466018790132E-3</v>
          </cell>
          <cell r="BC132">
            <v>5.8427141354733259E-4</v>
          </cell>
          <cell r="BD132">
            <v>6.46474446858325E-3</v>
          </cell>
          <cell r="BE132">
            <v>1.9468621163536426E-3</v>
          </cell>
          <cell r="BF132">
            <v>8.748071094730081E-3</v>
          </cell>
          <cell r="BG132">
            <v>-2.9159588555530691E-3</v>
          </cell>
          <cell r="BH132">
            <v>-5.7668204073820784E-3</v>
          </cell>
          <cell r="BI132">
            <v>-2.0577119614796358E-3</v>
          </cell>
          <cell r="BJ132">
            <v>-1.2848810451868586E-2</v>
          </cell>
          <cell r="BK132">
            <v>-5.5078225185944962E-3</v>
          </cell>
          <cell r="BL132">
            <v>-9.0796342764846161E-3</v>
          </cell>
          <cell r="BM132">
            <v>-4.6143400504941035E-3</v>
          </cell>
          <cell r="BN132">
            <v>-1.0685190286906177E-2</v>
          </cell>
          <cell r="BO132">
            <v>-1.2414487296586896E-2</v>
          </cell>
          <cell r="BP132">
            <v>-9.507305470608185E-3</v>
          </cell>
          <cell r="BQ132">
            <v>-2.6032892097874072E-2</v>
          </cell>
          <cell r="BR132">
            <v>-1.0798835211631941E-2</v>
          </cell>
          <cell r="BS132">
            <v>-1.368405139833706E-2</v>
          </cell>
          <cell r="BT132">
            <v>-9.6326934439970868E-3</v>
          </cell>
          <cell r="BU132">
            <v>-1.0006486169812145E-2</v>
          </cell>
          <cell r="BV132">
            <v>-1.2390971597949441E-2</v>
          </cell>
          <cell r="BW132">
            <v>-9.0662708911402046E-3</v>
          </cell>
          <cell r="BX132">
            <v>-1.1712022046159176E-2</v>
          </cell>
          <cell r="BY132">
            <v>-1.7259607110368003E-2</v>
          </cell>
          <cell r="BZ132">
            <v>-1.0287724249561592E-2</v>
          </cell>
          <cell r="CA132">
            <v>-1.129315418550958E-2</v>
          </cell>
          <cell r="CB132">
            <v>-9.2754459965892488E-3</v>
          </cell>
          <cell r="CC132">
            <v>-1.7000496606522142E-2</v>
          </cell>
          <cell r="CD132">
            <v>-2.0383186578722179E-2</v>
          </cell>
          <cell r="CE132">
            <v>-1.109791555755768E-2</v>
          </cell>
          <cell r="CF132">
            <v>-1.2065780849669361E-2</v>
          </cell>
          <cell r="CG132">
            <v>-1.012380570729543E-2</v>
          </cell>
          <cell r="CH132">
            <v>-2.0853748381697623E-2</v>
          </cell>
          <cell r="CI132">
            <v>0</v>
          </cell>
        </row>
        <row r="133">
          <cell r="E133">
            <v>0</v>
          </cell>
          <cell r="F133">
            <v>8.0000000000000071E-2</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row>
        <row r="134">
          <cell r="E134">
            <v>0</v>
          </cell>
          <cell r="F134">
            <v>0.12186762767451986</v>
          </cell>
          <cell r="G134">
            <v>3.5322054021964977E-2</v>
          </cell>
          <cell r="H134">
            <v>3.5221656708711357E-2</v>
          </cell>
          <cell r="I134">
            <v>2.1421215242018565E-2</v>
          </cell>
          <cell r="J134">
            <v>2.1437159448466359E-2</v>
          </cell>
          <cell r="K134">
            <v>3.1258654751574078E-2</v>
          </cell>
          <cell r="L134">
            <v>3.1196094982933964E-2</v>
          </cell>
          <cell r="M134">
            <v>3.2903673740453332E-2</v>
          </cell>
          <cell r="N134">
            <v>3.2826465119069059E-2</v>
          </cell>
          <cell r="O134">
            <v>3.7402997452757436E-2</v>
          </cell>
          <cell r="P134">
            <v>3.7295680437137824E-2</v>
          </cell>
          <cell r="Q134">
            <v>3.7469250971491119E-2</v>
          </cell>
          <cell r="R134">
            <v>3.779472954230223E-2</v>
          </cell>
          <cell r="S134">
            <v>3.6789335894182207E-2</v>
          </cell>
          <cell r="T134">
            <v>3.6689322816030767E-2</v>
          </cell>
          <cell r="U134">
            <v>3.685636192040409E-2</v>
          </cell>
          <cell r="V134">
            <v>2.836458682624432E-2</v>
          </cell>
          <cell r="W134">
            <v>2.8314698873391109E-2</v>
          </cell>
          <cell r="X134">
            <v>2.8389779334380139E-2</v>
          </cell>
          <cell r="Y134">
            <v>2.9234998304485504E-2</v>
          </cell>
          <cell r="Z134">
            <v>2.8057553956834624E-2</v>
          </cell>
          <cell r="AA134">
            <v>2.8019720624486322E-2</v>
          </cell>
          <cell r="AB134">
            <v>3.1545761538904982E-2</v>
          </cell>
          <cell r="AC134">
            <v>3.149968091895361E-2</v>
          </cell>
          <cell r="AD134">
            <v>3.156563224368969E-2</v>
          </cell>
          <cell r="AE134">
            <v>3.105870587381343E-2</v>
          </cell>
          <cell r="AF134">
            <v>3.1011239565842619E-2</v>
          </cell>
          <cell r="AG134">
            <v>3.1082577110488119E-2</v>
          </cell>
          <cell r="AH134">
            <v>2.9376786236869679E-2</v>
          </cell>
          <cell r="AI134">
            <v>3.077917420382037E-2</v>
          </cell>
          <cell r="AJ134">
            <v>3.0321589763401047E-2</v>
          </cell>
          <cell r="AK134">
            <v>3.0176797240579312E-2</v>
          </cell>
          <cell r="AL134">
            <v>3.0137844611528797E-2</v>
          </cell>
          <cell r="AM134">
            <v>3.0194585774263594E-2</v>
          </cell>
          <cell r="AN134">
            <v>2.8761243404325176E-2</v>
          </cell>
          <cell r="AO134">
            <v>2.9954735067009963E-2</v>
          </cell>
          <cell r="AP134">
            <v>2.9914137549944764E-2</v>
          </cell>
          <cell r="AQ134">
            <v>3.1607019709778639E-2</v>
          </cell>
          <cell r="AR134">
            <v>3.0070440005713461E-2</v>
          </cell>
          <cell r="AS134">
            <v>3.0029355379822764E-2</v>
          </cell>
          <cell r="AT134">
            <v>3.0091101846516644E-2</v>
          </cell>
          <cell r="AU134">
            <v>2.9839835427228012E-2</v>
          </cell>
          <cell r="AV134">
            <v>2.9804317673623792E-2</v>
          </cell>
          <cell r="AW134">
            <v>2.9318526394549904E-2</v>
          </cell>
          <cell r="AX134">
            <v>2.9287362633770631E-2</v>
          </cell>
          <cell r="AY134">
            <v>2.9334201423141026E-2</v>
          </cell>
          <cell r="AZ134">
            <v>2.8225288089226641E-2</v>
          </cell>
          <cell r="BA134">
            <v>2.912857857152007E-2</v>
          </cell>
          <cell r="BB134">
            <v>2.9098873591989927E-2</v>
          </cell>
          <cell r="BC134">
            <v>3.2007125890736399E-2</v>
          </cell>
          <cell r="BD134">
            <v>3.8018743963034174E-2</v>
          </cell>
          <cell r="BE134">
            <v>3.7919451466565057E-2</v>
          </cell>
          <cell r="BF134">
            <v>3.8064245956273668E-2</v>
          </cell>
          <cell r="BG134">
            <v>2.9691940219597646E-2</v>
          </cell>
          <cell r="BH134">
            <v>2.9644807459137557E-2</v>
          </cell>
          <cell r="BI134">
            <v>2.9710792871302072E-2</v>
          </cell>
          <cell r="BJ134">
            <v>3.0099659302597503E-2</v>
          </cell>
          <cell r="BK134">
            <v>2.800770675316433E-2</v>
          </cell>
          <cell r="BL134">
            <v>2.7971960028953191E-2</v>
          </cell>
          <cell r="BM134">
            <v>2.8025689400678289E-2</v>
          </cell>
          <cell r="BN134">
            <v>3.0244283614578871E-2</v>
          </cell>
          <cell r="BO134">
            <v>3.0211838652771439E-2</v>
          </cell>
          <cell r="BP134">
            <v>3.0264389287218973E-2</v>
          </cell>
          <cell r="BQ134">
            <v>2.8533009136457288E-2</v>
          </cell>
          <cell r="BR134">
            <v>2.8979765801308011E-2</v>
          </cell>
          <cell r="BS134">
            <v>2.8942914210764004E-2</v>
          </cell>
          <cell r="BT134">
            <v>2.899411685798059E-2</v>
          </cell>
          <cell r="BU134">
            <v>2.7818872598410538E-2</v>
          </cell>
          <cell r="BV134">
            <v>2.7783013441103677E-2</v>
          </cell>
          <cell r="BW134">
            <v>2.7839405094616021E-2</v>
          </cell>
          <cell r="BX134">
            <v>2.7111398789055663E-2</v>
          </cell>
          <cell r="BY134">
            <v>2.7164340097882267E-2</v>
          </cell>
          <cell r="BZ134">
            <v>2.7818872598410538E-2</v>
          </cell>
          <cell r="CA134">
            <v>2.7783013441103677E-2</v>
          </cell>
          <cell r="CB134">
            <v>2.7839405094616021E-2</v>
          </cell>
          <cell r="CC134">
            <v>2.7164340097882267E-2</v>
          </cell>
          <cell r="CD134">
            <v>2.7563941600602604E-2</v>
          </cell>
          <cell r="CE134">
            <v>2.7066134692021127E-2</v>
          </cell>
          <cell r="CF134">
            <v>2.7034577964764495E-2</v>
          </cell>
          <cell r="CG134">
            <v>2.7084395836874942E-2</v>
          </cell>
          <cell r="CH134">
            <v>2.6840814752231434E-2</v>
          </cell>
          <cell r="CI134">
            <v>0</v>
          </cell>
        </row>
        <row r="135">
          <cell r="E135">
            <v>0</v>
          </cell>
          <cell r="F135">
            <v>8.6956521739130377E-2</v>
          </cell>
          <cell r="G135">
            <v>4.3478260869565188E-2</v>
          </cell>
          <cell r="H135">
            <v>4.3478260869565188E-2</v>
          </cell>
          <cell r="I135">
            <v>4.3437996119245037E-2</v>
          </cell>
          <cell r="J135">
            <v>4.3437996119245037E-2</v>
          </cell>
          <cell r="K135">
            <v>4.3416819507501536E-2</v>
          </cell>
          <cell r="L135">
            <v>4.3416819507501536E-2</v>
          </cell>
          <cell r="M135">
            <v>4.3428484200885187E-2</v>
          </cell>
          <cell r="N135">
            <v>4.3428484200885187E-2</v>
          </cell>
          <cell r="O135">
            <v>4.3451298164379093E-2</v>
          </cell>
          <cell r="P135">
            <v>4.3451298164379093E-2</v>
          </cell>
          <cell r="Q135">
            <v>4.3451298164379093E-2</v>
          </cell>
          <cell r="R135">
            <v>4.3426401908409851E-2</v>
          </cell>
          <cell r="S135">
            <v>4.3451298164379093E-2</v>
          </cell>
          <cell r="T135">
            <v>4.3451298164379093E-2</v>
          </cell>
          <cell r="U135">
            <v>4.3437038343659751E-2</v>
          </cell>
          <cell r="V135">
            <v>4.3431964118615163E-2</v>
          </cell>
          <cell r="W135">
            <v>4.3431964118615163E-2</v>
          </cell>
          <cell r="X135">
            <v>4.3431964118615163E-2</v>
          </cell>
          <cell r="Y135">
            <v>4.3432244913958584E-2</v>
          </cell>
          <cell r="Z135">
            <v>4.3431964118615163E-2</v>
          </cell>
          <cell r="AA135">
            <v>4.3431964118615163E-2</v>
          </cell>
          <cell r="AB135">
            <v>4.3436820524021869E-2</v>
          </cell>
          <cell r="AC135">
            <v>4.3436820524021869E-2</v>
          </cell>
          <cell r="AD135">
            <v>4.3436820524021869E-2</v>
          </cell>
          <cell r="AE135">
            <v>4.3438208181589388E-2</v>
          </cell>
          <cell r="AF135">
            <v>4.3438208181589388E-2</v>
          </cell>
          <cell r="AG135">
            <v>4.3438208181589388E-2</v>
          </cell>
          <cell r="AH135">
            <v>4.3431556570704855E-2</v>
          </cell>
          <cell r="AI135">
            <v>4.3438208181589388E-2</v>
          </cell>
          <cell r="AJ135">
            <v>4.3439247175758533E-2</v>
          </cell>
          <cell r="AK135">
            <v>4.3433034158243178E-2</v>
          </cell>
          <cell r="AL135">
            <v>4.3433034158243178E-2</v>
          </cell>
          <cell r="AM135">
            <v>4.3433034158243178E-2</v>
          </cell>
          <cell r="AN135">
            <v>4.3428029130820445E-2</v>
          </cell>
          <cell r="AO135">
            <v>4.3433034158243178E-2</v>
          </cell>
          <cell r="AP135">
            <v>4.3433034158243178E-2</v>
          </cell>
          <cell r="AQ135">
            <v>4.3438101347017311E-2</v>
          </cell>
          <cell r="AR135">
            <v>4.3438306294843354E-2</v>
          </cell>
          <cell r="AS135">
            <v>4.3438306294843354E-2</v>
          </cell>
          <cell r="AT135">
            <v>4.3438306294843354E-2</v>
          </cell>
          <cell r="AU135">
            <v>4.3438306294843354E-2</v>
          </cell>
          <cell r="AV135">
            <v>4.3438306294843354E-2</v>
          </cell>
          <cell r="AW135">
            <v>4.3433309716864876E-2</v>
          </cell>
          <cell r="AX135">
            <v>4.3433309716864876E-2</v>
          </cell>
          <cell r="AY135">
            <v>4.3433309716864876E-2</v>
          </cell>
          <cell r="AZ135">
            <v>4.3440997378989987E-2</v>
          </cell>
          <cell r="BA135">
            <v>4.3433309716864876E-2</v>
          </cell>
          <cell r="BB135">
            <v>4.3433309716864876E-2</v>
          </cell>
          <cell r="BC135">
            <v>4.3432334518926918E-2</v>
          </cell>
          <cell r="BD135">
            <v>4.3432367387724602E-2</v>
          </cell>
          <cell r="BE135">
            <v>4.3432367387724602E-2</v>
          </cell>
          <cell r="BF135">
            <v>4.3432367387724602E-2</v>
          </cell>
          <cell r="BG135">
            <v>4.3440860215053556E-2</v>
          </cell>
          <cell r="BH135">
            <v>4.3440860215053556E-2</v>
          </cell>
          <cell r="BI135">
            <v>4.3440860215053556E-2</v>
          </cell>
          <cell r="BJ135">
            <v>4.3433034158243178E-2</v>
          </cell>
          <cell r="BK135">
            <v>4.3436915608960236E-2</v>
          </cell>
          <cell r="BL135">
            <v>4.3436915608960236E-2</v>
          </cell>
          <cell r="BM135">
            <v>4.3436915608960236E-2</v>
          </cell>
          <cell r="BN135">
            <v>4.3438306294843354E-2</v>
          </cell>
          <cell r="BO135">
            <v>4.3438306294843354E-2</v>
          </cell>
          <cell r="BP135">
            <v>4.3438306294843354E-2</v>
          </cell>
          <cell r="BQ135">
            <v>4.3434030344213781E-2</v>
          </cell>
          <cell r="BR135">
            <v>4.3435215715008413E-2</v>
          </cell>
          <cell r="BS135">
            <v>4.3435215715008413E-2</v>
          </cell>
          <cell r="BT135">
            <v>4.3435215715008413E-2</v>
          </cell>
          <cell r="BU135">
            <v>4.3436915608960236E-2</v>
          </cell>
          <cell r="BV135">
            <v>4.3436915608960236E-2</v>
          </cell>
          <cell r="BW135">
            <v>4.3436915608960236E-2</v>
          </cell>
          <cell r="BX135">
            <v>4.3437175166157305E-2</v>
          </cell>
          <cell r="BY135">
            <v>4.3433565937794238E-2</v>
          </cell>
          <cell r="BZ135">
            <v>4.3436915608960236E-2</v>
          </cell>
          <cell r="CA135">
            <v>4.3436915608960236E-2</v>
          </cell>
          <cell r="CB135">
            <v>4.3436915608960236E-2</v>
          </cell>
          <cell r="CC135">
            <v>4.3433565937794238E-2</v>
          </cell>
          <cell r="CD135">
            <v>4.3436915608960236E-2</v>
          </cell>
          <cell r="CE135">
            <v>4.3432801971178048E-2</v>
          </cell>
          <cell r="CF135">
            <v>4.3432801971178048E-2</v>
          </cell>
          <cell r="CG135">
            <v>4.3432801971178048E-2</v>
          </cell>
          <cell r="CH135">
            <v>4.3432801971178048E-2</v>
          </cell>
          <cell r="CI135">
            <v>0</v>
          </cell>
        </row>
        <row r="136">
          <cell r="E136">
            <v>0</v>
          </cell>
          <cell r="F136">
            <v>0.16272594752186587</v>
          </cell>
          <cell r="G136">
            <v>2.0897737108940273E-2</v>
          </cell>
          <cell r="H136">
            <v>2.0851012243908507E-2</v>
          </cell>
          <cell r="I136">
            <v>1.7806041335453271E-2</v>
          </cell>
          <cell r="J136">
            <v>1.7925337074273351E-2</v>
          </cell>
          <cell r="K136">
            <v>2.0273115562774446E-2</v>
          </cell>
          <cell r="L136">
            <v>2.0287803727293996E-2</v>
          </cell>
          <cell r="M136">
            <v>2.092147473150785E-2</v>
          </cell>
          <cell r="N136">
            <v>2.0921646383153414E-2</v>
          </cell>
          <cell r="O136">
            <v>1.9762845849802479E-2</v>
          </cell>
          <cell r="P136">
            <v>1.9759054634745254E-2</v>
          </cell>
          <cell r="Q136">
            <v>1.9804719927263958E-2</v>
          </cell>
          <cell r="R136">
            <v>1.9780845310943596E-2</v>
          </cell>
          <cell r="S136">
            <v>1.9777071176491079E-2</v>
          </cell>
          <cell r="T136">
            <v>1.9773429454170932E-2</v>
          </cell>
          <cell r="U136">
            <v>1.9793038570084631E-2</v>
          </cell>
          <cell r="V136">
            <v>2.0401806572185155E-2</v>
          </cell>
          <cell r="W136">
            <v>2.0409201954397327E-2</v>
          </cell>
          <cell r="X136">
            <v>2.0397996906216465E-2</v>
          </cell>
          <cell r="Y136">
            <v>2.0411534286658206E-2</v>
          </cell>
          <cell r="Z136">
            <v>2.039444714825378E-2</v>
          </cell>
          <cell r="AA136">
            <v>2.0423962294223275E-2</v>
          </cell>
          <cell r="AB136">
            <v>1.9948801198801158E-2</v>
          </cell>
          <cell r="AC136">
            <v>1.9955314785908618E-2</v>
          </cell>
          <cell r="AD136">
            <v>1.9929364278506556E-2</v>
          </cell>
          <cell r="AE136">
            <v>1.8768878241849807E-2</v>
          </cell>
          <cell r="AF136">
            <v>1.8768508118043536E-2</v>
          </cell>
          <cell r="AG136">
            <v>1.8769068911099529E-2</v>
          </cell>
          <cell r="AH136">
            <v>1.8766806802257285E-2</v>
          </cell>
          <cell r="AI136">
            <v>1.8766506714280595E-2</v>
          </cell>
          <cell r="AJ136">
            <v>1.8768152228342494E-2</v>
          </cell>
          <cell r="AK136">
            <v>2.0449247721975095E-2</v>
          </cell>
          <cell r="AL136">
            <v>2.0446321912709342E-2</v>
          </cell>
          <cell r="AM136">
            <v>2.0441653883200628E-2</v>
          </cell>
          <cell r="AN136">
            <v>2.045239280152833E-2</v>
          </cell>
          <cell r="AO136">
            <v>2.0465761632215473E-2</v>
          </cell>
          <cell r="AP136">
            <v>2.0447363529338958E-2</v>
          </cell>
          <cell r="AQ136">
            <v>2.0460358056265893E-2</v>
          </cell>
          <cell r="AR136">
            <v>2.0007770007770098E-2</v>
          </cell>
          <cell r="AS136">
            <v>1.999619120167595E-2</v>
          </cell>
          <cell r="AT136">
            <v>2.0013734916118908E-2</v>
          </cell>
          <cell r="AU136">
            <v>1.9997225016476383E-2</v>
          </cell>
          <cell r="AV136">
            <v>2.0004430282686059E-2</v>
          </cell>
          <cell r="AW136">
            <v>2.1231317430466135E-2</v>
          </cell>
          <cell r="AX136">
            <v>2.1235646126475771E-2</v>
          </cell>
          <cell r="AY136">
            <v>2.1229087515830081E-2</v>
          </cell>
          <cell r="AZ136">
            <v>2.1236071326804495E-2</v>
          </cell>
          <cell r="BA136">
            <v>2.1224886584575442E-2</v>
          </cell>
          <cell r="BB136">
            <v>2.1228872424172263E-2</v>
          </cell>
          <cell r="BC136">
            <v>2.1218197590909815E-2</v>
          </cell>
          <cell r="BD136">
            <v>1.902505077860539E-2</v>
          </cell>
          <cell r="BE136">
            <v>1.9016959277820211E-2</v>
          </cell>
          <cell r="BF136">
            <v>1.9011796888356969E-2</v>
          </cell>
          <cell r="BG136">
            <v>1.9351009940442143E-2</v>
          </cell>
          <cell r="BH136">
            <v>1.9345454545454555E-2</v>
          </cell>
          <cell r="BI136">
            <v>1.9332048811817604E-2</v>
          </cell>
          <cell r="BJ136">
            <v>1.9340309974831049E-2</v>
          </cell>
          <cell r="BK136">
            <v>1.964641255067523E-2</v>
          </cell>
          <cell r="BL136">
            <v>1.9637355659556377E-2</v>
          </cell>
          <cell r="BM136">
            <v>1.965107826508361E-2</v>
          </cell>
          <cell r="BN136">
            <v>2.137201705331937E-2</v>
          </cell>
          <cell r="BO136">
            <v>2.1387471501465471E-2</v>
          </cell>
          <cell r="BP136">
            <v>2.1382897410562762E-2</v>
          </cell>
          <cell r="BQ136">
            <v>2.1384205856255667E-2</v>
          </cell>
          <cell r="BR136">
            <v>2.0100297075577034E-2</v>
          </cell>
          <cell r="BS136">
            <v>2.0093520374081519E-2</v>
          </cell>
          <cell r="BT136">
            <v>2.0082864182576543E-2</v>
          </cell>
          <cell r="BU136">
            <v>1.8364855099548993E-2</v>
          </cell>
          <cell r="BV136">
            <v>1.8371260703335945E-2</v>
          </cell>
          <cell r="BW136">
            <v>1.8374255905561299E-2</v>
          </cell>
          <cell r="BX136">
            <v>1.8371692642261683E-2</v>
          </cell>
          <cell r="BY136">
            <v>1.8377404247271745E-2</v>
          </cell>
          <cell r="BZ136">
            <v>1.8364855099548993E-2</v>
          </cell>
          <cell r="CA136">
            <v>1.8371260703335945E-2</v>
          </cell>
          <cell r="CB136">
            <v>1.8374255905561299E-2</v>
          </cell>
          <cell r="CC136">
            <v>1.8377404247271745E-2</v>
          </cell>
          <cell r="CD136">
            <v>1.8360856402802161E-2</v>
          </cell>
          <cell r="CE136">
            <v>1.8364855099548993E-2</v>
          </cell>
          <cell r="CF136">
            <v>1.8371260703335945E-2</v>
          </cell>
          <cell r="CG136">
            <v>1.8374255905561299E-2</v>
          </cell>
          <cell r="CH136">
            <v>1.8360856402802161E-2</v>
          </cell>
          <cell r="CI136">
            <v>0</v>
          </cell>
        </row>
        <row r="137">
          <cell r="E137" t="str">
            <v>----</v>
          </cell>
          <cell r="F137" t="str">
            <v>----</v>
          </cell>
          <cell r="G137" t="str">
            <v>----</v>
          </cell>
          <cell r="H137" t="str">
            <v>----</v>
          </cell>
          <cell r="I137" t="str">
            <v>----</v>
          </cell>
          <cell r="J137" t="str">
            <v>----</v>
          </cell>
          <cell r="K137" t="str">
            <v>----</v>
          </cell>
          <cell r="L137" t="str">
            <v>----</v>
          </cell>
          <cell r="M137" t="str">
            <v>----</v>
          </cell>
          <cell r="N137" t="str">
            <v>----</v>
          </cell>
          <cell r="O137" t="str">
            <v>----</v>
          </cell>
          <cell r="P137" t="str">
            <v>----</v>
          </cell>
          <cell r="Q137" t="str">
            <v>----</v>
          </cell>
          <cell r="R137" t="str">
            <v>----</v>
          </cell>
          <cell r="S137" t="str">
            <v>----</v>
          </cell>
          <cell r="T137" t="str">
            <v>----</v>
          </cell>
          <cell r="U137" t="str">
            <v>----</v>
          </cell>
          <cell r="V137" t="str">
            <v>----</v>
          </cell>
          <cell r="W137" t="str">
            <v>----</v>
          </cell>
          <cell r="X137" t="str">
            <v>----</v>
          </cell>
          <cell r="Y137" t="str">
            <v>----</v>
          </cell>
          <cell r="Z137" t="str">
            <v>----</v>
          </cell>
          <cell r="AA137" t="str">
            <v>----</v>
          </cell>
          <cell r="AB137" t="str">
            <v>----</v>
          </cell>
          <cell r="AC137" t="str">
            <v>----</v>
          </cell>
          <cell r="AD137" t="str">
            <v>----</v>
          </cell>
          <cell r="AE137" t="str">
            <v>----</v>
          </cell>
          <cell r="AF137" t="str">
            <v>----</v>
          </cell>
          <cell r="AG137" t="str">
            <v>----</v>
          </cell>
          <cell r="AH137" t="str">
            <v>----</v>
          </cell>
          <cell r="AI137" t="str">
            <v>----</v>
          </cell>
          <cell r="AJ137" t="str">
            <v>----</v>
          </cell>
          <cell r="AK137" t="str">
            <v>----</v>
          </cell>
          <cell r="AL137" t="str">
            <v>----</v>
          </cell>
          <cell r="AM137" t="str">
            <v>----</v>
          </cell>
          <cell r="AN137" t="str">
            <v>----</v>
          </cell>
          <cell r="AO137" t="str">
            <v>----</v>
          </cell>
          <cell r="AP137" t="str">
            <v>----</v>
          </cell>
          <cell r="AQ137" t="str">
            <v>----</v>
          </cell>
          <cell r="AR137" t="str">
            <v>----</v>
          </cell>
          <cell r="AS137" t="str">
            <v>----</v>
          </cell>
          <cell r="AT137" t="str">
            <v>----</v>
          </cell>
          <cell r="AU137" t="str">
            <v>----</v>
          </cell>
          <cell r="AV137" t="str">
            <v>----</v>
          </cell>
          <cell r="AW137" t="str">
            <v>----</v>
          </cell>
          <cell r="AX137" t="str">
            <v>----</v>
          </cell>
          <cell r="AY137" t="str">
            <v>----</v>
          </cell>
          <cell r="AZ137" t="str">
            <v>----</v>
          </cell>
          <cell r="BA137" t="str">
            <v>----</v>
          </cell>
          <cell r="BB137" t="str">
            <v>----</v>
          </cell>
          <cell r="BC137" t="str">
            <v>----</v>
          </cell>
          <cell r="BD137" t="str">
            <v>----</v>
          </cell>
          <cell r="BE137" t="str">
            <v>----</v>
          </cell>
          <cell r="BF137" t="str">
            <v>----</v>
          </cell>
          <cell r="BG137" t="str">
            <v>----</v>
          </cell>
          <cell r="BH137" t="str">
            <v>----</v>
          </cell>
          <cell r="BI137" t="str">
            <v>----</v>
          </cell>
          <cell r="BJ137" t="str">
            <v>----</v>
          </cell>
          <cell r="BK137" t="str">
            <v>----</v>
          </cell>
          <cell r="BL137" t="str">
            <v>----</v>
          </cell>
          <cell r="BM137" t="str">
            <v>----</v>
          </cell>
          <cell r="BN137" t="str">
            <v>----</v>
          </cell>
          <cell r="BO137" t="str">
            <v>----</v>
          </cell>
          <cell r="BP137" t="str">
            <v>----</v>
          </cell>
          <cell r="BQ137" t="str">
            <v>----</v>
          </cell>
          <cell r="BR137" t="str">
            <v>----</v>
          </cell>
          <cell r="BS137" t="str">
            <v>----</v>
          </cell>
          <cell r="BT137" t="str">
            <v>----</v>
          </cell>
          <cell r="BU137" t="str">
            <v>----</v>
          </cell>
          <cell r="BV137" t="str">
            <v>----</v>
          </cell>
          <cell r="BW137" t="str">
            <v>----</v>
          </cell>
          <cell r="BX137" t="str">
            <v>----</v>
          </cell>
          <cell r="BY137" t="str">
            <v>----</v>
          </cell>
          <cell r="BZ137" t="str">
            <v>----</v>
          </cell>
          <cell r="CA137" t="str">
            <v>----</v>
          </cell>
          <cell r="CB137" t="str">
            <v>----</v>
          </cell>
          <cell r="CC137" t="str">
            <v>----</v>
          </cell>
          <cell r="CD137" t="str">
            <v>----</v>
          </cell>
          <cell r="CE137" t="str">
            <v>----</v>
          </cell>
          <cell r="CF137" t="str">
            <v>----</v>
          </cell>
          <cell r="CG137" t="str">
            <v>----</v>
          </cell>
          <cell r="CH137" t="str">
            <v>----</v>
          </cell>
          <cell r="CI137" t="str">
            <v>----</v>
          </cell>
        </row>
      </sheetData>
      <sheetData sheetId="1"/>
      <sheetData sheetId="2"/>
      <sheetData sheetId="3"/>
      <sheetData sheetId="4"/>
      <sheetData sheetId="5"/>
      <sheetData sheetId="6"/>
      <sheetData sheetId="7"/>
      <sheetData sheetId="8">
        <row r="3">
          <cell r="B3" t="str">
            <v>Concept No</v>
          </cell>
          <cell r="C3" t="str">
            <v>Description Line 1</v>
          </cell>
          <cell r="E3" t="str">
            <v>Description Line 2</v>
          </cell>
          <cell r="H3" t="str">
            <v>Max Permissible</v>
          </cell>
          <cell r="I3" t="str">
            <v>Max Axles</v>
          </cell>
          <cell r="J3" t="str">
            <v>Max Gross</v>
          </cell>
          <cell r="K3" t="str">
            <v>FML TT</v>
          </cell>
          <cell r="L3" t="str">
            <v>FML Trlr</v>
          </cell>
          <cell r="M3" t="str">
            <v>DS km/yr</v>
          </cell>
          <cell r="N3" t="str">
            <v>DS Maint R/yr</v>
          </cell>
          <cell r="O3" t="str">
            <v>DS Driver Wages</v>
          </cell>
          <cell r="P3" t="str">
            <v>DS Assistant Wages</v>
          </cell>
        </row>
        <row r="4">
          <cell r="B4" t="str">
            <v>00</v>
          </cell>
          <cell r="C4" t="str">
            <v>Name Line 1</v>
          </cell>
          <cell r="E4" t="str">
            <v>Name Line 2</v>
          </cell>
          <cell r="H4">
            <v>0</v>
          </cell>
          <cell r="I4">
            <v>0</v>
          </cell>
          <cell r="J4">
            <v>0</v>
          </cell>
          <cell r="K4">
            <v>0</v>
          </cell>
          <cell r="L4">
            <v>0</v>
          </cell>
          <cell r="M4">
            <v>0</v>
          </cell>
          <cell r="N4">
            <v>0</v>
          </cell>
          <cell r="O4">
            <v>0</v>
          </cell>
          <cell r="P4">
            <v>0</v>
          </cell>
        </row>
        <row r="5">
          <cell r="B5" t="str">
            <v>01</v>
          </cell>
          <cell r="C5" t="str">
            <v>4x2 Rigid LDV</v>
          </cell>
          <cell r="E5" t="str">
            <v>2400 kg or Less</v>
          </cell>
          <cell r="H5">
            <v>2400</v>
          </cell>
          <cell r="I5">
            <v>10000</v>
          </cell>
          <cell r="J5">
            <v>2400</v>
          </cell>
          <cell r="K5">
            <v>14.7</v>
          </cell>
          <cell r="L5">
            <v>0</v>
          </cell>
          <cell r="M5">
            <v>48000</v>
          </cell>
          <cell r="N5">
            <v>8255.5199999999986</v>
          </cell>
          <cell r="O5">
            <v>2700</v>
          </cell>
          <cell r="P5">
            <v>2275</v>
          </cell>
        </row>
        <row r="6">
          <cell r="B6" t="str">
            <v>02</v>
          </cell>
          <cell r="C6" t="str">
            <v>4x2 Rigid</v>
          </cell>
          <cell r="E6" t="str">
            <v>2400 to 5000 kg</v>
          </cell>
          <cell r="H6">
            <v>5000</v>
          </cell>
          <cell r="I6">
            <v>10000</v>
          </cell>
          <cell r="J6">
            <v>5000</v>
          </cell>
          <cell r="K6">
            <v>22.8</v>
          </cell>
          <cell r="L6">
            <v>0</v>
          </cell>
          <cell r="M6">
            <v>48000</v>
          </cell>
          <cell r="N6">
            <v>12804.48</v>
          </cell>
          <cell r="O6">
            <v>3360</v>
          </cell>
          <cell r="P6">
            <v>2275</v>
          </cell>
        </row>
        <row r="7">
          <cell r="B7" t="str">
            <v>03</v>
          </cell>
          <cell r="C7" t="str">
            <v>4x2 Rigid</v>
          </cell>
          <cell r="E7" t="str">
            <v>5001 to 7500 kg</v>
          </cell>
          <cell r="H7">
            <v>7500</v>
          </cell>
          <cell r="I7">
            <v>10000</v>
          </cell>
          <cell r="J7">
            <v>7000</v>
          </cell>
          <cell r="K7">
            <v>30.2</v>
          </cell>
          <cell r="L7">
            <v>0</v>
          </cell>
          <cell r="M7">
            <v>48000</v>
          </cell>
          <cell r="N7">
            <v>16960.32</v>
          </cell>
          <cell r="O7">
            <v>3380</v>
          </cell>
          <cell r="P7">
            <v>2275</v>
          </cell>
        </row>
        <row r="8">
          <cell r="B8" t="str">
            <v>04</v>
          </cell>
          <cell r="C8" t="str">
            <v>4x2 Rigid</v>
          </cell>
          <cell r="E8" t="str">
            <v>7501 to 10000 kg</v>
          </cell>
          <cell r="H8">
            <v>10000</v>
          </cell>
          <cell r="I8">
            <v>12000</v>
          </cell>
          <cell r="J8">
            <v>10000</v>
          </cell>
          <cell r="K8">
            <v>39.1</v>
          </cell>
          <cell r="L8">
            <v>0</v>
          </cell>
          <cell r="M8">
            <v>48000</v>
          </cell>
          <cell r="N8">
            <v>21958.559999999998</v>
          </cell>
          <cell r="O8">
            <v>3950</v>
          </cell>
          <cell r="P8">
            <v>2275</v>
          </cell>
        </row>
        <row r="9">
          <cell r="B9" t="str">
            <v>05</v>
          </cell>
          <cell r="C9" t="str">
            <v>4x2 Rigid</v>
          </cell>
          <cell r="E9" t="str">
            <v>-</v>
          </cell>
          <cell r="H9">
            <v>15600</v>
          </cell>
          <cell r="I9">
            <v>15600</v>
          </cell>
          <cell r="J9">
            <v>13700</v>
          </cell>
          <cell r="K9">
            <v>46.4</v>
          </cell>
          <cell r="L9">
            <v>0</v>
          </cell>
          <cell r="M9">
            <v>48000</v>
          </cell>
          <cell r="N9">
            <v>26058.239999999998</v>
          </cell>
          <cell r="O9">
            <v>4135</v>
          </cell>
          <cell r="P9">
            <v>2275</v>
          </cell>
        </row>
        <row r="10">
          <cell r="B10" t="str">
            <v>06</v>
          </cell>
          <cell r="C10" t="str">
            <v>6x4 Rigid</v>
          </cell>
          <cell r="E10" t="str">
            <v>-</v>
          </cell>
          <cell r="H10">
            <v>25000</v>
          </cell>
          <cell r="I10">
            <v>25000</v>
          </cell>
          <cell r="J10">
            <v>24000</v>
          </cell>
          <cell r="K10">
            <v>70</v>
          </cell>
          <cell r="L10">
            <v>0</v>
          </cell>
          <cell r="M10">
            <v>48000</v>
          </cell>
          <cell r="N10">
            <v>39312</v>
          </cell>
          <cell r="O10">
            <v>4870</v>
          </cell>
          <cell r="P10">
            <v>2275</v>
          </cell>
        </row>
        <row r="11">
          <cell r="B11" t="str">
            <v>07</v>
          </cell>
          <cell r="C11" t="str">
            <v>Three Axle Artic</v>
          </cell>
          <cell r="E11" t="str">
            <v>4x2 TT+Single Axle ST</v>
          </cell>
          <cell r="H11">
            <v>32000</v>
          </cell>
          <cell r="I11">
            <v>25000</v>
          </cell>
          <cell r="J11">
            <v>25000</v>
          </cell>
          <cell r="K11">
            <v>32.6</v>
          </cell>
          <cell r="L11">
            <v>3.2</v>
          </cell>
          <cell r="M11">
            <v>78000</v>
          </cell>
          <cell r="N11">
            <v>32671.08</v>
          </cell>
          <cell r="O11">
            <v>5260</v>
          </cell>
          <cell r="P11">
            <v>2275</v>
          </cell>
        </row>
        <row r="12">
          <cell r="B12" t="str">
            <v>08</v>
          </cell>
          <cell r="C12" t="str">
            <v>Four Axle Artic</v>
          </cell>
          <cell r="E12" t="str">
            <v>4x2 TT+Tandem Axle ST</v>
          </cell>
          <cell r="H12">
            <v>43000</v>
          </cell>
          <cell r="I12">
            <v>34000</v>
          </cell>
          <cell r="J12">
            <v>34000</v>
          </cell>
          <cell r="K12">
            <v>31.8</v>
          </cell>
          <cell r="L12">
            <v>6.2</v>
          </cell>
          <cell r="M12">
            <v>110000</v>
          </cell>
          <cell r="N12">
            <v>48906</v>
          </cell>
          <cell r="O12">
            <v>5750</v>
          </cell>
          <cell r="P12">
            <v>2275</v>
          </cell>
        </row>
        <row r="13">
          <cell r="B13" t="str">
            <v>09</v>
          </cell>
          <cell r="C13" t="str">
            <v>Five Axle Artic</v>
          </cell>
          <cell r="E13" t="str">
            <v>6x4 TT+Tandem Axle ST</v>
          </cell>
          <cell r="H13">
            <v>46000</v>
          </cell>
          <cell r="I13">
            <v>43000</v>
          </cell>
          <cell r="J13">
            <v>43000</v>
          </cell>
          <cell r="K13">
            <v>38.700000000000003</v>
          </cell>
          <cell r="L13">
            <v>6.2</v>
          </cell>
          <cell r="M13">
            <v>110000</v>
          </cell>
          <cell r="N13">
            <v>57786.3</v>
          </cell>
          <cell r="O13">
            <v>6550</v>
          </cell>
          <cell r="P13">
            <v>2275</v>
          </cell>
        </row>
        <row r="14">
          <cell r="B14" t="str">
            <v>10</v>
          </cell>
          <cell r="C14" t="str">
            <v>Five Axle Artic</v>
          </cell>
          <cell r="E14" t="str">
            <v>4x2 TT+Tridem Axle ST</v>
          </cell>
          <cell r="H14">
            <v>44500</v>
          </cell>
          <cell r="I14">
            <v>40000</v>
          </cell>
          <cell r="J14">
            <v>40000</v>
          </cell>
          <cell r="K14">
            <v>31.4</v>
          </cell>
          <cell r="L14">
            <v>9.4</v>
          </cell>
          <cell r="M14">
            <v>110000</v>
          </cell>
          <cell r="N14">
            <v>52509.599999999999</v>
          </cell>
          <cell r="O14">
            <v>7550</v>
          </cell>
          <cell r="P14">
            <v>2275</v>
          </cell>
        </row>
        <row r="15">
          <cell r="B15" t="str">
            <v>11</v>
          </cell>
          <cell r="C15" t="str">
            <v>Six Axle Artic</v>
          </cell>
          <cell r="E15" t="str">
            <v>6x4 TT+Tridem Axle ST</v>
          </cell>
          <cell r="H15">
            <v>47000</v>
          </cell>
          <cell r="I15">
            <v>49000</v>
          </cell>
          <cell r="J15">
            <v>47000</v>
          </cell>
          <cell r="K15">
            <v>38.700000000000003</v>
          </cell>
          <cell r="L15">
            <v>9.4</v>
          </cell>
          <cell r="M15">
            <v>110000</v>
          </cell>
          <cell r="N15">
            <v>61904.7</v>
          </cell>
          <cell r="O15">
            <v>7550</v>
          </cell>
          <cell r="P15">
            <v>2275</v>
          </cell>
        </row>
        <row r="16">
          <cell r="B16" t="str">
            <v>12</v>
          </cell>
          <cell r="C16" t="str">
            <v>Four Axle Combination</v>
          </cell>
          <cell r="E16" t="str">
            <v>4x2 Rigid+2 Axle Trailer</v>
          </cell>
          <cell r="H16">
            <v>47000</v>
          </cell>
          <cell r="I16">
            <v>34000</v>
          </cell>
          <cell r="J16">
            <v>28000</v>
          </cell>
          <cell r="K16">
            <v>46.4</v>
          </cell>
          <cell r="L16">
            <v>7.2</v>
          </cell>
          <cell r="M16">
            <v>48000</v>
          </cell>
          <cell r="N16">
            <v>30101.759999999998</v>
          </cell>
          <cell r="O16">
            <v>6220</v>
          </cell>
          <cell r="P16">
            <v>2440</v>
          </cell>
        </row>
        <row r="17">
          <cell r="B17" t="str">
            <v>13</v>
          </cell>
          <cell r="C17" t="str">
            <v>Five Axle Combination</v>
          </cell>
          <cell r="E17" t="str">
            <v>6x4 Rigid+2 Axle Trailer</v>
          </cell>
          <cell r="H17">
            <v>47000</v>
          </cell>
          <cell r="I17">
            <v>43000</v>
          </cell>
          <cell r="J17">
            <v>43000</v>
          </cell>
          <cell r="K17">
            <v>45.5</v>
          </cell>
          <cell r="L17">
            <v>7.2</v>
          </cell>
          <cell r="M17">
            <v>78000</v>
          </cell>
          <cell r="N17">
            <v>48094.02</v>
          </cell>
          <cell r="O17">
            <v>6220</v>
          </cell>
          <cell r="P17">
            <v>2440</v>
          </cell>
        </row>
        <row r="18">
          <cell r="B18" t="str">
            <v>14</v>
          </cell>
          <cell r="C18" t="str">
            <v>Seven Axle Combination</v>
          </cell>
          <cell r="E18" t="str">
            <v>6x4 Rigid+4 Axle Trailer</v>
          </cell>
          <cell r="H18">
            <v>56000</v>
          </cell>
          <cell r="I18">
            <v>61000</v>
          </cell>
          <cell r="J18">
            <v>55200</v>
          </cell>
          <cell r="K18">
            <v>39.5</v>
          </cell>
          <cell r="L18">
            <v>12.4</v>
          </cell>
          <cell r="M18">
            <v>140000</v>
          </cell>
          <cell r="N18">
            <v>85012.2</v>
          </cell>
          <cell r="O18">
            <v>8150</v>
          </cell>
          <cell r="P18">
            <v>2440</v>
          </cell>
        </row>
        <row r="19">
          <cell r="B19" t="str">
            <v>15</v>
          </cell>
          <cell r="C19" t="str">
            <v>Five Axle Combination</v>
          </cell>
          <cell r="E19" t="str">
            <v>Doubles Combination</v>
          </cell>
          <cell r="H19">
            <v>56000</v>
          </cell>
          <cell r="I19">
            <v>43000</v>
          </cell>
          <cell r="J19">
            <v>43000</v>
          </cell>
          <cell r="K19">
            <v>33.6</v>
          </cell>
          <cell r="L19">
            <v>9.4</v>
          </cell>
          <cell r="M19">
            <v>110000</v>
          </cell>
          <cell r="N19">
            <v>55341</v>
          </cell>
          <cell r="O19">
            <v>6570</v>
          </cell>
          <cell r="P19">
            <v>2701</v>
          </cell>
        </row>
        <row r="20">
          <cell r="B20" t="str">
            <v>16</v>
          </cell>
          <cell r="C20" t="str">
            <v>Six Axle Combination</v>
          </cell>
          <cell r="E20" t="str">
            <v>Concept 08+2 Axle Trailer</v>
          </cell>
          <cell r="H20">
            <v>56000</v>
          </cell>
          <cell r="I20">
            <v>52000</v>
          </cell>
          <cell r="J20">
            <v>44000</v>
          </cell>
          <cell r="K20">
            <v>33.299999999999997</v>
          </cell>
          <cell r="L20">
            <v>12.4</v>
          </cell>
          <cell r="M20">
            <v>140000</v>
          </cell>
          <cell r="N20">
            <v>74856.599999999991</v>
          </cell>
          <cell r="O20">
            <v>6570</v>
          </cell>
          <cell r="P20">
            <v>2701</v>
          </cell>
        </row>
        <row r="21">
          <cell r="B21" t="str">
            <v>17</v>
          </cell>
          <cell r="C21" t="str">
            <v>Seven Axle Combination</v>
          </cell>
          <cell r="E21" t="str">
            <v>Concept 09+2 Axle Trailer</v>
          </cell>
          <cell r="H21">
            <v>56000</v>
          </cell>
          <cell r="I21">
            <v>61000</v>
          </cell>
          <cell r="J21">
            <v>56000</v>
          </cell>
          <cell r="K21">
            <v>37.5</v>
          </cell>
          <cell r="L21">
            <v>12.4</v>
          </cell>
          <cell r="M21">
            <v>140000</v>
          </cell>
          <cell r="N21">
            <v>81736.2</v>
          </cell>
          <cell r="O21">
            <v>8150</v>
          </cell>
          <cell r="P21">
            <v>2701</v>
          </cell>
        </row>
        <row r="22">
          <cell r="B22" t="str">
            <v>18</v>
          </cell>
          <cell r="C22" t="str">
            <v>Seven Axle Interlink</v>
          </cell>
          <cell r="E22" t="str">
            <v>6x4 TT+Tandem/Tandem ST</v>
          </cell>
          <cell r="H22">
            <v>56000</v>
          </cell>
          <cell r="I22">
            <v>61000</v>
          </cell>
          <cell r="J22">
            <v>56000</v>
          </cell>
          <cell r="K22">
            <v>37.5</v>
          </cell>
          <cell r="L22">
            <v>12.4</v>
          </cell>
          <cell r="M22">
            <v>140000</v>
          </cell>
          <cell r="N22">
            <v>81736.2</v>
          </cell>
          <cell r="O22">
            <v>8150</v>
          </cell>
          <cell r="P22">
            <v>2701</v>
          </cell>
        </row>
        <row r="23">
          <cell r="B23" t="str">
            <v>19</v>
          </cell>
          <cell r="C23" t="str">
            <v>Eight Axle Interlink</v>
          </cell>
          <cell r="E23" t="str">
            <v>6x4 TT+Tridem/Tandem ST</v>
          </cell>
          <cell r="H23">
            <v>56000</v>
          </cell>
          <cell r="I23">
            <v>67000</v>
          </cell>
          <cell r="J23">
            <v>56000</v>
          </cell>
          <cell r="K23">
            <v>37.5</v>
          </cell>
          <cell r="L23">
            <v>12.4</v>
          </cell>
          <cell r="M23">
            <v>140000</v>
          </cell>
          <cell r="N23">
            <v>81736.2</v>
          </cell>
          <cell r="O23">
            <v>8150</v>
          </cell>
          <cell r="P23">
            <v>2701</v>
          </cell>
        </row>
        <row r="24">
          <cell r="B24" t="str">
            <v>20</v>
          </cell>
          <cell r="C24" t="str">
            <v>4x2 Rigid</v>
          </cell>
          <cell r="E24" t="str">
            <v>-</v>
          </cell>
          <cell r="H24">
            <v>15600</v>
          </cell>
          <cell r="I24">
            <v>15600</v>
          </cell>
          <cell r="J24">
            <v>13700</v>
          </cell>
          <cell r="K24">
            <v>46.4</v>
          </cell>
          <cell r="L24">
            <v>0</v>
          </cell>
          <cell r="M24">
            <v>48000</v>
          </cell>
          <cell r="N24">
            <v>26058.239999999998</v>
          </cell>
          <cell r="O24">
            <v>4135</v>
          </cell>
          <cell r="P24">
            <v>2275</v>
          </cell>
        </row>
        <row r="25">
          <cell r="B25" t="str">
            <v>21</v>
          </cell>
          <cell r="C25" t="str">
            <v>Four Axle Artic</v>
          </cell>
          <cell r="E25" t="str">
            <v>4x2 TT+Tandem Axle ST</v>
          </cell>
          <cell r="H25">
            <v>43000</v>
          </cell>
          <cell r="I25">
            <v>34000</v>
          </cell>
          <cell r="J25">
            <v>34000</v>
          </cell>
          <cell r="K25">
            <v>31.8</v>
          </cell>
          <cell r="L25">
            <v>6.2</v>
          </cell>
          <cell r="M25">
            <v>110000</v>
          </cell>
          <cell r="N25">
            <v>48906</v>
          </cell>
          <cell r="O25">
            <v>5750</v>
          </cell>
          <cell r="P25">
            <v>2275</v>
          </cell>
        </row>
        <row r="26">
          <cell r="B26" t="str">
            <v>22</v>
          </cell>
          <cell r="C26" t="str">
            <v>Five Axle Artic</v>
          </cell>
          <cell r="E26" t="str">
            <v>Doubles Combination</v>
          </cell>
          <cell r="H26">
            <v>56000</v>
          </cell>
          <cell r="I26">
            <v>43000</v>
          </cell>
          <cell r="J26">
            <v>43000</v>
          </cell>
          <cell r="K26">
            <v>33.6</v>
          </cell>
          <cell r="L26">
            <v>9.4</v>
          </cell>
          <cell r="M26">
            <v>110000</v>
          </cell>
          <cell r="N26">
            <v>55341</v>
          </cell>
          <cell r="O26">
            <v>6570</v>
          </cell>
          <cell r="P26">
            <v>2701</v>
          </cell>
        </row>
        <row r="27">
          <cell r="B27" t="str">
            <v>99</v>
          </cell>
          <cell r="C27" t="str">
            <v>Seven Axle Interlink DEV</v>
          </cell>
          <cell r="E27" t="str">
            <v>Develop</v>
          </cell>
          <cell r="H27">
            <v>56000</v>
          </cell>
          <cell r="I27">
            <v>61000</v>
          </cell>
          <cell r="J27">
            <v>56000</v>
          </cell>
          <cell r="K27">
            <v>48.695652000000003</v>
          </cell>
          <cell r="L27">
            <v>0</v>
          </cell>
          <cell r="M27">
            <v>140000</v>
          </cell>
          <cell r="N27">
            <v>79763.477975999995</v>
          </cell>
          <cell r="O27">
            <v>8405</v>
          </cell>
          <cell r="P27">
            <v>2845</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
      <sheetName val="norm2"/>
    </sheetNames>
    <sheetDataSet>
      <sheetData sheetId="0"/>
      <sheetData sheetId="1" refreshError="1">
        <row r="2">
          <cell r="C2" t="str">
            <v>CALCULATION OF AVERAGE HOURLY RATE</v>
          </cell>
        </row>
        <row r="4">
          <cell r="C4" t="str">
            <v>Hourly Rate average (including overtime &amp; accommodation)</v>
          </cell>
          <cell r="J4" t="str">
            <v>TENDER No</v>
          </cell>
        </row>
        <row r="5">
          <cell r="C5" t="str">
            <v>CLIENT</v>
          </cell>
          <cell r="J5" t="str">
            <v>DATE</v>
          </cell>
          <cell r="L5">
            <v>36755.691202893518</v>
          </cell>
        </row>
        <row r="6">
          <cell r="C6" t="str">
            <v>ESTIMATOR</v>
          </cell>
          <cell r="J6" t="str">
            <v>TIME</v>
          </cell>
          <cell r="L6">
            <v>36755.691203587965</v>
          </cell>
        </row>
        <row r="7">
          <cell r="C7" t="str">
            <v>MAIN WORKS</v>
          </cell>
        </row>
        <row r="8">
          <cell r="C8" t="str">
            <v>Total number of hours</v>
          </cell>
          <cell r="F8">
            <v>9148</v>
          </cell>
          <cell r="G8" t="str">
            <v xml:space="preserve">Hours </v>
          </cell>
        </row>
        <row r="9">
          <cell r="C9" t="str">
            <v>Supervision in P &amp; G'S</v>
          </cell>
          <cell r="F9" t="str">
            <v>N</v>
          </cell>
          <cell r="G9" t="str">
            <v>Y OR N</v>
          </cell>
        </row>
        <row r="11">
          <cell r="C11" t="str">
            <v>TOTAL DIRECT HOURS</v>
          </cell>
          <cell r="F11">
            <v>9148</v>
          </cell>
          <cell r="G11" t="str">
            <v>hr</v>
          </cell>
        </row>
        <row r="12">
          <cell r="F12" t="str">
            <v>Main work</v>
          </cell>
        </row>
        <row r="13">
          <cell r="F13" t="str">
            <v>days</v>
          </cell>
          <cell r="I13" t="str">
            <v>days/wk</v>
          </cell>
          <cell r="J13" t="str">
            <v>MAIN</v>
          </cell>
        </row>
        <row r="14">
          <cell r="C14" t="str">
            <v xml:space="preserve">Contract Period </v>
          </cell>
          <cell r="F14">
            <v>60</v>
          </cell>
          <cell r="I14">
            <v>5</v>
          </cell>
          <cell r="J14" t="str">
            <v>WORKS</v>
          </cell>
        </row>
        <row r="15">
          <cell r="H15" t="str">
            <v>1st week</v>
          </cell>
          <cell r="I15" t="str">
            <v>2 nd week</v>
          </cell>
          <cell r="J15">
            <v>12</v>
          </cell>
        </row>
        <row r="16">
          <cell r="C16" t="str">
            <v>Working hrs/day</v>
          </cell>
          <cell r="F16" t="str">
            <v>Sunday</v>
          </cell>
          <cell r="H16">
            <v>0</v>
          </cell>
          <cell r="I16">
            <v>0</v>
          </cell>
          <cell r="J16">
            <v>0</v>
          </cell>
        </row>
        <row r="17">
          <cell r="F17" t="str">
            <v>Monday</v>
          </cell>
          <cell r="H17">
            <v>9</v>
          </cell>
          <cell r="I17">
            <v>9</v>
          </cell>
          <cell r="J17">
            <v>0</v>
          </cell>
        </row>
        <row r="18">
          <cell r="F18" t="str">
            <v>Tuesday</v>
          </cell>
          <cell r="H18">
            <v>9</v>
          </cell>
          <cell r="I18">
            <v>9</v>
          </cell>
          <cell r="J18">
            <v>0</v>
          </cell>
        </row>
        <row r="19">
          <cell r="F19" t="str">
            <v>Wednesday</v>
          </cell>
          <cell r="H19">
            <v>9</v>
          </cell>
          <cell r="I19">
            <v>9</v>
          </cell>
          <cell r="J19">
            <v>0</v>
          </cell>
        </row>
        <row r="20">
          <cell r="F20" t="str">
            <v>Thursday</v>
          </cell>
          <cell r="H20">
            <v>9</v>
          </cell>
          <cell r="I20">
            <v>9</v>
          </cell>
          <cell r="J20">
            <v>0</v>
          </cell>
        </row>
        <row r="21">
          <cell r="F21" t="str">
            <v>Friday</v>
          </cell>
          <cell r="H21">
            <v>7</v>
          </cell>
          <cell r="I21">
            <v>5</v>
          </cell>
          <cell r="J21">
            <v>0</v>
          </cell>
        </row>
        <row r="22">
          <cell r="F22" t="str">
            <v>Saturday</v>
          </cell>
          <cell r="H22">
            <v>0</v>
          </cell>
          <cell r="I22">
            <v>0</v>
          </cell>
          <cell r="J22">
            <v>0</v>
          </cell>
        </row>
        <row r="23">
          <cell r="C23" t="str">
            <v>Total hours per 1 st &amp; 2 ndweek</v>
          </cell>
          <cell r="H23">
            <v>43</v>
          </cell>
          <cell r="I23">
            <v>41</v>
          </cell>
          <cell r="J23">
            <v>12</v>
          </cell>
          <cell r="K23" t="str">
            <v>wks</v>
          </cell>
        </row>
        <row r="24">
          <cell r="C24" t="str">
            <v>Total average hours per week</v>
          </cell>
          <cell r="H24">
            <v>42</v>
          </cell>
          <cell r="I24" t="str">
            <v>hours</v>
          </cell>
        </row>
        <row r="26">
          <cell r="C26" t="str">
            <v>Burden</v>
          </cell>
          <cell r="D26">
            <v>20</v>
          </cell>
          <cell r="E26" t="str">
            <v>%</v>
          </cell>
          <cell r="H26" t="str">
            <v>Burden</v>
          </cell>
          <cell r="I26">
            <v>0.4</v>
          </cell>
          <cell r="J26" t="str">
            <v>%</v>
          </cell>
        </row>
        <row r="28">
          <cell r="C28" t="str">
            <v>SMS</v>
          </cell>
          <cell r="D28" t="str">
            <v>yes /no</v>
          </cell>
          <cell r="E28" t="str">
            <v>Y</v>
          </cell>
          <cell r="H28" t="str">
            <v>THERMAL</v>
          </cell>
        </row>
        <row r="29">
          <cell r="C29" t="str">
            <v>hours</v>
          </cell>
          <cell r="D29" t="str">
            <v>factors</v>
          </cell>
          <cell r="H29" t="str">
            <v>hours</v>
          </cell>
          <cell r="I29" t="str">
            <v>factors</v>
          </cell>
        </row>
        <row r="30">
          <cell r="C30">
            <v>88</v>
          </cell>
          <cell r="D30">
            <v>105.6</v>
          </cell>
          <cell r="F30" t="str">
            <v>Normal Time</v>
          </cell>
          <cell r="H30">
            <v>88</v>
          </cell>
          <cell r="I30">
            <v>88.352000000000004</v>
          </cell>
          <cell r="J30" t="str">
            <v>Normal Time</v>
          </cell>
        </row>
        <row r="31">
          <cell r="F31" t="str">
            <v>(BASED ON 15 %</v>
          </cell>
          <cell r="H31">
            <v>20</v>
          </cell>
          <cell r="I31">
            <v>30</v>
          </cell>
          <cell r="J31" t="str">
            <v>Time + Half</v>
          </cell>
        </row>
        <row r="32">
          <cell r="F32" t="str">
            <v>BROKER &amp; 5% PPE)</v>
          </cell>
          <cell r="H32">
            <v>0</v>
          </cell>
          <cell r="I32">
            <v>0</v>
          </cell>
          <cell r="J32" t="str">
            <v>Double Time</v>
          </cell>
        </row>
        <row r="34">
          <cell r="C34">
            <v>20</v>
          </cell>
          <cell r="D34">
            <v>24.8</v>
          </cell>
          <cell r="F34" t="str">
            <v>Over Time</v>
          </cell>
        </row>
        <row r="35">
          <cell r="F35" t="str">
            <v>(BASED ON 15 %</v>
          </cell>
        </row>
        <row r="36">
          <cell r="C36">
            <v>108</v>
          </cell>
          <cell r="D36">
            <v>130.4</v>
          </cell>
          <cell r="F36" t="str">
            <v>PREMIUM &amp; 8% BROKER)</v>
          </cell>
          <cell r="H36">
            <v>108</v>
          </cell>
          <cell r="I36">
            <v>118.352</v>
          </cell>
          <cell r="J36" t="str">
            <v>Total Hours</v>
          </cell>
        </row>
        <row r="38">
          <cell r="D38">
            <v>1.2074074074074075</v>
          </cell>
          <cell r="F38" t="str">
            <v>FACTOR</v>
          </cell>
          <cell r="I38">
            <v>1.0958518518518519</v>
          </cell>
        </row>
        <row r="40">
          <cell r="C40" t="str">
            <v>Accommodation and OTA</v>
          </cell>
        </row>
        <row r="41">
          <cell r="H41" t="str">
            <v>OTA/day</v>
          </cell>
          <cell r="I41" t="str">
            <v>accom</v>
          </cell>
          <cell r="J41" t="str">
            <v>duration</v>
          </cell>
          <cell r="L41" t="str">
            <v>rate/day</v>
          </cell>
          <cell r="M41" t="str">
            <v>rate/hr</v>
          </cell>
        </row>
        <row r="42">
          <cell r="K42" t="str">
            <v>?</v>
          </cell>
        </row>
        <row r="43">
          <cell r="F43" t="str">
            <v>Supervisor</v>
          </cell>
          <cell r="H43">
            <v>0</v>
          </cell>
          <cell r="I43">
            <v>0</v>
          </cell>
          <cell r="J43" t="str">
            <v>month/day</v>
          </cell>
          <cell r="K43" t="str">
            <v>D</v>
          </cell>
          <cell r="L43">
            <v>0</v>
          </cell>
          <cell r="M43">
            <v>0</v>
          </cell>
        </row>
        <row r="44">
          <cell r="F44" t="str">
            <v>Thermal</v>
          </cell>
          <cell r="H44">
            <v>0</v>
          </cell>
          <cell r="I44">
            <v>0</v>
          </cell>
          <cell r="J44" t="str">
            <v>month/day</v>
          </cell>
          <cell r="K44" t="str">
            <v>D</v>
          </cell>
          <cell r="L44">
            <v>0</v>
          </cell>
          <cell r="M44">
            <v>0</v>
          </cell>
        </row>
        <row r="45">
          <cell r="F45" t="str">
            <v>SMS</v>
          </cell>
          <cell r="H45">
            <v>0</v>
          </cell>
          <cell r="I45">
            <v>0</v>
          </cell>
          <cell r="J45" t="str">
            <v>month/day</v>
          </cell>
          <cell r="K45" t="str">
            <v>D</v>
          </cell>
          <cell r="L45">
            <v>0</v>
          </cell>
          <cell r="M45">
            <v>0</v>
          </cell>
        </row>
        <row r="47">
          <cell r="C47" t="str">
            <v>Crew make up (excluding P &amp; Gs)</v>
          </cell>
          <cell r="H47" t="str">
            <v>MAIN WORKS</v>
          </cell>
        </row>
        <row r="49">
          <cell r="D49" t="str">
            <v>Direct Hours</v>
          </cell>
          <cell r="H49">
            <v>9148</v>
          </cell>
        </row>
        <row r="50">
          <cell r="D50" t="str">
            <v xml:space="preserve">No of weeks </v>
          </cell>
          <cell r="H50">
            <v>12</v>
          </cell>
        </row>
        <row r="51">
          <cell r="D51" t="str">
            <v xml:space="preserve">No of hrs/week </v>
          </cell>
          <cell r="H51">
            <v>42</v>
          </cell>
        </row>
        <row r="53">
          <cell r="D53" t="str">
            <v>NO. OF MEN</v>
          </cell>
          <cell r="H53">
            <v>18.150793650793652</v>
          </cell>
        </row>
        <row r="55">
          <cell r="D55" t="str">
            <v>PRODUCTIVE CREW MIX AND RATE PER HOUR</v>
          </cell>
        </row>
        <row r="57">
          <cell r="C57" t="str">
            <v>INSULATION</v>
          </cell>
          <cell r="D57" t="str">
            <v>category</v>
          </cell>
          <cell r="F57" t="str">
            <v>No of men</v>
          </cell>
          <cell r="H57" t="str">
            <v>Basic rate</v>
          </cell>
          <cell r="I57" t="str">
            <v>factor</v>
          </cell>
          <cell r="J57" t="str">
            <v>R/hr</v>
          </cell>
          <cell r="L57" t="str">
            <v>R/hr</v>
          </cell>
        </row>
        <row r="58">
          <cell r="D58" t="str">
            <v>5</v>
          </cell>
          <cell r="F58">
            <v>1</v>
          </cell>
          <cell r="H58">
            <v>35</v>
          </cell>
          <cell r="I58">
            <v>1.0958518518518519</v>
          </cell>
          <cell r="J58">
            <v>38.35</v>
          </cell>
          <cell r="L58">
            <v>0</v>
          </cell>
        </row>
        <row r="59">
          <cell r="D59" t="str">
            <v>4</v>
          </cell>
          <cell r="F59">
            <v>4</v>
          </cell>
          <cell r="H59">
            <v>17.965299999999999</v>
          </cell>
          <cell r="I59">
            <v>1.0958518518518519</v>
          </cell>
          <cell r="J59">
            <v>78.75</v>
          </cell>
          <cell r="L59">
            <v>0</v>
          </cell>
        </row>
        <row r="60">
          <cell r="D60" t="str">
            <v>3</v>
          </cell>
          <cell r="F60">
            <v>4</v>
          </cell>
          <cell r="H60">
            <v>14.124000000000002</v>
          </cell>
          <cell r="I60">
            <v>1.0958518518518519</v>
          </cell>
          <cell r="J60">
            <v>61.91</v>
          </cell>
          <cell r="L60">
            <v>0</v>
          </cell>
        </row>
        <row r="61">
          <cell r="D61" t="str">
            <v>2</v>
          </cell>
          <cell r="F61">
            <v>0</v>
          </cell>
          <cell r="H61">
            <v>11.545299999999999</v>
          </cell>
          <cell r="I61">
            <v>1.0958518518518519</v>
          </cell>
          <cell r="J61">
            <v>0</v>
          </cell>
          <cell r="L61">
            <v>0</v>
          </cell>
        </row>
        <row r="62">
          <cell r="D62" t="str">
            <v>1</v>
          </cell>
          <cell r="F62">
            <v>0</v>
          </cell>
          <cell r="H62">
            <v>9.6300000000000008</v>
          </cell>
          <cell r="I62">
            <v>1.0958518518518519</v>
          </cell>
          <cell r="J62">
            <v>0</v>
          </cell>
          <cell r="L62">
            <v>0</v>
          </cell>
        </row>
        <row r="63">
          <cell r="D63" t="str">
            <v>SMS</v>
          </cell>
          <cell r="F63">
            <v>12</v>
          </cell>
          <cell r="H63">
            <v>6</v>
          </cell>
          <cell r="I63">
            <v>1.2074074074074075</v>
          </cell>
          <cell r="J63">
            <v>86.93</v>
          </cell>
          <cell r="L63">
            <v>0</v>
          </cell>
        </row>
        <row r="64">
          <cell r="D64" t="str">
            <v>TOTAL MEN</v>
          </cell>
          <cell r="F64">
            <v>21</v>
          </cell>
          <cell r="H64" t="str">
            <v>TOTAL RATE</v>
          </cell>
          <cell r="J64">
            <v>265.94</v>
          </cell>
          <cell r="L64">
            <v>0</v>
          </cell>
        </row>
        <row r="65">
          <cell r="C65" t="str">
            <v>PRODUCTIVE LABOUR COST PER HOUR including burden</v>
          </cell>
          <cell r="J65">
            <v>12.66</v>
          </cell>
        </row>
        <row r="66">
          <cell r="C66" t="str">
            <v>PRODUCTIVE LABOUR COST PER HOUR for OTA &amp; accommodation</v>
          </cell>
          <cell r="L66">
            <v>0</v>
          </cell>
        </row>
        <row r="67">
          <cell r="C67" t="str">
            <v>TOTAL PRODUCTIVE COST PER HOUR including BURDEN, OTA &amp; accommodation</v>
          </cell>
          <cell r="M67">
            <v>12.66</v>
          </cell>
        </row>
        <row r="69">
          <cell r="C69" t="str">
            <v xml:space="preserve">Please Note </v>
          </cell>
          <cell r="E69" t="str">
            <v>1.</v>
          </cell>
          <cell r="F69" t="str">
            <v xml:space="preserve">Where supervision is placed in the seperate P&amp;G schedule (ie. Time related costs). </v>
          </cell>
        </row>
        <row r="70">
          <cell r="F70" t="str">
            <v xml:space="preserve"> Y " IS TO BE PLACED IN THE RED BLOCK</v>
          </cell>
        </row>
        <row r="71">
          <cell r="F71" t="str">
            <v xml:space="preserve">Where supervision is NOT placed in the seperate P&amp;G schedule (ie. Time related costs). </v>
          </cell>
        </row>
        <row r="72">
          <cell r="F72" t="str">
            <v xml:space="preserve"> N " IS TO BE PLACED IN THE RED BLOCK</v>
          </cell>
        </row>
        <row r="73">
          <cell r="F73" t="str">
            <v>Special Note must be taken to include for any overtime required where Supervision</v>
          </cell>
        </row>
        <row r="74">
          <cell r="F74" t="str">
            <v>is costed under Time Related Costs.</v>
          </cell>
        </row>
        <row r="80">
          <cell r="C80" t="str">
            <v>ESTIMATE SUMMARY</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Project basic facts"/>
      <sheetName val="Overview Comment"/>
      <sheetName val="Overview Graphik"/>
      <sheetName val="MTA-Graph"/>
      <sheetName val="MTA-Data_Entry"/>
      <sheetName val="GOC Graph"/>
      <sheetName val="GOC-Data Entry"/>
      <sheetName val="KPI-Data Source"/>
      <sheetName val="Diagramme"/>
      <sheetName val="Diagramm1"/>
      <sheetName val="Tabelle1"/>
    </sheetNames>
    <sheetDataSet>
      <sheetData sheetId="0"/>
      <sheetData sheetId="1"/>
      <sheetData sheetId="2"/>
      <sheetData sheetId="3"/>
      <sheetData sheetId="4" refreshError="1"/>
      <sheetData sheetId="5"/>
      <sheetData sheetId="6" refreshError="1"/>
      <sheetData sheetId="7"/>
      <sheetData sheetId="8">
        <row r="6">
          <cell r="C6">
            <v>0</v>
          </cell>
          <cell r="D6">
            <v>0</v>
          </cell>
          <cell r="E6">
            <v>0</v>
          </cell>
          <cell r="F6">
            <v>458</v>
          </cell>
          <cell r="G6">
            <v>1088</v>
          </cell>
          <cell r="H6">
            <v>5560</v>
          </cell>
          <cell r="I6">
            <v>6018</v>
          </cell>
          <cell r="J6">
            <v>6656</v>
          </cell>
          <cell r="K6">
            <v>7011</v>
          </cell>
          <cell r="L6">
            <v>8552</v>
          </cell>
          <cell r="M6">
            <v>8489</v>
          </cell>
          <cell r="N6">
            <v>8186</v>
          </cell>
          <cell r="O6">
            <v>7899</v>
          </cell>
        </row>
        <row r="9">
          <cell r="C9">
            <v>7560</v>
          </cell>
          <cell r="D9">
            <v>7560</v>
          </cell>
          <cell r="E9">
            <v>12529</v>
          </cell>
          <cell r="F9">
            <v>7302</v>
          </cell>
          <cell r="G9">
            <v>7248</v>
          </cell>
          <cell r="H9">
            <v>7347</v>
          </cell>
          <cell r="I9">
            <v>6309</v>
          </cell>
          <cell r="J9">
            <v>6668</v>
          </cell>
          <cell r="K9">
            <v>7028</v>
          </cell>
          <cell r="L9">
            <v>8504</v>
          </cell>
          <cell r="M9">
            <v>8504</v>
          </cell>
          <cell r="N9">
            <v>8200</v>
          </cell>
          <cell r="O9">
            <v>7912</v>
          </cell>
        </row>
      </sheetData>
      <sheetData sheetId="9"/>
      <sheetData sheetId="10" refreshError="1"/>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
      <sheetName val="Trades"/>
      <sheetName val="G E"/>
      <sheetName val="SR"/>
      <sheetName val="AC"/>
      <sheetName val="LO"/>
      <sheetName val="con"/>
    </sheetNames>
    <sheetDataSet>
      <sheetData sheetId="0"/>
      <sheetData sheetId="1"/>
      <sheetData sheetId="2"/>
      <sheetData sheetId="3"/>
      <sheetData sheetId="4"/>
      <sheetData sheetId="5">
        <row r="44">
          <cell r="AQ44">
            <v>52225</v>
          </cell>
        </row>
      </sheetData>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ROVED"/>
      <sheetName val="Sheet1"/>
    </sheetNames>
    <sheetDataSet>
      <sheetData sheetId="0"/>
      <sheetData sheetId="1">
        <row r="2">
          <cell r="A2" t="str">
            <v>Yes</v>
          </cell>
          <cell r="C2" t="str">
            <v>ZAR</v>
          </cell>
        </row>
        <row r="3">
          <cell r="A3" t="str">
            <v>No</v>
          </cell>
          <cell r="C3" t="str">
            <v>$</v>
          </cell>
        </row>
        <row r="4">
          <cell r="C4" t="str">
            <v>EURO</v>
          </cell>
        </row>
        <row r="5">
          <cell r="C5" t="str">
            <v>GBP</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
      <sheetName val="BPW"/>
    </sheetNames>
    <sheetDataSet>
      <sheetData sheetId="0">
        <row r="2">
          <cell r="C2">
            <v>30.42</v>
          </cell>
          <cell r="E2">
            <v>68.16</v>
          </cell>
          <cell r="G2">
            <v>24.74</v>
          </cell>
          <cell r="H2">
            <v>59.51</v>
          </cell>
          <cell r="I2">
            <v>37.71</v>
          </cell>
        </row>
      </sheetData>
      <sheetData sheetId="1">
        <row r="4">
          <cell r="Q4">
            <v>44.59</v>
          </cell>
          <cell r="AD4">
            <v>6982.2</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Pricing Schedules"/>
      <sheetName val="BOQ.Pricing Schedules (2)"/>
      <sheetName val="BOQ.Pricing Schedules (3)"/>
    </sheetNames>
    <sheetDataSet>
      <sheetData sheetId="0"/>
      <sheetData sheetId="1" refreshError="1"/>
      <sheetData sheetId="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Data "/>
      <sheetName val="Check"/>
      <sheetName val="Sunburst"/>
      <sheetName val="Oil"/>
      <sheetName val="Commissing"/>
      <sheetName val="Transport"/>
      <sheetName val="Shipping"/>
      <sheetName val="Remove &amp; Install "/>
      <sheetName val="Project Management"/>
      <sheetName val="Sprinkler System"/>
      <sheetName val="Drykeep"/>
      <sheetName val="Kelman"/>
      <sheetName val="Sergi"/>
      <sheetName val="Material"/>
      <sheetName val="Bill of Matrials"/>
      <sheetName val="PREISBL"/>
      <sheetName val="Cost Split"/>
      <sheetName val="Tender Calculation"/>
      <sheetName val="Operational Check List"/>
      <sheetName val="COVER SHEET"/>
      <sheetName val="BNK Calc"/>
      <sheetName val="Calculation With SD"/>
      <sheetName val="REVERSE CALC"/>
      <sheetName val="Order Calculation"/>
      <sheetName val="Calculations"/>
      <sheetName val="Lifecycle costing"/>
      <sheetName val="LME"/>
      <sheetName val="Summary"/>
      <sheetName val="Summary (E)"/>
      <sheetName val="Rate of Exchange"/>
      <sheetName val="PS5 Schedule"/>
      <sheetName val="PS5 Schedule(S)"/>
      <sheetName val="Price adjustment formulae(E)"/>
      <sheetName val="Rate of Exchange(E)"/>
      <sheetName val="Option K"/>
      <sheetName val="Option N"/>
      <sheetName val="Activities spa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0">
          <cell r="J10" t="str">
            <v>EURO</v>
          </cell>
        </row>
        <row r="12">
          <cell r="I12" t="str">
            <v>SA Rands</v>
          </cell>
          <cell r="J12" t="str">
            <v>US$</v>
          </cell>
        </row>
        <row r="14">
          <cell r="H14">
            <v>1</v>
          </cell>
          <cell r="J14" t="str">
            <v>BPS</v>
          </cell>
        </row>
        <row r="16">
          <cell r="J16" t="str">
            <v>Oil/ BBL</v>
          </cell>
        </row>
      </sheetData>
      <sheetData sheetId="16">
        <row r="1">
          <cell r="G1" t="str">
            <v>Total</v>
          </cell>
        </row>
        <row r="2">
          <cell r="G2">
            <v>0</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s"/>
      <sheetName val="Re"/>
      <sheetName val="1999 PLAN"/>
      <sheetName val="Turbine Tender 3 Unit base (2)"/>
      <sheetName val="CPA Formulae"/>
      <sheetName val="Detail"/>
      <sheetName val="FLOW_3.XLS"/>
      <sheetName val="Qm"/>
      <sheetName val="C"/>
      <sheetName val="1999_PLAN"/>
      <sheetName val="Turbine_Tender_3_Unit_base_(2)"/>
      <sheetName val="CPA_Formulae"/>
      <sheetName val="FLOW_3_XLS"/>
      <sheetName val="Econ_monthly_"/>
      <sheetName val="Rates"/>
      <sheetName val="Cu drop list"/>
      <sheetName val="1999_PLAN1"/>
      <sheetName val="Turbine_Tender_3_Unit_base_(2)1"/>
      <sheetName val="CPA_Formulae1"/>
      <sheetName val="FLOW_3_XLS1"/>
      <sheetName val="Cu_drop_list"/>
      <sheetName val="Executive summary"/>
    </sheetNames>
    <sheetDataSet>
      <sheetData sheetId="0"/>
      <sheetData sheetId="1" refreshError="1">
        <row r="94">
          <cell r="D94">
            <v>0</v>
          </cell>
        </row>
        <row r="95">
          <cell r="D95">
            <v>1</v>
          </cell>
        </row>
        <row r="96">
          <cell r="D96">
            <v>2</v>
          </cell>
        </row>
        <row r="97">
          <cell r="D97">
            <v>3</v>
          </cell>
        </row>
        <row r="98">
          <cell r="D98">
            <v>4</v>
          </cell>
        </row>
        <row r="99">
          <cell r="D99">
            <v>5</v>
          </cell>
        </row>
        <row r="100">
          <cell r="D100">
            <v>6</v>
          </cell>
        </row>
        <row r="101">
          <cell r="D101">
            <v>7</v>
          </cell>
        </row>
        <row r="102">
          <cell r="D102">
            <v>8</v>
          </cell>
        </row>
        <row r="103">
          <cell r="D103">
            <v>9</v>
          </cell>
        </row>
        <row r="104">
          <cell r="D104">
            <v>10</v>
          </cell>
        </row>
        <row r="105">
          <cell r="D105">
            <v>11</v>
          </cell>
        </row>
        <row r="106">
          <cell r="D106">
            <v>12</v>
          </cell>
        </row>
        <row r="107">
          <cell r="D107">
            <v>13</v>
          </cell>
        </row>
        <row r="108">
          <cell r="D108">
            <v>14</v>
          </cell>
        </row>
        <row r="109">
          <cell r="D109">
            <v>15</v>
          </cell>
        </row>
        <row r="110">
          <cell r="D110">
            <v>16</v>
          </cell>
        </row>
        <row r="111">
          <cell r="D111">
            <v>17</v>
          </cell>
        </row>
        <row r="112">
          <cell r="D112">
            <v>18</v>
          </cell>
        </row>
        <row r="113">
          <cell r="D113">
            <v>19</v>
          </cell>
        </row>
        <row r="114">
          <cell r="D114">
            <v>20</v>
          </cell>
        </row>
        <row r="115">
          <cell r="D115">
            <v>21</v>
          </cell>
        </row>
        <row r="116">
          <cell r="D116">
            <v>22</v>
          </cell>
        </row>
        <row r="117">
          <cell r="D117">
            <v>23</v>
          </cell>
        </row>
        <row r="118">
          <cell r="D118">
            <v>24</v>
          </cell>
        </row>
        <row r="119">
          <cell r="D119">
            <v>25</v>
          </cell>
        </row>
        <row r="120">
          <cell r="D120">
            <v>26</v>
          </cell>
        </row>
        <row r="121">
          <cell r="D121">
            <v>27</v>
          </cell>
        </row>
        <row r="122">
          <cell r="D122">
            <v>28</v>
          </cell>
        </row>
        <row r="123">
          <cell r="D123">
            <v>29</v>
          </cell>
        </row>
        <row r="124">
          <cell r="D124">
            <v>30</v>
          </cell>
        </row>
        <row r="125">
          <cell r="D125">
            <v>31</v>
          </cell>
        </row>
        <row r="126">
          <cell r="D126">
            <v>32</v>
          </cell>
        </row>
        <row r="127">
          <cell r="D127">
            <v>33</v>
          </cell>
        </row>
        <row r="128">
          <cell r="D128">
            <v>34</v>
          </cell>
        </row>
        <row r="129">
          <cell r="D129">
            <v>35</v>
          </cell>
        </row>
        <row r="130">
          <cell r="D130">
            <v>36</v>
          </cell>
        </row>
        <row r="131">
          <cell r="D131">
            <v>37</v>
          </cell>
        </row>
        <row r="132">
          <cell r="D132">
            <v>38</v>
          </cell>
        </row>
        <row r="133">
          <cell r="D133">
            <v>39</v>
          </cell>
        </row>
        <row r="134">
          <cell r="D134">
            <v>40</v>
          </cell>
        </row>
        <row r="135">
          <cell r="D135">
            <v>41</v>
          </cell>
        </row>
        <row r="136">
          <cell r="D136">
            <v>42</v>
          </cell>
        </row>
        <row r="137">
          <cell r="D137">
            <v>43</v>
          </cell>
        </row>
        <row r="138">
          <cell r="D138">
            <v>44</v>
          </cell>
        </row>
        <row r="139">
          <cell r="D139">
            <v>45</v>
          </cell>
        </row>
        <row r="140">
          <cell r="D140">
            <v>46</v>
          </cell>
        </row>
        <row r="141">
          <cell r="D141">
            <v>47</v>
          </cell>
        </row>
        <row r="142">
          <cell r="D142">
            <v>48</v>
          </cell>
        </row>
        <row r="143">
          <cell r="D143">
            <v>49</v>
          </cell>
        </row>
        <row r="144">
          <cell r="D144">
            <v>50</v>
          </cell>
        </row>
        <row r="147">
          <cell r="D147">
            <v>0</v>
          </cell>
        </row>
        <row r="148">
          <cell r="D148">
            <v>1</v>
          </cell>
        </row>
        <row r="149">
          <cell r="D149">
            <v>2</v>
          </cell>
        </row>
        <row r="150">
          <cell r="D150">
            <v>3</v>
          </cell>
        </row>
        <row r="151">
          <cell r="D151">
            <v>4</v>
          </cell>
        </row>
        <row r="152">
          <cell r="D152">
            <v>5</v>
          </cell>
        </row>
        <row r="153">
          <cell r="D153">
            <v>6</v>
          </cell>
        </row>
        <row r="154">
          <cell r="D154">
            <v>7</v>
          </cell>
        </row>
        <row r="155">
          <cell r="D155">
            <v>8</v>
          </cell>
        </row>
        <row r="156">
          <cell r="D156">
            <v>9</v>
          </cell>
        </row>
        <row r="157">
          <cell r="D157">
            <v>10</v>
          </cell>
        </row>
        <row r="158">
          <cell r="D158">
            <v>11</v>
          </cell>
        </row>
        <row r="159">
          <cell r="D159">
            <v>12</v>
          </cell>
        </row>
        <row r="160">
          <cell r="D160">
            <v>13</v>
          </cell>
        </row>
        <row r="161">
          <cell r="D161">
            <v>14</v>
          </cell>
        </row>
        <row r="162">
          <cell r="D162">
            <v>15</v>
          </cell>
        </row>
        <row r="163">
          <cell r="D163">
            <v>16</v>
          </cell>
        </row>
        <row r="164">
          <cell r="D164">
            <v>17</v>
          </cell>
        </row>
        <row r="165">
          <cell r="D165">
            <v>18</v>
          </cell>
        </row>
        <row r="166">
          <cell r="D166">
            <v>19</v>
          </cell>
        </row>
        <row r="167">
          <cell r="D167">
            <v>20</v>
          </cell>
        </row>
        <row r="168">
          <cell r="D168">
            <v>21</v>
          </cell>
        </row>
        <row r="169">
          <cell r="D169">
            <v>22</v>
          </cell>
        </row>
        <row r="170">
          <cell r="D170">
            <v>23</v>
          </cell>
        </row>
        <row r="171">
          <cell r="D171">
            <v>24</v>
          </cell>
        </row>
        <row r="172">
          <cell r="D172">
            <v>25</v>
          </cell>
        </row>
        <row r="173">
          <cell r="D173">
            <v>26</v>
          </cell>
        </row>
        <row r="174">
          <cell r="D174">
            <v>27</v>
          </cell>
        </row>
        <row r="175">
          <cell r="D175">
            <v>28</v>
          </cell>
        </row>
        <row r="176">
          <cell r="D176">
            <v>29</v>
          </cell>
        </row>
        <row r="177">
          <cell r="D177">
            <v>30</v>
          </cell>
        </row>
        <row r="178">
          <cell r="D178">
            <v>31</v>
          </cell>
        </row>
        <row r="179">
          <cell r="D179">
            <v>32</v>
          </cell>
        </row>
        <row r="180">
          <cell r="D180">
            <v>33</v>
          </cell>
        </row>
        <row r="181">
          <cell r="D181">
            <v>34</v>
          </cell>
        </row>
        <row r="184">
          <cell r="D184">
            <v>0</v>
          </cell>
        </row>
        <row r="185">
          <cell r="D185">
            <v>1</v>
          </cell>
        </row>
        <row r="186">
          <cell r="D186">
            <v>2</v>
          </cell>
        </row>
        <row r="187">
          <cell r="D187">
            <v>3</v>
          </cell>
        </row>
        <row r="188">
          <cell r="D188">
            <v>4</v>
          </cell>
        </row>
        <row r="189">
          <cell r="D189">
            <v>5</v>
          </cell>
        </row>
        <row r="190">
          <cell r="D190">
            <v>6</v>
          </cell>
        </row>
        <row r="191">
          <cell r="D191">
            <v>7</v>
          </cell>
        </row>
        <row r="192">
          <cell r="D192">
            <v>8</v>
          </cell>
        </row>
        <row r="193">
          <cell r="D193">
            <v>9</v>
          </cell>
        </row>
        <row r="194">
          <cell r="D194">
            <v>10</v>
          </cell>
        </row>
        <row r="195">
          <cell r="D195">
            <v>11</v>
          </cell>
        </row>
        <row r="196">
          <cell r="D196">
            <v>12</v>
          </cell>
        </row>
        <row r="197">
          <cell r="D197">
            <v>13</v>
          </cell>
        </row>
        <row r="198">
          <cell r="D198">
            <v>14</v>
          </cell>
        </row>
        <row r="199">
          <cell r="D199">
            <v>15</v>
          </cell>
        </row>
        <row r="200">
          <cell r="D200">
            <v>16</v>
          </cell>
        </row>
        <row r="201">
          <cell r="D201">
            <v>17</v>
          </cell>
        </row>
        <row r="202">
          <cell r="D202">
            <v>18</v>
          </cell>
        </row>
        <row r="203">
          <cell r="D203">
            <v>19</v>
          </cell>
        </row>
        <row r="204">
          <cell r="D204">
            <v>20</v>
          </cell>
        </row>
        <row r="205">
          <cell r="D205">
            <v>21</v>
          </cell>
        </row>
        <row r="206">
          <cell r="D206">
            <v>22</v>
          </cell>
        </row>
        <row r="207">
          <cell r="D207">
            <v>23</v>
          </cell>
        </row>
        <row r="208">
          <cell r="D208">
            <v>24</v>
          </cell>
        </row>
        <row r="209">
          <cell r="D209">
            <v>25</v>
          </cell>
        </row>
        <row r="210">
          <cell r="D210">
            <v>26</v>
          </cell>
        </row>
        <row r="211">
          <cell r="D211">
            <v>27</v>
          </cell>
        </row>
        <row r="212">
          <cell r="D212">
            <v>28</v>
          </cell>
        </row>
        <row r="213">
          <cell r="D213">
            <v>29</v>
          </cell>
        </row>
        <row r="214">
          <cell r="D214">
            <v>30</v>
          </cell>
        </row>
        <row r="215">
          <cell r="D215">
            <v>31</v>
          </cell>
        </row>
        <row r="216">
          <cell r="D216">
            <v>32</v>
          </cell>
        </row>
        <row r="217">
          <cell r="D217">
            <v>33</v>
          </cell>
        </row>
        <row r="218">
          <cell r="D218">
            <v>34</v>
          </cell>
        </row>
        <row r="219">
          <cell r="D219">
            <v>35</v>
          </cell>
        </row>
        <row r="220">
          <cell r="D220">
            <v>36</v>
          </cell>
        </row>
        <row r="221">
          <cell r="D221">
            <v>37</v>
          </cell>
        </row>
        <row r="222">
          <cell r="D222">
            <v>38</v>
          </cell>
        </row>
        <row r="223">
          <cell r="D223">
            <v>39</v>
          </cell>
        </row>
        <row r="224">
          <cell r="D224">
            <v>40</v>
          </cell>
        </row>
        <row r="225">
          <cell r="D225">
            <v>41</v>
          </cell>
        </row>
        <row r="226">
          <cell r="D226">
            <v>42</v>
          </cell>
        </row>
        <row r="227">
          <cell r="D227">
            <v>43</v>
          </cell>
        </row>
        <row r="228">
          <cell r="D228">
            <v>44</v>
          </cell>
        </row>
        <row r="229">
          <cell r="D229">
            <v>45</v>
          </cell>
        </row>
        <row r="230">
          <cell r="D230">
            <v>46</v>
          </cell>
        </row>
        <row r="231">
          <cell r="D231">
            <v>47</v>
          </cell>
        </row>
        <row r="232">
          <cell r="D232">
            <v>48</v>
          </cell>
        </row>
        <row r="233">
          <cell r="D233">
            <v>49</v>
          </cell>
        </row>
        <row r="234">
          <cell r="D234">
            <v>50</v>
          </cell>
        </row>
        <row r="237">
          <cell r="D237">
            <v>0</v>
          </cell>
        </row>
        <row r="238">
          <cell r="D238">
            <v>1</v>
          </cell>
        </row>
        <row r="239">
          <cell r="D239">
            <v>2</v>
          </cell>
        </row>
        <row r="240">
          <cell r="D240">
            <v>3</v>
          </cell>
        </row>
        <row r="241">
          <cell r="D241">
            <v>4</v>
          </cell>
        </row>
        <row r="242">
          <cell r="D242">
            <v>5</v>
          </cell>
        </row>
        <row r="243">
          <cell r="D243">
            <v>6</v>
          </cell>
        </row>
        <row r="244">
          <cell r="D244">
            <v>7</v>
          </cell>
        </row>
        <row r="245">
          <cell r="D245">
            <v>8</v>
          </cell>
        </row>
        <row r="246">
          <cell r="D246">
            <v>9</v>
          </cell>
        </row>
        <row r="247">
          <cell r="D247">
            <v>10</v>
          </cell>
        </row>
        <row r="250">
          <cell r="D250">
            <v>0</v>
          </cell>
        </row>
        <row r="251">
          <cell r="D251">
            <v>1</v>
          </cell>
        </row>
        <row r="252">
          <cell r="D252">
            <v>2</v>
          </cell>
        </row>
        <row r="253">
          <cell r="D253">
            <v>3</v>
          </cell>
        </row>
        <row r="254">
          <cell r="D254">
            <v>4</v>
          </cell>
        </row>
        <row r="255">
          <cell r="D255">
            <v>5</v>
          </cell>
        </row>
        <row r="256">
          <cell r="D256">
            <v>6</v>
          </cell>
        </row>
        <row r="257">
          <cell r="D257">
            <v>7</v>
          </cell>
        </row>
        <row r="258">
          <cell r="D258">
            <v>8</v>
          </cell>
        </row>
        <row r="259">
          <cell r="D259">
            <v>9</v>
          </cell>
        </row>
        <row r="260">
          <cell r="D260">
            <v>10</v>
          </cell>
        </row>
        <row r="261">
          <cell r="D261">
            <v>11</v>
          </cell>
        </row>
        <row r="262">
          <cell r="D262">
            <v>12</v>
          </cell>
        </row>
        <row r="263">
          <cell r="D263">
            <v>13</v>
          </cell>
        </row>
        <row r="264">
          <cell r="D264">
            <v>14</v>
          </cell>
        </row>
        <row r="265">
          <cell r="D265">
            <v>15</v>
          </cell>
        </row>
        <row r="266">
          <cell r="D266">
            <v>16</v>
          </cell>
        </row>
        <row r="267">
          <cell r="D267">
            <v>17</v>
          </cell>
        </row>
        <row r="268">
          <cell r="D268">
            <v>18</v>
          </cell>
        </row>
        <row r="269">
          <cell r="D269">
            <v>19</v>
          </cell>
        </row>
        <row r="270">
          <cell r="D270">
            <v>20</v>
          </cell>
        </row>
        <row r="271">
          <cell r="D271">
            <v>21</v>
          </cell>
        </row>
        <row r="272">
          <cell r="D272">
            <v>22</v>
          </cell>
        </row>
        <row r="273">
          <cell r="D273">
            <v>23</v>
          </cell>
        </row>
        <row r="274">
          <cell r="D274">
            <v>24</v>
          </cell>
        </row>
        <row r="275">
          <cell r="D275">
            <v>25</v>
          </cell>
        </row>
        <row r="276">
          <cell r="D276">
            <v>26</v>
          </cell>
        </row>
        <row r="277">
          <cell r="D277">
            <v>27</v>
          </cell>
        </row>
        <row r="278">
          <cell r="D278">
            <v>28</v>
          </cell>
        </row>
        <row r="279">
          <cell r="D279">
            <v>29</v>
          </cell>
        </row>
        <row r="280">
          <cell r="D280">
            <v>30</v>
          </cell>
        </row>
        <row r="281">
          <cell r="D281">
            <v>31</v>
          </cell>
        </row>
        <row r="282">
          <cell r="D282">
            <v>32</v>
          </cell>
        </row>
        <row r="283">
          <cell r="D283">
            <v>33</v>
          </cell>
        </row>
        <row r="284">
          <cell r="D284">
            <v>34</v>
          </cell>
        </row>
        <row r="285">
          <cell r="D285">
            <v>35</v>
          </cell>
        </row>
        <row r="286">
          <cell r="D286">
            <v>36</v>
          </cell>
        </row>
        <row r="287">
          <cell r="D287">
            <v>37</v>
          </cell>
        </row>
        <row r="288">
          <cell r="D288">
            <v>38</v>
          </cell>
        </row>
        <row r="289">
          <cell r="D289">
            <v>39</v>
          </cell>
        </row>
        <row r="290">
          <cell r="D290">
            <v>40</v>
          </cell>
        </row>
        <row r="293">
          <cell r="D293">
            <v>0</v>
          </cell>
        </row>
        <row r="294">
          <cell r="D294">
            <v>1</v>
          </cell>
        </row>
        <row r="295">
          <cell r="D295">
            <v>2</v>
          </cell>
        </row>
        <row r="296">
          <cell r="D296">
            <v>3</v>
          </cell>
        </row>
        <row r="297">
          <cell r="D297">
            <v>4</v>
          </cell>
        </row>
        <row r="298">
          <cell r="D298">
            <v>5</v>
          </cell>
        </row>
        <row r="299">
          <cell r="D299">
            <v>6</v>
          </cell>
        </row>
        <row r="300">
          <cell r="D300">
            <v>7</v>
          </cell>
        </row>
        <row r="301">
          <cell r="D301">
            <v>8</v>
          </cell>
        </row>
        <row r="302">
          <cell r="D302">
            <v>9</v>
          </cell>
        </row>
        <row r="303">
          <cell r="D303">
            <v>10</v>
          </cell>
        </row>
        <row r="304">
          <cell r="D304">
            <v>11</v>
          </cell>
        </row>
        <row r="305">
          <cell r="D305">
            <v>12</v>
          </cell>
        </row>
        <row r="306">
          <cell r="D306">
            <v>13</v>
          </cell>
        </row>
        <row r="307">
          <cell r="D307">
            <v>14</v>
          </cell>
        </row>
        <row r="308">
          <cell r="D308">
            <v>15</v>
          </cell>
        </row>
        <row r="309">
          <cell r="D309">
            <v>16</v>
          </cell>
        </row>
        <row r="310">
          <cell r="D310">
            <v>17</v>
          </cell>
        </row>
        <row r="311">
          <cell r="D311">
            <v>18</v>
          </cell>
        </row>
        <row r="312">
          <cell r="D312">
            <v>19</v>
          </cell>
        </row>
        <row r="313">
          <cell r="D313">
            <v>20</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 sheetId="15" refreshError="1"/>
      <sheetData sheetId="16"/>
      <sheetData sheetId="17"/>
      <sheetData sheetId="18"/>
      <sheetData sheetId="19"/>
      <sheetData sheetId="20"/>
      <sheetData sheetId="2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PMA"/>
      <sheetName val="21 PMA"/>
      <sheetName val="22 PMA"/>
      <sheetName val="01 VAN"/>
      <sheetName val="02 VAN"/>
      <sheetName val="03 VAN"/>
      <sheetName val="04 VAN"/>
      <sheetName val="05 VAN"/>
      <sheetName val="05 FLAT"/>
      <sheetName val="05 TIP"/>
      <sheetName val="05 TANK"/>
      <sheetName val="05 FRID"/>
      <sheetName val="06 VAN"/>
      <sheetName val="06 FLAT"/>
      <sheetName val="06 TIP"/>
      <sheetName val="06 TANK"/>
      <sheetName val="06 FRID"/>
      <sheetName val="07 VAN"/>
      <sheetName val="07 FLAT"/>
      <sheetName val="08 VAN"/>
      <sheetName val="08 FLAT"/>
      <sheetName val="08 TIP"/>
      <sheetName val="08 TANK"/>
      <sheetName val="09 VAN"/>
      <sheetName val="09 FLAT"/>
      <sheetName val="09 TIP"/>
      <sheetName val="09 TANK"/>
      <sheetName val="09 FRID"/>
      <sheetName val="09 LOW"/>
      <sheetName val="10 VAN"/>
      <sheetName val="10 FLAT"/>
      <sheetName val="10 TANK"/>
      <sheetName val="10 FRID"/>
      <sheetName val="11 VAN"/>
      <sheetName val="11 FLAT"/>
      <sheetName val="11 TIP"/>
      <sheetName val="11 TANK"/>
      <sheetName val="11 FRID"/>
      <sheetName val="11 LOW"/>
      <sheetName val="12 VAN"/>
      <sheetName val="12 FLAT"/>
      <sheetName val="13 VAN"/>
      <sheetName val="13 FLAT"/>
      <sheetName val="13 TANK"/>
      <sheetName val="14 VAN"/>
      <sheetName val="14 FLAT"/>
      <sheetName val="15 VAN"/>
      <sheetName val="15 FLAT"/>
      <sheetName val="16 VAN"/>
      <sheetName val="16 FLAT"/>
      <sheetName val="17 VAN"/>
      <sheetName val="17 FLAT"/>
      <sheetName val="17 TIP"/>
      <sheetName val="17 TANK"/>
      <sheetName val="18 VAN"/>
      <sheetName val="18 FLAT"/>
      <sheetName val="18 TANK"/>
      <sheetName val="18 FRID"/>
      <sheetName val="19 VAN"/>
      <sheetName val="19 FLAT"/>
      <sheetName val="19 FRID"/>
      <sheetName val="99 DE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ow r="1">
          <cell r="A1" t="str">
            <v>99 DEV</v>
          </cell>
          <cell r="B1" t="str">
            <v>R F A    V E H I C L E     C O S T     S C H E D U L E</v>
          </cell>
          <cell r="M1" t="str">
            <v>Edition 24</v>
          </cell>
          <cell r="O1">
            <v>37165</v>
          </cell>
        </row>
        <row r="3">
          <cell r="A3" t="str">
            <v xml:space="preserve">  Concept - 99 DEV</v>
          </cell>
          <cell r="H3" t="str">
            <v xml:space="preserve">  ASSUMPTIONS : Concept - 99 DEV</v>
          </cell>
        </row>
        <row r="4">
          <cell r="A4" t="str">
            <v xml:space="preserve">  Seven Axle Interlink DEV</v>
          </cell>
          <cell r="H4" t="str">
            <v xml:space="preserve">  Seven Axle Interlink DEV  Develop</v>
          </cell>
        </row>
        <row r="5">
          <cell r="A5" t="str">
            <v xml:space="preserve">  Develop</v>
          </cell>
          <cell r="H5" t="str">
            <v xml:space="preserve">  DEVELOP</v>
          </cell>
          <cell r="M5">
            <v>37165</v>
          </cell>
        </row>
        <row r="6">
          <cell r="A6" t="str">
            <v xml:space="preserve">  DEVELOP</v>
          </cell>
        </row>
        <row r="7">
          <cell r="H7" t="str">
            <v>P R I M E    M O V E R    O R    R I G I D</v>
          </cell>
        </row>
        <row r="8">
          <cell r="A8" t="str">
            <v>ANNUAL FIXED (STANDING) COSTS</v>
          </cell>
          <cell r="C8" t="str">
            <v>R</v>
          </cell>
          <cell r="D8" t="str">
            <v>cpk</v>
          </cell>
          <cell r="E8" t="str">
            <v>%</v>
          </cell>
          <cell r="F8" t="str">
            <v>%</v>
          </cell>
          <cell r="H8" t="str">
            <v xml:space="preserve"> Cost Price (excl VAT)</v>
          </cell>
          <cell r="L8" t="str">
            <v>R</v>
          </cell>
          <cell r="M8">
            <v>646000</v>
          </cell>
        </row>
        <row r="9">
          <cell r="H9" t="str">
            <v xml:space="preserve"> Residual Value</v>
          </cell>
          <cell r="L9" t="str">
            <v>%</v>
          </cell>
          <cell r="M9">
            <v>0.25</v>
          </cell>
        </row>
        <row r="10">
          <cell r="A10" t="str">
            <v xml:space="preserve">  Cost of Capital (Finance)</v>
          </cell>
          <cell r="C10">
            <v>63410</v>
          </cell>
          <cell r="D10">
            <v>45.292857142857144</v>
          </cell>
          <cell r="E10">
            <v>0.1566634465958251</v>
          </cell>
          <cell r="F10">
            <v>8.1588170808907914E-2</v>
          </cell>
          <cell r="H10" t="str">
            <v xml:space="preserve"> Finance - Cost of Capital (Interest)</v>
          </cell>
          <cell r="L10" t="str">
            <v>%</v>
          </cell>
          <cell r="M10">
            <v>0.155</v>
          </cell>
        </row>
        <row r="11">
          <cell r="A11" t="str">
            <v xml:space="preserve">  Depreciation</v>
          </cell>
          <cell r="C11">
            <v>105479</v>
          </cell>
          <cell r="D11">
            <v>75.342142857142861</v>
          </cell>
          <cell r="E11">
            <v>0.2606009096906014</v>
          </cell>
          <cell r="F11">
            <v>0.13571737373841347</v>
          </cell>
          <cell r="H11" t="str">
            <v xml:space="preserve">               - or  Monthly Repayment </v>
          </cell>
          <cell r="L11" t="str">
            <v>R</v>
          </cell>
          <cell r="M11">
            <v>0</v>
          </cell>
          <cell r="O11" t="str">
            <v xml:space="preserve">  Seven Axle Interlink DEV</v>
          </cell>
        </row>
        <row r="12">
          <cell r="A12" t="str">
            <v xml:space="preserve">  Insurance</v>
          </cell>
          <cell r="C12">
            <v>57060</v>
          </cell>
          <cell r="D12">
            <v>40.75714285714286</v>
          </cell>
          <cell r="E12">
            <v>0.14097486615293772</v>
          </cell>
          <cell r="F12">
            <v>7.3417773637538028E-2</v>
          </cell>
          <cell r="H12" t="str">
            <v xml:space="preserve"> Depreciation - Distance  km</v>
          </cell>
          <cell r="I12">
            <v>0</v>
          </cell>
          <cell r="J12" t="str">
            <v>or</v>
          </cell>
          <cell r="K12" t="str">
            <v>Time</v>
          </cell>
          <cell r="L12" t="str">
            <v>yrs</v>
          </cell>
          <cell r="M12">
            <v>5</v>
          </cell>
          <cell r="O12" t="str">
            <v xml:space="preserve">  DEVELOP</v>
          </cell>
        </row>
        <row r="13">
          <cell r="A13" t="str">
            <v xml:space="preserve">  On Vehicle Staff</v>
          </cell>
          <cell r="C13">
            <v>135000</v>
          </cell>
          <cell r="D13">
            <v>96.428571428571431</v>
          </cell>
          <cell r="E13">
            <v>0.33353674957319651</v>
          </cell>
          <cell r="F13">
            <v>0.17370135718660415</v>
          </cell>
          <cell r="H13" t="str">
            <v xml:space="preserve"> Insurance (% of Cost Price)</v>
          </cell>
          <cell r="L13" t="str">
            <v>%</v>
          </cell>
          <cell r="M13">
            <v>7.4999999999999997E-2</v>
          </cell>
        </row>
        <row r="14">
          <cell r="A14" t="str">
            <v xml:space="preserve">  Overheads - Administration</v>
          </cell>
          <cell r="C14">
            <v>13098</v>
          </cell>
          <cell r="D14">
            <v>9.355714285714285</v>
          </cell>
          <cell r="E14">
            <v>3.2360476636368353E-2</v>
          </cell>
          <cell r="F14">
            <v>1.6852891677260305E-2</v>
          </cell>
          <cell r="H14" t="str">
            <v xml:space="preserve"> Tare </v>
          </cell>
          <cell r="I14">
            <v>9200</v>
          </cell>
          <cell r="J14" t="str">
            <v>kg</v>
          </cell>
          <cell r="K14" t="str">
            <v>Licence</v>
          </cell>
          <cell r="L14" t="str">
            <v>R</v>
          </cell>
          <cell r="M14">
            <v>5112</v>
          </cell>
        </row>
        <row r="15">
          <cell r="A15" t="str">
            <v xml:space="preserve">  Overheads - Operational</v>
          </cell>
          <cell r="C15">
            <v>8732</v>
          </cell>
          <cell r="D15">
            <v>6.2371428571428575</v>
          </cell>
          <cell r="E15">
            <v>2.1573651090912235E-2</v>
          </cell>
          <cell r="F15">
            <v>1.1235261118173537E-2</v>
          </cell>
          <cell r="H15" t="str">
            <v xml:space="preserve"> Number of Steering Axle(s)</v>
          </cell>
          <cell r="L15" t="str">
            <v>no</v>
          </cell>
          <cell r="M15">
            <v>1</v>
          </cell>
        </row>
        <row r="16">
          <cell r="A16" t="str">
            <v xml:space="preserve">  Licence</v>
          </cell>
          <cell r="C16">
            <v>9974</v>
          </cell>
          <cell r="D16">
            <v>7.1242857142857146</v>
          </cell>
          <cell r="E16">
            <v>2.4642189186985644E-2</v>
          </cell>
          <cell r="F16">
            <v>1.2833313604290296E-2</v>
          </cell>
          <cell r="H16" t="str">
            <v xml:space="preserve"> Number of Tyres (excl spare)</v>
          </cell>
          <cell r="L16" t="str">
            <v>no</v>
          </cell>
          <cell r="M16">
            <v>10</v>
          </cell>
        </row>
        <row r="17">
          <cell r="A17" t="str">
            <v xml:space="preserve">  Other</v>
          </cell>
          <cell r="C17">
            <v>12000</v>
          </cell>
          <cell r="D17">
            <v>8.5714285714285712</v>
          </cell>
          <cell r="E17">
            <v>2.964771107317302E-2</v>
          </cell>
          <cell r="F17">
            <v>1.5440120638809257E-2</v>
          </cell>
          <cell r="H17" t="str">
            <v xml:space="preserve"> Tyre Size</v>
          </cell>
          <cell r="L17" t="str">
            <v xml:space="preserve"> -</v>
          </cell>
          <cell r="M17" t="str">
            <v xml:space="preserve">Tyre Size </v>
          </cell>
          <cell r="R17" t="str">
            <v xml:space="preserve">  Seven Axle Interlink DEV</v>
          </cell>
          <cell r="U17" t="str">
            <v>ASSUMPTIONS</v>
          </cell>
        </row>
        <row r="18">
          <cell r="H18" t="str">
            <v xml:space="preserve"> Tyre Price - New Tyre (excl VAT)</v>
          </cell>
          <cell r="L18" t="str">
            <v>R</v>
          </cell>
          <cell r="M18">
            <v>2400.0000000003001</v>
          </cell>
          <cell r="R18" t="str">
            <v xml:space="preserve">  DEVELOP</v>
          </cell>
        </row>
        <row r="19">
          <cell r="A19" t="str">
            <v xml:space="preserve"> TOTAL ANNUAL FIXED COSTS</v>
          </cell>
          <cell r="C19">
            <v>404753</v>
          </cell>
          <cell r="D19">
            <v>289.1092857142857</v>
          </cell>
          <cell r="E19">
            <v>1</v>
          </cell>
          <cell r="F19">
            <v>0.52078626240999693</v>
          </cell>
          <cell r="H19" t="str">
            <v xml:space="preserve">                  - Retread  (excl VAT)</v>
          </cell>
          <cell r="L19" t="str">
            <v>R</v>
          </cell>
          <cell r="M19">
            <v>806.4</v>
          </cell>
          <cell r="R19" t="str">
            <v xml:space="preserve">  Payload (Ton)</v>
          </cell>
          <cell r="S19">
            <v>34.700000000000003</v>
          </cell>
        </row>
        <row r="20">
          <cell r="H20" t="str">
            <v xml:space="preserve"> New Tyre Life            - Front &amp; Rear</v>
          </cell>
          <cell r="K20">
            <v>80000</v>
          </cell>
          <cell r="L20" t="str">
            <v>km</v>
          </cell>
          <cell r="M20">
            <v>100000</v>
          </cell>
        </row>
        <row r="21">
          <cell r="A21" t="str">
            <v xml:space="preserve">  VARIABLE (RUNNING) COSTS</v>
          </cell>
          <cell r="C21" t="str">
            <v>R</v>
          </cell>
          <cell r="D21" t="str">
            <v>cpk</v>
          </cell>
          <cell r="E21" t="str">
            <v>%</v>
          </cell>
          <cell r="F21" t="str">
            <v>%</v>
          </cell>
          <cell r="H21" t="str">
            <v xml:space="preserve"> Retread Tyre Life       - Front &amp; Rear</v>
          </cell>
          <cell r="K21">
            <v>80000</v>
          </cell>
          <cell r="L21" t="str">
            <v>km</v>
          </cell>
          <cell r="M21">
            <v>100000</v>
          </cell>
          <cell r="R21" t="str">
            <v xml:space="preserve">   Edition 24</v>
          </cell>
          <cell r="S21">
            <v>37165</v>
          </cell>
          <cell r="U21" t="str">
            <v>P/Mover</v>
          </cell>
          <cell r="V21" t="str">
            <v>Semi/Trlr</v>
          </cell>
          <cell r="W21" t="str">
            <v>P/Mover</v>
          </cell>
          <cell r="X21" t="str">
            <v>Semi/Trlr</v>
          </cell>
        </row>
        <row r="22">
          <cell r="H22" t="str">
            <v xml:space="preserve"> Number of Retreads  - Front &amp; Rear</v>
          </cell>
          <cell r="K22">
            <v>0</v>
          </cell>
          <cell r="L22" t="str">
            <v>no</v>
          </cell>
          <cell r="M22">
            <v>2</v>
          </cell>
          <cell r="R22" t="str">
            <v>PURCHASE PRICE</v>
          </cell>
          <cell r="T22" t="str">
            <v>(R)</v>
          </cell>
          <cell r="U22" t="str">
            <v xml:space="preserve">   -</v>
          </cell>
          <cell r="V22" t="str">
            <v xml:space="preserve">   -</v>
          </cell>
          <cell r="W22">
            <v>646000</v>
          </cell>
          <cell r="X22">
            <v>172190</v>
          </cell>
        </row>
        <row r="23">
          <cell r="A23" t="str">
            <v xml:space="preserve">  Fuel</v>
          </cell>
          <cell r="C23">
            <v>223146</v>
          </cell>
          <cell r="D23">
            <v>159.38999999999999</v>
          </cell>
          <cell r="E23">
            <v>0.59914134511858186</v>
          </cell>
          <cell r="F23">
            <v>0.28711676333897757</v>
          </cell>
          <cell r="H23" t="str">
            <v>T R A I L E R S    O R    S E M I    T R A I L E R S</v>
          </cell>
          <cell r="R23" t="str">
            <v>LESS RESIDUAL VALUE</v>
          </cell>
          <cell r="T23" t="str">
            <v>(R)</v>
          </cell>
          <cell r="U23">
            <v>0.25</v>
          </cell>
          <cell r="V23">
            <v>0</v>
          </cell>
          <cell r="W23">
            <v>161500</v>
          </cell>
          <cell r="X23">
            <v>0</v>
          </cell>
        </row>
        <row r="24">
          <cell r="A24" t="str">
            <v xml:space="preserve">  Lubricants</v>
          </cell>
          <cell r="C24">
            <v>5579</v>
          </cell>
          <cell r="D24">
            <v>3.9849999999999999</v>
          </cell>
          <cell r="E24">
            <v>1.4979473369079295E-2</v>
          </cell>
          <cell r="F24">
            <v>7.1783694203264043E-3</v>
          </cell>
          <cell r="H24" t="str">
            <v xml:space="preserve"> Cost Price (excl VAT) (1st + 2nd Trailer)</v>
          </cell>
          <cell r="L24" t="str">
            <v>R</v>
          </cell>
          <cell r="M24">
            <v>172190</v>
          </cell>
          <cell r="R24" t="str">
            <v>LESS TYRES</v>
          </cell>
          <cell r="T24" t="str">
            <v>(R)</v>
          </cell>
          <cell r="U24">
            <v>2400.0000000003001</v>
          </cell>
          <cell r="V24">
            <v>2400.0000000003001</v>
          </cell>
          <cell r="W24">
            <v>24000.000000003001</v>
          </cell>
          <cell r="X24">
            <v>38400.000000004802</v>
          </cell>
        </row>
        <row r="25">
          <cell r="A25" t="str">
            <v xml:space="preserve">  Maintenance</v>
          </cell>
          <cell r="C25">
            <v>79763</v>
          </cell>
          <cell r="D25">
            <v>56.973571428571425</v>
          </cell>
          <cell r="E25">
            <v>0.21416163010178738</v>
          </cell>
          <cell r="F25">
            <v>0.10262919520944523</v>
          </cell>
          <cell r="H25" t="str">
            <v xml:space="preserve"> Residual Value</v>
          </cell>
          <cell r="L25" t="str">
            <v>%</v>
          </cell>
          <cell r="M25">
            <v>0</v>
          </cell>
          <cell r="R25" t="str">
            <v>AMOUNT FOR DEPRECIATION</v>
          </cell>
          <cell r="T25" t="str">
            <v>(R)</v>
          </cell>
          <cell r="U25" t="str">
            <v xml:space="preserve">   -</v>
          </cell>
          <cell r="V25" t="str">
            <v xml:space="preserve">   -</v>
          </cell>
          <cell r="W25">
            <v>460499.99999999697</v>
          </cell>
          <cell r="X25">
            <v>133789.9999999952</v>
          </cell>
        </row>
        <row r="26">
          <cell r="A26" t="str">
            <v xml:space="preserve">  Tyres</v>
          </cell>
          <cell r="C26">
            <v>49955</v>
          </cell>
          <cell r="D26">
            <v>35.682142857142857</v>
          </cell>
          <cell r="E26">
            <v>0.13412790682064102</v>
          </cell>
          <cell r="F26">
            <v>6.4275935542643034E-2</v>
          </cell>
          <cell r="H26" t="str">
            <v xml:space="preserve"> Finance - Cost of Capital (Interest)</v>
          </cell>
          <cell r="L26" t="str">
            <v>%</v>
          </cell>
          <cell r="M26">
            <v>0.155</v>
          </cell>
          <cell r="R26" t="str">
            <v>DEPRECIATION</v>
          </cell>
          <cell r="T26" t="str">
            <v>(R)</v>
          </cell>
          <cell r="U26">
            <v>0.2</v>
          </cell>
          <cell r="V26">
            <v>0.1</v>
          </cell>
          <cell r="W26">
            <v>105478.99999999892</v>
          </cell>
          <cell r="X26" t="str">
            <v xml:space="preserve">   -</v>
          </cell>
        </row>
        <row r="27">
          <cell r="A27" t="str">
            <v xml:space="preserve">  Other</v>
          </cell>
          <cell r="C27">
            <v>14000</v>
          </cell>
          <cell r="D27">
            <v>10</v>
          </cell>
          <cell r="E27">
            <v>3.7589644589910404E-2</v>
          </cell>
          <cell r="F27">
            <v>1.80134740786108E-2</v>
          </cell>
          <cell r="H27" t="str">
            <v xml:space="preserve">               - or  Monthly Repayment </v>
          </cell>
          <cell r="L27" t="str">
            <v>R</v>
          </cell>
          <cell r="M27">
            <v>0</v>
          </cell>
          <cell r="R27" t="str">
            <v>INTEREST ON CAPITAL/HP CHARGES</v>
          </cell>
          <cell r="T27" t="str">
            <v>(R)</v>
          </cell>
          <cell r="U27">
            <v>0.155</v>
          </cell>
          <cell r="V27">
            <v>0.155</v>
          </cell>
          <cell r="W27">
            <v>63409.724999999999</v>
          </cell>
          <cell r="X27" t="str">
            <v xml:space="preserve">   -</v>
          </cell>
        </row>
        <row r="28">
          <cell r="H28" t="str">
            <v xml:space="preserve"> Depreciation - Time</v>
          </cell>
          <cell r="L28" t="str">
            <v>yrs</v>
          </cell>
          <cell r="M28">
            <v>10</v>
          </cell>
          <cell r="R28" t="str">
            <v xml:space="preserve">TOTAL NO OF TYRES </v>
          </cell>
          <cell r="T28" t="str">
            <v>no</v>
          </cell>
          <cell r="U28">
            <v>10</v>
          </cell>
          <cell r="V28">
            <v>16</v>
          </cell>
          <cell r="W28" t="str">
            <v xml:space="preserve">   -</v>
          </cell>
          <cell r="X28" t="str">
            <v xml:space="preserve">   -</v>
          </cell>
        </row>
        <row r="29">
          <cell r="A29" t="str">
            <v xml:space="preserve"> TOTAL VARIABLE COSTS</v>
          </cell>
          <cell r="C29">
            <v>372443</v>
          </cell>
          <cell r="D29">
            <v>266.03071428571428</v>
          </cell>
          <cell r="E29">
            <v>1</v>
          </cell>
          <cell r="F29">
            <v>0.47921373759000302</v>
          </cell>
          <cell r="H29" t="str">
            <v xml:space="preserve"> Insurance (% of Cost Price)</v>
          </cell>
          <cell r="L29" t="str">
            <v>%</v>
          </cell>
          <cell r="M29">
            <v>0.05</v>
          </cell>
          <cell r="R29" t="str">
            <v>Used for p/mover depreciation</v>
          </cell>
          <cell r="T29" t="str">
            <v>Yrs</v>
          </cell>
          <cell r="U29">
            <v>5</v>
          </cell>
          <cell r="V29" t="str">
            <v xml:space="preserve">   -</v>
          </cell>
          <cell r="W29" t="str">
            <v xml:space="preserve">   -</v>
          </cell>
          <cell r="X29" t="str">
            <v xml:space="preserve">   -</v>
          </cell>
        </row>
        <row r="30">
          <cell r="H30" t="str">
            <v xml:space="preserve"> Tare - First Trailer</v>
          </cell>
          <cell r="I30">
            <v>6500</v>
          </cell>
          <cell r="J30" t="str">
            <v>kg</v>
          </cell>
          <cell r="K30" t="str">
            <v>Licence</v>
          </cell>
          <cell r="L30" t="str">
            <v>R</v>
          </cell>
          <cell r="M30">
            <v>2678</v>
          </cell>
          <cell r="R30" t="str">
            <v>Used for p/mover depreciation</v>
          </cell>
          <cell r="T30" t="str">
            <v>R/yr</v>
          </cell>
          <cell r="U30">
            <v>0</v>
          </cell>
          <cell r="V30">
            <v>0</v>
          </cell>
          <cell r="W30" t="str">
            <v xml:space="preserve">   -</v>
          </cell>
          <cell r="X30" t="str">
            <v xml:space="preserve">   -</v>
          </cell>
        </row>
        <row r="31">
          <cell r="A31" t="str">
            <v xml:space="preserve"> TOTAL ANNUAL COSTS</v>
          </cell>
          <cell r="C31">
            <v>777196</v>
          </cell>
          <cell r="D31">
            <v>555.14</v>
          </cell>
          <cell r="E31" t="str">
            <v>---</v>
          </cell>
          <cell r="F31">
            <v>1</v>
          </cell>
          <cell r="H31" t="str">
            <v xml:space="preserve"> Tare - Second Trailer</v>
          </cell>
          <cell r="I31">
            <v>5600</v>
          </cell>
          <cell r="J31" t="str">
            <v>kg</v>
          </cell>
          <cell r="K31" t="str">
            <v>Licence</v>
          </cell>
          <cell r="L31" t="str">
            <v>R</v>
          </cell>
          <cell r="M31">
            <v>2184</v>
          </cell>
        </row>
        <row r="32">
          <cell r="H32" t="str">
            <v xml:space="preserve"> Number of  Axle(s)</v>
          </cell>
          <cell r="L32" t="str">
            <v>no</v>
          </cell>
          <cell r="M32">
            <v>4</v>
          </cell>
        </row>
        <row r="33">
          <cell r="A33" t="str">
            <v>COST</v>
          </cell>
          <cell r="B33" t="str">
            <v>F r o m    T o t a l      A n n u a l</v>
          </cell>
          <cell r="H33" t="str">
            <v xml:space="preserve"> Number of Tyres (excl spares)</v>
          </cell>
          <cell r="L33" t="str">
            <v>no</v>
          </cell>
          <cell r="M33">
            <v>16</v>
          </cell>
        </row>
        <row r="34">
          <cell r="A34" t="str">
            <v>SUMMARY</v>
          </cell>
          <cell r="B34" t="str">
            <v>Fixed Cost</v>
          </cell>
          <cell r="C34" t="str">
            <v>Variable Cost</v>
          </cell>
          <cell r="E34" t="str">
            <v>Total  Cost</v>
          </cell>
          <cell r="H34" t="str">
            <v xml:space="preserve"> Tyre Size</v>
          </cell>
          <cell r="L34" t="str">
            <v xml:space="preserve"> -</v>
          </cell>
          <cell r="M34" t="str">
            <v xml:space="preserve">Tyre Size </v>
          </cell>
        </row>
        <row r="35">
          <cell r="A35" t="str">
            <v xml:space="preserve"> Cost per Day              R</v>
          </cell>
          <cell r="B35">
            <v>1798.9022222222222</v>
          </cell>
          <cell r="C35">
            <v>1655.3022222222223</v>
          </cell>
          <cell r="E35">
            <v>3454.2044444444446</v>
          </cell>
          <cell r="H35" t="str">
            <v xml:space="preserve"> Tyre Price - New Tyre (excl VAT)</v>
          </cell>
          <cell r="L35" t="str">
            <v>R</v>
          </cell>
          <cell r="M35">
            <v>2400.0000000003001</v>
          </cell>
        </row>
        <row r="36">
          <cell r="H36" t="str">
            <v xml:space="preserve">                  - Retread  (excl VAT)</v>
          </cell>
          <cell r="L36" t="str">
            <v>R</v>
          </cell>
          <cell r="M36">
            <v>756</v>
          </cell>
        </row>
        <row r="37">
          <cell r="A37" t="str">
            <v xml:space="preserve"> Cost per Hour             R</v>
          </cell>
          <cell r="B37">
            <v>149.90851851851852</v>
          </cell>
          <cell r="C37">
            <v>137.94185185185185</v>
          </cell>
          <cell r="E37">
            <v>287.8503703703704</v>
          </cell>
          <cell r="H37" t="str">
            <v xml:space="preserve"> New tyre life</v>
          </cell>
          <cell r="L37" t="str">
            <v>km</v>
          </cell>
          <cell r="M37">
            <v>120000</v>
          </cell>
        </row>
        <row r="38">
          <cell r="H38" t="str">
            <v xml:space="preserve"> Retread tyre life</v>
          </cell>
          <cell r="L38" t="str">
            <v>km</v>
          </cell>
          <cell r="M38">
            <v>120000</v>
          </cell>
        </row>
        <row r="39">
          <cell r="A39" t="str">
            <v xml:space="preserve"> Cent / Ton . km</v>
          </cell>
          <cell r="B39">
            <v>16.022460968426383</v>
          </cell>
          <cell r="C39">
            <v>14.743444595750068</v>
          </cell>
          <cell r="E39">
            <v>30.765905564176453</v>
          </cell>
          <cell r="H39" t="str">
            <v xml:space="preserve"> Number of Retreads</v>
          </cell>
          <cell r="L39" t="str">
            <v>no</v>
          </cell>
          <cell r="M39">
            <v>2</v>
          </cell>
        </row>
        <row r="40">
          <cell r="A40" t="str">
            <v xml:space="preserve"> At 80.0% Payload Utilisation</v>
          </cell>
          <cell r="H40" t="str">
            <v>O N    V E H I C L E    S T A F F</v>
          </cell>
        </row>
        <row r="41">
          <cell r="A41" t="str">
            <v xml:space="preserve"> and 65.0% Annual Laden km</v>
          </cell>
          <cell r="H41" t="str">
            <v xml:space="preserve"> Drivers       - No &amp; Monthly Cost</v>
          </cell>
          <cell r="J41" t="str">
            <v>no</v>
          </cell>
          <cell r="K41">
            <v>1</v>
          </cell>
          <cell r="L41" t="str">
            <v>R</v>
          </cell>
          <cell r="M41">
            <v>8405</v>
          </cell>
        </row>
        <row r="42">
          <cell r="A42" t="str">
            <v>INDICES and INCREASES</v>
          </cell>
          <cell r="C42" t="str">
            <v>INDICES</v>
          </cell>
          <cell r="E42" t="str">
            <v>INCREASES</v>
          </cell>
          <cell r="H42" t="str">
            <v xml:space="preserve"> Assistants  - No &amp; Monthly Cost</v>
          </cell>
          <cell r="J42" t="str">
            <v>no</v>
          </cell>
          <cell r="K42">
            <v>1</v>
          </cell>
          <cell r="L42" t="str">
            <v>R</v>
          </cell>
          <cell r="M42">
            <v>2845</v>
          </cell>
        </row>
        <row r="43">
          <cell r="C43" t="str">
            <v>RFA 20 Base</v>
          </cell>
          <cell r="E43" t="str">
            <v>From Edition</v>
          </cell>
          <cell r="H43" t="str">
            <v>A N N U A L    F I X E D    O V E R H E A D S</v>
          </cell>
        </row>
        <row r="44">
          <cell r="C44" t="str">
            <v>Mar 99 = 1000</v>
          </cell>
          <cell r="E44" t="str">
            <v>RFA 23</v>
          </cell>
          <cell r="H44" t="str">
            <v xml:space="preserve"> Administration</v>
          </cell>
          <cell r="L44" t="str">
            <v>R</v>
          </cell>
          <cell r="M44">
            <v>13097.699999999999</v>
          </cell>
        </row>
        <row r="45">
          <cell r="A45" t="str">
            <v xml:space="preserve"> Total Annual Fixed Cost</v>
          </cell>
          <cell r="C45">
            <v>1323.5465841289843</v>
          </cell>
          <cell r="E45">
            <v>4.364532360113893E-2</v>
          </cell>
          <cell r="H45" t="str">
            <v xml:space="preserve"> Operational</v>
          </cell>
          <cell r="L45" t="str">
            <v>R</v>
          </cell>
          <cell r="M45">
            <v>8731.8000000000011</v>
          </cell>
        </row>
        <row r="46">
          <cell r="A46" t="str">
            <v xml:space="preserve"> Finance + Depreciation</v>
          </cell>
          <cell r="C46">
            <v>1282.0512820512822</v>
          </cell>
          <cell r="E46">
            <v>5.9679063857821735E-2</v>
          </cell>
          <cell r="H46" t="str">
            <v xml:space="preserve"> Other Fixed Standing Costs</v>
          </cell>
          <cell r="L46" t="str">
            <v>R</v>
          </cell>
          <cell r="M46">
            <v>12000</v>
          </cell>
        </row>
        <row r="47">
          <cell r="A47" t="str">
            <v xml:space="preserve"> On Vehicle Staff</v>
          </cell>
          <cell r="C47">
            <v>1200</v>
          </cell>
          <cell r="E47">
            <v>8.0000000000000071E-2</v>
          </cell>
          <cell r="H47" t="str">
            <v>V A R I A B L E    C O S T S</v>
          </cell>
        </row>
        <row r="48">
          <cell r="A48" t="str">
            <v xml:space="preserve"> Total Variable Cost</v>
          </cell>
          <cell r="C48">
            <v>1449.008493072874</v>
          </cell>
          <cell r="E48">
            <v>0.12186762767451986</v>
          </cell>
          <cell r="H48" t="str">
            <v xml:space="preserve"> Fuel Consumption</v>
          </cell>
          <cell r="K48" t="str">
            <v xml:space="preserve">Litre / 100 km  </v>
          </cell>
          <cell r="M48">
            <v>63</v>
          </cell>
        </row>
        <row r="49">
          <cell r="A49" t="str">
            <v xml:space="preserve"> Fuel Cost </v>
          </cell>
          <cell r="C49">
            <v>1297.4358974358975</v>
          </cell>
          <cell r="E49">
            <v>8.6956521739130377E-2</v>
          </cell>
          <cell r="H49" t="str">
            <v xml:space="preserve"> Fuel Price</v>
          </cell>
          <cell r="K49" t="str">
            <v xml:space="preserve">Cent / Litre  </v>
          </cell>
          <cell r="M49">
            <v>253</v>
          </cell>
        </row>
        <row r="50">
          <cell r="A50" t="str">
            <v xml:space="preserve"> Maintenance Cost</v>
          </cell>
          <cell r="C50">
            <v>1240.713663514186</v>
          </cell>
          <cell r="E50">
            <v>0.16272594752186587</v>
          </cell>
          <cell r="H50" t="str">
            <v xml:space="preserve"> Lubricants (as % of fuel cost)</v>
          </cell>
          <cell r="L50" t="str">
            <v>%</v>
          </cell>
          <cell r="M50">
            <v>2.5000000000000001E-2</v>
          </cell>
        </row>
        <row r="51">
          <cell r="A51" t="str">
            <v>ACTUAL VALUES USED for</v>
          </cell>
          <cell r="C51" t="str">
            <v>VALUES from</v>
          </cell>
          <cell r="E51" t="str">
            <v>VALUES From</v>
          </cell>
          <cell r="H51" t="str">
            <v xml:space="preserve"> Maintenance</v>
          </cell>
          <cell r="L51" t="str">
            <v>cpk</v>
          </cell>
          <cell r="M51">
            <v>56.973912839999997</v>
          </cell>
        </row>
        <row r="52">
          <cell r="A52" t="str">
            <v>INDICES and INCREASES</v>
          </cell>
          <cell r="C52" t="str">
            <v>RFA 20 Base</v>
          </cell>
          <cell r="E52" t="str">
            <v>RFA 23</v>
          </cell>
          <cell r="H52" t="str">
            <v xml:space="preserve"> Other Variable Running Costs</v>
          </cell>
          <cell r="L52" t="str">
            <v>cpk</v>
          </cell>
          <cell r="M52">
            <v>10</v>
          </cell>
        </row>
        <row r="53">
          <cell r="A53" t="str">
            <v xml:space="preserve"> Total Annual Fixed Cost</v>
          </cell>
          <cell r="B53" t="str">
            <v xml:space="preserve"> R   </v>
          </cell>
          <cell r="C53">
            <v>305809.40999999997</v>
          </cell>
          <cell r="E53">
            <v>387826.2</v>
          </cell>
          <cell r="H53" t="str">
            <v>U T I L I S A T I O N</v>
          </cell>
        </row>
        <row r="54">
          <cell r="A54" t="str">
            <v xml:space="preserve"> Finance + Depreciation</v>
          </cell>
          <cell r="B54" t="str">
            <v xml:space="preserve">R   </v>
          </cell>
          <cell r="C54">
            <v>131733.41999999998</v>
          </cell>
          <cell r="E54">
            <v>159377.5</v>
          </cell>
          <cell r="H54" t="str">
            <v xml:space="preserve"> Annual Kilometres</v>
          </cell>
          <cell r="L54" t="str">
            <v>km</v>
          </cell>
          <cell r="M54">
            <v>140000</v>
          </cell>
        </row>
        <row r="55">
          <cell r="A55" t="str">
            <v xml:space="preserve"> On Vehicle Staff</v>
          </cell>
          <cell r="B55" t="str">
            <v xml:space="preserve">R   </v>
          </cell>
          <cell r="C55">
            <v>112500</v>
          </cell>
          <cell r="E55">
            <v>125000</v>
          </cell>
          <cell r="H55" t="str">
            <v xml:space="preserve"> Payload Utilisation &amp; Annual Laden km</v>
          </cell>
          <cell r="J55" t="str">
            <v>%</v>
          </cell>
          <cell r="K55">
            <v>0.8</v>
          </cell>
          <cell r="L55" t="str">
            <v>%</v>
          </cell>
          <cell r="M55">
            <v>0.65</v>
          </cell>
        </row>
        <row r="56">
          <cell r="A56" t="str">
            <v xml:space="preserve"> Total Variable Cost</v>
          </cell>
          <cell r="B56" t="str">
            <v xml:space="preserve">cpk  </v>
          </cell>
          <cell r="C56">
            <v>183.595</v>
          </cell>
          <cell r="E56">
            <v>237.13200000000003</v>
          </cell>
          <cell r="H56" t="str">
            <v xml:space="preserve"> Days Worked per Annum </v>
          </cell>
          <cell r="L56" t="str">
            <v>days</v>
          </cell>
          <cell r="M56">
            <v>225</v>
          </cell>
          <cell r="P56" t="str">
            <v>99 DEV</v>
          </cell>
        </row>
        <row r="57">
          <cell r="A57" t="str">
            <v xml:space="preserve"> Fuel Cost</v>
          </cell>
          <cell r="B57" t="str">
            <v xml:space="preserve">cpk  </v>
          </cell>
          <cell r="C57">
            <v>122.85</v>
          </cell>
          <cell r="E57">
            <v>146.6388</v>
          </cell>
          <cell r="H57" t="str">
            <v xml:space="preserve"> Chargeable Hours per Work Day</v>
          </cell>
          <cell r="L57" t="str">
            <v>hrs</v>
          </cell>
          <cell r="M57">
            <v>12</v>
          </cell>
        </row>
        <row r="58">
          <cell r="A58" t="str">
            <v xml:space="preserve"> Maintenance Cost</v>
          </cell>
          <cell r="B58" t="str">
            <v xml:space="preserve">cpk  </v>
          </cell>
          <cell r="C58">
            <v>45.92</v>
          </cell>
          <cell r="E58">
            <v>49</v>
          </cell>
          <cell r="H58" t="str">
            <v>99 DEV-Interlink 2+2 DEV</v>
          </cell>
          <cell r="I58" t="str">
            <v xml:space="preserve">Average Payload   34.7  Ton </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3 - AB SAVE,ALTENER,STEER,HKA"/>
      <sheetName val="Values"/>
    </sheetNames>
    <sheetDataSet>
      <sheetData sheetId="0" refreshError="1"/>
      <sheetData sheetId="1">
        <row r="2">
          <cell r="G2" t="str">
            <v>F</v>
          </cell>
          <cell r="I2" t="str">
            <v>Austria</v>
          </cell>
          <cell r="O2" t="str">
            <v>GOV</v>
          </cell>
        </row>
        <row r="3">
          <cell r="G3" t="str">
            <v>M</v>
          </cell>
          <cell r="I3" t="str">
            <v>Belgium</v>
          </cell>
          <cell r="O3" t="str">
            <v>INO</v>
          </cell>
        </row>
        <row r="4">
          <cell r="I4" t="str">
            <v>Bulgaria</v>
          </cell>
          <cell r="O4" t="str">
            <v>PUC</v>
          </cell>
        </row>
        <row r="5">
          <cell r="I5" t="str">
            <v>Cyprus</v>
          </cell>
          <cell r="O5" t="str">
            <v>PRC</v>
          </cell>
        </row>
        <row r="6">
          <cell r="G6" t="str">
            <v>Yes</v>
          </cell>
          <cell r="I6" t="str">
            <v>Czech Republic</v>
          </cell>
          <cell r="O6" t="str">
            <v>EEIG</v>
          </cell>
        </row>
        <row r="7">
          <cell r="G7" t="str">
            <v>No</v>
          </cell>
          <cell r="I7" t="str">
            <v>Denmark</v>
          </cell>
          <cell r="O7" t="str">
            <v>PNP</v>
          </cell>
        </row>
        <row r="8">
          <cell r="I8" t="str">
            <v>Estonia</v>
          </cell>
          <cell r="O8" t="str">
            <v>OTH</v>
          </cell>
        </row>
        <row r="9">
          <cell r="I9" t="str">
            <v>Finland</v>
          </cell>
        </row>
        <row r="10">
          <cell r="I10" t="str">
            <v>France</v>
          </cell>
        </row>
        <row r="11">
          <cell r="G11" t="str">
            <v xml:space="preserve">EIE PROGRAMME  </v>
          </cell>
          <cell r="I11" t="str">
            <v>Germany</v>
          </cell>
        </row>
        <row r="12">
          <cell r="I12" t="str">
            <v>Greece</v>
          </cell>
        </row>
        <row r="13">
          <cell r="I13" t="str">
            <v>Hungary</v>
          </cell>
          <cell r="M13">
            <v>2003</v>
          </cell>
        </row>
        <row r="14">
          <cell r="G14" t="str">
            <v>Call for proposals 2003</v>
          </cell>
          <cell r="I14" t="str">
            <v>Iceland</v>
          </cell>
          <cell r="M14">
            <v>2002</v>
          </cell>
        </row>
        <row r="15">
          <cell r="I15" t="str">
            <v>Ireland</v>
          </cell>
          <cell r="M15">
            <v>2001</v>
          </cell>
          <cell r="O15" t="str">
            <v>FC</v>
          </cell>
        </row>
        <row r="16">
          <cell r="I16" t="str">
            <v>Israel</v>
          </cell>
          <cell r="O16" t="str">
            <v>7%FR</v>
          </cell>
        </row>
        <row r="17">
          <cell r="I17" t="str">
            <v>Italy</v>
          </cell>
        </row>
        <row r="18">
          <cell r="I18" t="str">
            <v>Latvia</v>
          </cell>
        </row>
        <row r="19">
          <cell r="I19" t="str">
            <v>Liechtenstein</v>
          </cell>
        </row>
        <row r="20">
          <cell r="I20" t="str">
            <v>Lithuania</v>
          </cell>
        </row>
        <row r="21">
          <cell r="I21" t="str">
            <v>Luxemburg</v>
          </cell>
        </row>
        <row r="22">
          <cell r="I22" t="str">
            <v>Malta</v>
          </cell>
        </row>
        <row r="23">
          <cell r="I23" t="str">
            <v>Norway</v>
          </cell>
        </row>
        <row r="24">
          <cell r="I24" t="str">
            <v>Poland</v>
          </cell>
        </row>
        <row r="25">
          <cell r="I25" t="str">
            <v>Portugal</v>
          </cell>
        </row>
        <row r="26">
          <cell r="I26" t="str">
            <v>Romania</v>
          </cell>
        </row>
        <row r="27">
          <cell r="I27" t="str">
            <v>Slovakia</v>
          </cell>
        </row>
        <row r="28">
          <cell r="I28" t="str">
            <v>Slovenia</v>
          </cell>
        </row>
        <row r="29">
          <cell r="I29" t="str">
            <v>Spain</v>
          </cell>
        </row>
        <row r="30">
          <cell r="I30" t="str">
            <v>Sweden</v>
          </cell>
        </row>
        <row r="31">
          <cell r="G31" t="str">
            <v>No, never</v>
          </cell>
          <cell r="I31" t="str">
            <v>Switzerland</v>
          </cell>
        </row>
        <row r="32">
          <cell r="G32" t="str">
            <v>Yes, few (up to 5) times</v>
          </cell>
          <cell r="I32" t="str">
            <v>The Netherlands</v>
          </cell>
        </row>
        <row r="33">
          <cell r="G33" t="str">
            <v>Yes, several times</v>
          </cell>
          <cell r="I33" t="str">
            <v>Turkey</v>
          </cell>
        </row>
        <row r="34">
          <cell r="I34" t="str">
            <v>United-Kingdom</v>
          </cell>
        </row>
        <row r="35">
          <cell r="I35" t="str">
            <v>Other</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
      <sheetName val="Summary"/>
      <sheetName val="Act Sch-010"/>
      <sheetName val="PS5 Schedule"/>
      <sheetName val="Option X3"/>
      <sheetName val="Option X5"/>
      <sheetName val="Data"/>
    </sheetNames>
    <sheetDataSet>
      <sheetData sheetId="0"/>
      <sheetData sheetId="1"/>
      <sheetData sheetId="2"/>
      <sheetData sheetId="3"/>
      <sheetData sheetId="4">
        <row r="9">
          <cell r="D9" t="str">
            <v>AED</v>
          </cell>
        </row>
        <row r="10">
          <cell r="D10" t="str">
            <v>AUD</v>
          </cell>
        </row>
        <row r="11">
          <cell r="D11" t="str">
            <v>CAD</v>
          </cell>
        </row>
        <row r="12">
          <cell r="D12" t="str">
            <v>CHF</v>
          </cell>
        </row>
        <row r="13">
          <cell r="D13" t="str">
            <v>DKK</v>
          </cell>
        </row>
        <row r="14">
          <cell r="D14" t="str">
            <v>EUR</v>
          </cell>
        </row>
        <row r="15">
          <cell r="D15" t="str">
            <v>GBP</v>
          </cell>
        </row>
        <row r="16">
          <cell r="D16" t="str">
            <v>HKD</v>
          </cell>
        </row>
        <row r="17">
          <cell r="D17" t="str">
            <v>INR</v>
          </cell>
        </row>
        <row r="18">
          <cell r="D18" t="str">
            <v>JPY</v>
          </cell>
        </row>
        <row r="19">
          <cell r="D19" t="str">
            <v>MYR</v>
          </cell>
        </row>
        <row r="20">
          <cell r="D20" t="str">
            <v>NOK</v>
          </cell>
        </row>
        <row r="21">
          <cell r="D21" t="str">
            <v>NZD</v>
          </cell>
        </row>
        <row r="22">
          <cell r="D22" t="str">
            <v>SAR</v>
          </cell>
        </row>
        <row r="23">
          <cell r="D23" t="str">
            <v>SEK</v>
          </cell>
        </row>
        <row r="24">
          <cell r="D24" t="str">
            <v>SGD</v>
          </cell>
        </row>
        <row r="25">
          <cell r="D25" t="str">
            <v>USD</v>
          </cell>
        </row>
        <row r="26">
          <cell r="D26" t="str">
            <v>ZAR</v>
          </cell>
        </row>
      </sheetData>
      <sheetData sheetId="5"/>
      <sheetData sheetId="6">
        <row r="2">
          <cell r="B2" t="str">
            <v>1.   Ex Works Price (Overseas)</v>
          </cell>
          <cell r="C2" t="str">
            <v>General</v>
          </cell>
          <cell r="F2" t="str">
            <v>A-Imported Copper</v>
          </cell>
        </row>
        <row r="3">
          <cell r="B3" t="str">
            <v xml:space="preserve">2.   Inland Transport Cost </v>
          </cell>
          <cell r="C3" t="str">
            <v>Design</v>
          </cell>
          <cell r="F3" t="str">
            <v>B-Local Copper</v>
          </cell>
        </row>
        <row r="4">
          <cell r="B4" t="str">
            <v>4.   Cost of seafreight</v>
          </cell>
          <cell r="C4" t="str">
            <v>Procurement</v>
          </cell>
          <cell r="F4" t="str">
            <v>C-Electrical Steel</v>
          </cell>
        </row>
        <row r="5">
          <cell r="B5" t="str">
            <v>5.   Cost of airfreight</v>
          </cell>
          <cell r="C5" t="str">
            <v>Engineering and manufacture</v>
          </cell>
          <cell r="F5" t="str">
            <v>D-Mild Steel</v>
          </cell>
        </row>
        <row r="6">
          <cell r="B6" t="str">
            <v>6.   Cost of Marine Insurance*</v>
          </cell>
          <cell r="C6" t="str">
            <v>Transport / Freight</v>
          </cell>
          <cell r="F6" t="str">
            <v>E-Oil</v>
          </cell>
        </row>
        <row r="7">
          <cell r="B7" t="str">
            <v>8.   Wharfage</v>
          </cell>
          <cell r="C7" t="str">
            <v>Construction, Erection, Installation</v>
          </cell>
          <cell r="F7" t="str">
            <v>F-Insulation</v>
          </cell>
        </row>
        <row r="8">
          <cell r="B8" t="str">
            <v>9.   Landing charges</v>
          </cell>
          <cell r="C8" t="str">
            <v>Commissioning &amp; Testing</v>
          </cell>
          <cell r="F8" t="str">
            <v>G-Electrical Engineering Material</v>
          </cell>
        </row>
        <row r="9">
          <cell r="B9" t="str">
            <v>10. Customs duties</v>
          </cell>
          <cell r="C9" t="str">
            <v>Inspection (Local/Foreign)</v>
          </cell>
          <cell r="F9" t="str">
            <v>H-Bushings</v>
          </cell>
        </row>
        <row r="10">
          <cell r="B10" t="str">
            <v>11. Surcharge</v>
          </cell>
          <cell r="C10" t="str">
            <v>Training</v>
          </cell>
          <cell r="F10" t="str">
            <v>I-Coolers, MR Tapchangers and SERGI</v>
          </cell>
        </row>
        <row r="11">
          <cell r="B11" t="str">
            <v>14. Cost of Rail transport In R.S.A.</v>
          </cell>
          <cell r="C11" t="str">
            <v>Spares</v>
          </cell>
          <cell r="F11" t="str">
            <v>J-ABB Tapchangers</v>
          </cell>
        </row>
        <row r="12">
          <cell r="B12" t="str">
            <v>15. Cost of Road transport In R.S.A.</v>
          </cell>
          <cell r="C12" t="str">
            <v>Local Transport</v>
          </cell>
          <cell r="F12" t="str">
            <v>K-Labour</v>
          </cell>
        </row>
        <row r="13">
          <cell r="B13" t="str">
            <v>18. F.O.R. Price-Goods manufactured Inside R.S.A.</v>
          </cell>
          <cell r="F13" t="str">
            <v>L-Road Transport</v>
          </cell>
        </row>
        <row r="14">
          <cell r="B14" t="str">
            <v>19. F.O.R. Price-Goods supplied from Imported Items</v>
          </cell>
          <cell r="F14" t="str">
            <v>M-Components Delivery Charges</v>
          </cell>
        </row>
        <row r="15">
          <cell r="B15" t="str">
            <v>21. Cost of Rail transport</v>
          </cell>
        </row>
        <row r="16">
          <cell r="B16" t="str">
            <v>22. Cost of Road transport</v>
          </cell>
        </row>
        <row r="17">
          <cell r="B17" t="str">
            <v>25. Local labour</v>
          </cell>
        </row>
        <row r="18">
          <cell r="B18" t="str">
            <v>26. Expatriate labour</v>
          </cell>
        </row>
        <row r="19">
          <cell r="B19" t="str">
            <v>28. Overseas Engineering Service</v>
          </cell>
        </row>
        <row r="20">
          <cell r="B20" t="str">
            <v>29. Local Engineering Service/Design</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file"/>
      <sheetName val="summary"/>
      <sheetName val="rate makeup"/>
      <sheetName val="Rev 4"/>
      <sheetName val="Total"/>
      <sheetName val="ext. Piping"/>
      <sheetName val="Int. Piping"/>
      <sheetName val="P &amp; G"/>
      <sheetName val="vessel"/>
      <sheetName val="Dampers valve list"/>
      <sheetName val="Drawings"/>
      <sheetName val="Materials"/>
      <sheetName val="Flats"/>
      <sheetName val="Burner Areas"/>
      <sheetName val="Sheet2"/>
    </sheetNames>
    <sheetDataSet>
      <sheetData sheetId="0"/>
      <sheetData sheetId="1"/>
      <sheetData sheetId="2"/>
      <sheetData sheetId="3"/>
      <sheetData sheetId="4"/>
      <sheetData sheetId="5"/>
      <sheetData sheetId="6"/>
      <sheetData sheetId="7"/>
      <sheetData sheetId="8"/>
      <sheetData sheetId="9"/>
      <sheetData sheetId="10"/>
      <sheetData sheetId="11">
        <row r="26">
          <cell r="B26">
            <v>25</v>
          </cell>
          <cell r="C26">
            <v>40</v>
          </cell>
          <cell r="D26">
            <v>50</v>
          </cell>
          <cell r="E26">
            <v>75</v>
          </cell>
          <cell r="F26">
            <v>100</v>
          </cell>
          <cell r="G26">
            <v>110</v>
          </cell>
          <cell r="H26" t="str">
            <v>mm</v>
          </cell>
        </row>
        <row r="27">
          <cell r="A27">
            <v>80</v>
          </cell>
          <cell r="B27">
            <v>0</v>
          </cell>
          <cell r="C27">
            <v>47.363750000000003</v>
          </cell>
          <cell r="D27">
            <v>56.901250000000005</v>
          </cell>
          <cell r="E27">
            <v>81.427500000000009</v>
          </cell>
          <cell r="F27">
            <v>105.22750000000001</v>
          </cell>
          <cell r="G27">
            <v>114.74749999999999</v>
          </cell>
        </row>
        <row r="28">
          <cell r="A28">
            <v>100</v>
          </cell>
          <cell r="B28">
            <v>0</v>
          </cell>
          <cell r="C28">
            <v>55.501249999999999</v>
          </cell>
          <cell r="D28">
            <v>68.941250000000011</v>
          </cell>
          <cell r="E28">
            <v>101.29</v>
          </cell>
          <cell r="F28">
            <v>131.73125000000002</v>
          </cell>
          <cell r="G28">
            <v>143.815</v>
          </cell>
        </row>
        <row r="29">
          <cell r="A29">
            <v>120</v>
          </cell>
          <cell r="B29">
            <v>0</v>
          </cell>
          <cell r="C29">
            <v>66.64</v>
          </cell>
          <cell r="D29">
            <v>83.107500000000002</v>
          </cell>
          <cell r="E29">
            <v>119.52499999999999</v>
          </cell>
          <cell r="F29">
            <v>156.02125000000001</v>
          </cell>
          <cell r="G29">
            <v>0</v>
          </cell>
        </row>
        <row r="30">
          <cell r="A30">
            <v>160</v>
          </cell>
          <cell r="B30">
            <v>0</v>
          </cell>
          <cell r="C30">
            <v>89.346249999999998</v>
          </cell>
          <cell r="D30">
            <v>104.36125</v>
          </cell>
          <cell r="E30">
            <v>164.05375000000001</v>
          </cell>
          <cell r="F30">
            <v>0</v>
          </cell>
          <cell r="G30">
            <v>0</v>
          </cell>
        </row>
        <row r="31">
          <cell r="B31">
            <v>2</v>
          </cell>
          <cell r="C31">
            <v>3</v>
          </cell>
          <cell r="D31">
            <v>4</v>
          </cell>
          <cell r="E31">
            <v>5</v>
          </cell>
          <cell r="F31">
            <v>6</v>
          </cell>
          <cell r="G31">
            <v>7</v>
          </cell>
        </row>
        <row r="107">
          <cell r="AB107">
            <v>337.3269054000001</v>
          </cell>
        </row>
      </sheetData>
      <sheetData sheetId="12"/>
      <sheetData sheetId="13"/>
      <sheetData sheetId="1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lements QS"/>
      <sheetName val="CPA"/>
      <sheetName val="Sheet1"/>
      <sheetName val="Elements"/>
    </sheetNames>
    <sheetDataSet>
      <sheetData sheetId="0"/>
      <sheetData sheetId="1"/>
      <sheetData sheetId="2"/>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Chancenliste"/>
      <sheetName val="Beschreibung der Felder"/>
      <sheetName val="Priorisierungsmatrix"/>
      <sheetName val="Risikoidentifikation"/>
      <sheetName val="Risikoliste"/>
      <sheetName val="Standarddruck"/>
      <sheetName val="Detail_Dummy"/>
      <sheetName val="Daten"/>
    </sheetNames>
    <sheetDataSet>
      <sheetData sheetId="0" refreshError="1"/>
      <sheetData sheetId="1"/>
      <sheetData sheetId="2" refreshError="1"/>
      <sheetData sheetId="3" refreshError="1"/>
      <sheetData sheetId="4"/>
      <sheetData sheetId="5"/>
      <sheetData sheetId="6" refreshError="1"/>
      <sheetData sheetId="7" refreshError="1"/>
      <sheetData sheetId="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Overview"/>
      <sheetName val="Template (1)"/>
      <sheetName val="Template (2)"/>
      <sheetName val="Template (3)"/>
      <sheetName val="Template (4)"/>
      <sheetName val="Template (5)"/>
      <sheetName val="Template (6)"/>
      <sheetName val="Template (7)"/>
      <sheetName val="Template (8)"/>
      <sheetName val="Template (9)"/>
      <sheetName val="Template (10)"/>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Risiken per TT.MM.JJJJ"/>
      <sheetName val="Chancen per TT.MM.JJJJ"/>
      <sheetName val="Checkliste_Kurzfassung"/>
    </sheetNames>
    <sheetDataSet>
      <sheetData sheetId="0"/>
      <sheetData sheetId="1"/>
      <sheetData sheetId="2" refreshError="1"/>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m"/>
      <sheetName val="Qe"/>
      <sheetName val="Qc"/>
      <sheetName val="Qs"/>
    </sheetNames>
    <sheetDataSet>
      <sheetData sheetId="0"/>
      <sheetData sheetId="1"/>
      <sheetData sheetId="2"/>
      <sheetData sheetId="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Costs Graph [EUR]"/>
      <sheetName val="Data[EUR]"/>
      <sheetName val="Actual Cost-Budget [EUR]"/>
      <sheetName val="Budget Total"/>
      <sheetName val="Budget Local"/>
      <sheetName val="Budget Sth"/>
      <sheetName val="EurotoolsXRates"/>
      <sheetName val="INV0000107"/>
      <sheetName val="INV0000109"/>
      <sheetName val="INV0000110"/>
      <sheetName val="INV0000111"/>
      <sheetName val="INV0000108 check1"/>
      <sheetName val="INV0000108 check2"/>
      <sheetName val="INV0000106"/>
      <sheetName val="INV0000050"/>
      <sheetName val="INV0000112"/>
      <sheetName val="INV0000120"/>
      <sheetName val="INV0000117"/>
      <sheetName val="INV0000119"/>
      <sheetName val="INV0000116"/>
      <sheetName val="INV0000118"/>
      <sheetName val="INV0000113"/>
      <sheetName val="INV0000116 check"/>
      <sheetName val="INV0000114"/>
      <sheetName val="INV0000118 check"/>
      <sheetName val="INV0000113 check"/>
      <sheetName val="INV0000125"/>
      <sheetName val="INV0000129"/>
      <sheetName val="INV0000115"/>
      <sheetName val="INV0000136"/>
      <sheetName val="INV0000137"/>
      <sheetName val="INV0000138"/>
      <sheetName val="INV0000129 check"/>
      <sheetName val="INV0000136 check"/>
      <sheetName val="INV0000137 check"/>
      <sheetName val="INV0000144"/>
      <sheetName val="INV0000124"/>
      <sheetName val="INV0000128"/>
      <sheetName val="INV0000135"/>
      <sheetName val="INV0000123"/>
      <sheetName val="INV0000127"/>
      <sheetName val="INV0000134"/>
      <sheetName val="INV0000138 check"/>
      <sheetName val="INV0000141"/>
      <sheetName val="INV0000143"/>
      <sheetName val="INV0000123check"/>
      <sheetName val="INV0000127 check"/>
      <sheetName val="INV0000130"/>
      <sheetName val="INV0000134 check"/>
      <sheetName val="INV0000133"/>
      <sheetName val="INV0000138 check 1"/>
      <sheetName val="INV0000141 check"/>
      <sheetName val="INV0000150"/>
      <sheetName val="INV0000150 Check"/>
      <sheetName val="INV0000142"/>
      <sheetName val="INV0000149"/>
      <sheetName val="INV0000132"/>
      <sheetName val="INV0000148"/>
      <sheetName val="INV0000153"/>
      <sheetName val="INV0000162"/>
      <sheetName val="INV0000161"/>
      <sheetName val="INV0000165"/>
      <sheetName val="INV0000160"/>
      <sheetName val="INV0000161 check"/>
      <sheetName val="INV0000165 check"/>
      <sheetName val="CRN0000014"/>
      <sheetName val="INV0000159"/>
      <sheetName val="INV0000167"/>
      <sheetName val="CRN00000005"/>
      <sheetName val="INV0000167 check"/>
      <sheetName val="CRN00000005 check"/>
      <sheetName val="INV0000168"/>
      <sheetName val="INV0000155"/>
      <sheetName val="INV0000178"/>
      <sheetName val="INV0000179"/>
      <sheetName val="INV0000152"/>
      <sheetName val="INV0000175"/>
      <sheetName val="CRN0000012"/>
      <sheetName val="INV0000152 check"/>
      <sheetName val="INV0000176"/>
      <sheetName val="INV0000183"/>
      <sheetName val="INV0000188"/>
      <sheetName val="INV0000175 check"/>
      <sheetName val="CRN0000012 check"/>
      <sheetName val="INV0000176 check 1"/>
      <sheetName val="INV0000183 check"/>
      <sheetName val="INV0000188 check"/>
      <sheetName val="INV0000174"/>
      <sheetName val="INV0000156"/>
      <sheetName val="INV0000157"/>
      <sheetName val="INV0000158"/>
      <sheetName val="INV0000182"/>
      <sheetName val="INV0000184"/>
      <sheetName val="INV0000187"/>
      <sheetName val="INV0000189"/>
      <sheetName val="Invoice J39943"/>
      <sheetName val="Invoice J39964"/>
      <sheetName val="Invoice J39976"/>
      <sheetName val="Invoice J39977"/>
      <sheetName val="Invoice J40096"/>
      <sheetName val="INV0000193"/>
      <sheetName val="INV0000193 (2)"/>
      <sheetName val="INV0000194"/>
      <sheetName val="INV0000211"/>
      <sheetName val="INV0000212"/>
      <sheetName val="INV0000213"/>
      <sheetName val="CRN0000013"/>
      <sheetName val="INV0000214"/>
      <sheetName val="INV0000215"/>
      <sheetName val="INV0000217"/>
      <sheetName val="INV0000217 (2)"/>
      <sheetName val="INV0000221"/>
      <sheetName val="INV0000221 (2)"/>
      <sheetName val="INV0000222"/>
      <sheetName val="INV0000222 (2)"/>
      <sheetName val="INV0000226"/>
      <sheetName val="INV0000227"/>
      <sheetName val="INV0000228"/>
      <sheetName val="INV0000231"/>
      <sheetName val="INV0000232"/>
      <sheetName val="INV0000233"/>
      <sheetName val="CRN0000015"/>
      <sheetName val="INV0000234"/>
      <sheetName val="INV0000235"/>
      <sheetName val="INV0000236"/>
      <sheetName val="INV0000237"/>
      <sheetName val="INV0000238"/>
      <sheetName val="INV0000240"/>
      <sheetName val="INV0000241"/>
      <sheetName val="INV0000242"/>
      <sheetName val="INV0000243"/>
      <sheetName val="INV0000244"/>
      <sheetName val="INV0000245"/>
      <sheetName val="INV0000246"/>
      <sheetName val="INV0000247"/>
      <sheetName val="INV0000247 (2)"/>
      <sheetName val="INV0000248"/>
      <sheetName val="INV0000252"/>
      <sheetName val="INV0000253"/>
      <sheetName val="INV0000253 (2)"/>
      <sheetName val="INV0000253 (3)"/>
      <sheetName val="INV0000254"/>
      <sheetName val="INV0000254 (2)"/>
      <sheetName val="INV0000255"/>
    </sheetNames>
    <sheetDataSet>
      <sheetData sheetId="0" refreshError="1"/>
      <sheetData sheetId="1"/>
      <sheetData sheetId="2"/>
      <sheetData sheetId="3"/>
      <sheetData sheetId="4"/>
      <sheetData sheetId="5"/>
      <sheetData sheetId="6" refreshError="1">
        <row r="5">
          <cell r="A5">
            <v>13.760300000000001</v>
          </cell>
        </row>
        <row r="6">
          <cell r="A6">
            <v>40.3399</v>
          </cell>
        </row>
        <row r="7">
          <cell r="A7">
            <v>1.95583</v>
          </cell>
        </row>
        <row r="8">
          <cell r="A8">
            <v>166.386</v>
          </cell>
        </row>
        <row r="9">
          <cell r="A9">
            <v>5.9457300000000002</v>
          </cell>
        </row>
        <row r="10">
          <cell r="A10">
            <v>6.5595699999999999</v>
          </cell>
        </row>
        <row r="11">
          <cell r="A11">
            <v>0.78756400000000004</v>
          </cell>
        </row>
        <row r="12">
          <cell r="A12">
            <v>1936.27</v>
          </cell>
        </row>
        <row r="13">
          <cell r="A13">
            <v>40.3399</v>
          </cell>
        </row>
        <row r="14">
          <cell r="A14">
            <v>2.2037100000000001</v>
          </cell>
        </row>
        <row r="15">
          <cell r="A15">
            <v>200.482</v>
          </cell>
        </row>
      </sheetData>
      <sheetData sheetId="7">
        <row r="5">
          <cell r="A5" t="str">
            <v>Unit Number:</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row r="5">
          <cell r="A5" t="str">
            <v>Unit Number:</v>
          </cell>
        </row>
      </sheetData>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ow r="5">
          <cell r="A5" t="str">
            <v>Unit Number:</v>
          </cell>
        </row>
      </sheetData>
      <sheetData sheetId="138"/>
      <sheetData sheetId="139"/>
      <sheetData sheetId="140"/>
      <sheetData sheetId="141"/>
      <sheetData sheetId="142"/>
      <sheetData sheetId="143"/>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PIPES"/>
      <sheetName val="Vessel"/>
      <sheetName val="Temp"/>
      <sheetName val="area"/>
      <sheetName val="factor"/>
    </sheetNames>
    <sheetDataSet>
      <sheetData sheetId="0" refreshError="1"/>
      <sheetData sheetId="1">
        <row r="7">
          <cell r="O7">
            <v>0.1</v>
          </cell>
        </row>
      </sheetData>
      <sheetData sheetId="2" refreshError="1"/>
      <sheetData sheetId="3"/>
      <sheetData sheetId="4"/>
      <sheetData sheetId="5">
        <row r="1">
          <cell r="A1" t="str">
            <v>BEND</v>
          </cell>
          <cell r="D1">
            <v>1.5</v>
          </cell>
        </row>
        <row r="2">
          <cell r="A2" t="str">
            <v>CAP</v>
          </cell>
          <cell r="D2">
            <v>0.25</v>
          </cell>
        </row>
        <row r="3">
          <cell r="A3" t="str">
            <v>CONE</v>
          </cell>
          <cell r="D3">
            <v>1.8</v>
          </cell>
          <cell r="H3">
            <v>0.5</v>
          </cell>
          <cell r="I3">
            <v>15</v>
          </cell>
          <cell r="J3">
            <v>5</v>
          </cell>
        </row>
        <row r="4">
          <cell r="A4" t="str">
            <v>COVER</v>
          </cell>
          <cell r="D4">
            <v>1.5</v>
          </cell>
          <cell r="H4">
            <v>0.75</v>
          </cell>
          <cell r="I4">
            <v>20</v>
          </cell>
          <cell r="J4">
            <v>5</v>
          </cell>
        </row>
        <row r="5">
          <cell r="A5" t="str">
            <v>DOME</v>
          </cell>
          <cell r="D5">
            <v>1.9</v>
          </cell>
          <cell r="H5">
            <v>1</v>
          </cell>
          <cell r="I5">
            <v>25</v>
          </cell>
          <cell r="J5">
            <v>5</v>
          </cell>
        </row>
        <row r="6">
          <cell r="A6" t="str">
            <v>END CAP</v>
          </cell>
          <cell r="D6">
            <v>0.25</v>
          </cell>
          <cell r="H6">
            <v>1.25</v>
          </cell>
          <cell r="I6">
            <v>32</v>
          </cell>
          <cell r="J6">
            <v>4.8</v>
          </cell>
        </row>
        <row r="7">
          <cell r="A7" t="str">
            <v>FLANGE</v>
          </cell>
          <cell r="D7">
            <v>1.2</v>
          </cell>
          <cell r="H7">
            <v>1.5</v>
          </cell>
          <cell r="I7">
            <v>37.5</v>
          </cell>
          <cell r="J7">
            <v>4.3</v>
          </cell>
        </row>
        <row r="8">
          <cell r="A8" t="str">
            <v>MANHOLE</v>
          </cell>
          <cell r="D8">
            <v>1.8</v>
          </cell>
          <cell r="H8">
            <v>2</v>
          </cell>
          <cell r="I8">
            <v>50</v>
          </cell>
          <cell r="J8">
            <v>4.0999999999999996</v>
          </cell>
        </row>
        <row r="9">
          <cell r="A9" t="str">
            <v>METER</v>
          </cell>
          <cell r="D9">
            <v>1</v>
          </cell>
          <cell r="H9">
            <v>2.5</v>
          </cell>
          <cell r="I9">
            <v>65</v>
          </cell>
          <cell r="J9">
            <v>3.8</v>
          </cell>
        </row>
        <row r="10">
          <cell r="A10" t="str">
            <v>METRE</v>
          </cell>
          <cell r="D10">
            <v>1</v>
          </cell>
          <cell r="H10">
            <v>3</v>
          </cell>
          <cell r="I10">
            <v>75</v>
          </cell>
          <cell r="J10">
            <v>3.6</v>
          </cell>
        </row>
        <row r="11">
          <cell r="A11" t="str">
            <v>NOZZLE</v>
          </cell>
          <cell r="D11">
            <v>0.8</v>
          </cell>
          <cell r="H11">
            <v>4</v>
          </cell>
          <cell r="I11">
            <v>100</v>
          </cell>
          <cell r="J11">
            <v>3.4</v>
          </cell>
        </row>
        <row r="12">
          <cell r="A12" t="str">
            <v>PIPE</v>
          </cell>
          <cell r="D12">
            <v>1</v>
          </cell>
          <cell r="H12">
            <v>5</v>
          </cell>
          <cell r="I12">
            <v>125</v>
          </cell>
          <cell r="J12">
            <v>3.3</v>
          </cell>
        </row>
        <row r="13">
          <cell r="A13" t="str">
            <v>PUMP</v>
          </cell>
          <cell r="D13">
            <v>2.5</v>
          </cell>
          <cell r="H13">
            <v>6</v>
          </cell>
          <cell r="I13">
            <v>150</v>
          </cell>
          <cell r="J13">
            <v>3.2</v>
          </cell>
        </row>
        <row r="14">
          <cell r="A14" t="str">
            <v>REDUCER</v>
          </cell>
          <cell r="D14">
            <v>0.8</v>
          </cell>
          <cell r="H14">
            <v>8</v>
          </cell>
          <cell r="I14">
            <v>200</v>
          </cell>
          <cell r="J14">
            <v>3</v>
          </cell>
        </row>
        <row r="15">
          <cell r="A15" t="str">
            <v>SHELL</v>
          </cell>
          <cell r="D15">
            <v>1</v>
          </cell>
          <cell r="H15">
            <v>10</v>
          </cell>
          <cell r="I15">
            <v>250</v>
          </cell>
          <cell r="J15">
            <v>2.85</v>
          </cell>
        </row>
        <row r="16">
          <cell r="A16" t="str">
            <v>SPHERE</v>
          </cell>
          <cell r="D16">
            <v>1.9</v>
          </cell>
          <cell r="H16">
            <v>12</v>
          </cell>
          <cell r="I16">
            <v>300</v>
          </cell>
          <cell r="J16">
            <v>2.75</v>
          </cell>
        </row>
        <row r="17">
          <cell r="A17" t="str">
            <v>SUPPORT</v>
          </cell>
          <cell r="D17">
            <v>1.5</v>
          </cell>
          <cell r="H17">
            <v>14</v>
          </cell>
          <cell r="I17">
            <v>350</v>
          </cell>
          <cell r="J17">
            <v>2.6</v>
          </cell>
        </row>
        <row r="18">
          <cell r="A18" t="str">
            <v>TAPER</v>
          </cell>
          <cell r="D18">
            <v>1.8</v>
          </cell>
          <cell r="H18">
            <v>16</v>
          </cell>
          <cell r="I18">
            <v>400</v>
          </cell>
          <cell r="J18">
            <v>2.5</v>
          </cell>
        </row>
        <row r="19">
          <cell r="A19" t="str">
            <v>TEE</v>
          </cell>
          <cell r="D19">
            <v>0.8</v>
          </cell>
          <cell r="H19">
            <v>18</v>
          </cell>
          <cell r="I19">
            <v>450</v>
          </cell>
          <cell r="J19">
            <v>2.5</v>
          </cell>
        </row>
        <row r="20">
          <cell r="A20" t="str">
            <v>VALVE</v>
          </cell>
          <cell r="D20">
            <v>2.5</v>
          </cell>
          <cell r="H20">
            <v>20</v>
          </cell>
          <cell r="I20">
            <v>500</v>
          </cell>
          <cell r="J20">
            <v>2.4</v>
          </cell>
        </row>
        <row r="21">
          <cell r="H21">
            <v>22</v>
          </cell>
          <cell r="I21">
            <v>550</v>
          </cell>
          <cell r="J21">
            <v>2.2999999999999998</v>
          </cell>
        </row>
        <row r="22">
          <cell r="H22">
            <v>24</v>
          </cell>
          <cell r="I22">
            <v>600</v>
          </cell>
          <cell r="J22">
            <v>2.2000000000000002</v>
          </cell>
        </row>
        <row r="23">
          <cell r="H23">
            <v>26</v>
          </cell>
          <cell r="I23">
            <v>650</v>
          </cell>
          <cell r="J23">
            <v>2.1</v>
          </cell>
        </row>
        <row r="24">
          <cell r="H24">
            <v>28</v>
          </cell>
          <cell r="I24">
            <v>700</v>
          </cell>
          <cell r="J24">
            <v>2</v>
          </cell>
        </row>
        <row r="25">
          <cell r="H25">
            <v>30</v>
          </cell>
          <cell r="I25">
            <v>750</v>
          </cell>
          <cell r="J25">
            <v>2</v>
          </cell>
        </row>
        <row r="26">
          <cell r="H26">
            <v>32</v>
          </cell>
          <cell r="I26">
            <v>800</v>
          </cell>
          <cell r="J26">
            <v>2</v>
          </cell>
        </row>
        <row r="27">
          <cell r="H27">
            <v>34</v>
          </cell>
          <cell r="I27">
            <v>850</v>
          </cell>
          <cell r="J27">
            <v>2</v>
          </cell>
        </row>
        <row r="28">
          <cell r="H28">
            <v>36</v>
          </cell>
          <cell r="I28">
            <v>900</v>
          </cell>
          <cell r="J28">
            <v>2</v>
          </cell>
        </row>
        <row r="29">
          <cell r="H29">
            <v>38</v>
          </cell>
          <cell r="I29">
            <v>950</v>
          </cell>
          <cell r="J29">
            <v>2</v>
          </cell>
        </row>
        <row r="30">
          <cell r="H30">
            <v>40</v>
          </cell>
          <cell r="I30">
            <v>1000</v>
          </cell>
          <cell r="J30">
            <v>2</v>
          </cell>
        </row>
        <row r="31">
          <cell r="H31">
            <v>42</v>
          </cell>
          <cell r="I31">
            <v>1050</v>
          </cell>
          <cell r="J31">
            <v>2</v>
          </cell>
        </row>
        <row r="32">
          <cell r="H32">
            <v>48</v>
          </cell>
          <cell r="I32">
            <v>1200</v>
          </cell>
          <cell r="J32">
            <v>2</v>
          </cell>
        </row>
        <row r="33">
          <cell r="H33">
            <v>50</v>
          </cell>
          <cell r="I33">
            <v>1250</v>
          </cell>
          <cell r="J33">
            <v>2</v>
          </cell>
        </row>
        <row r="34">
          <cell r="H34">
            <v>52</v>
          </cell>
          <cell r="I34">
            <v>1300</v>
          </cell>
          <cell r="J34">
            <v>2</v>
          </cell>
        </row>
        <row r="35">
          <cell r="H35">
            <v>54</v>
          </cell>
          <cell r="I35">
            <v>1350</v>
          </cell>
          <cell r="J35">
            <v>2</v>
          </cell>
        </row>
        <row r="36">
          <cell r="H36">
            <v>56</v>
          </cell>
          <cell r="I36">
            <v>1400</v>
          </cell>
          <cell r="J36">
            <v>2</v>
          </cell>
        </row>
        <row r="37">
          <cell r="I37">
            <v>2</v>
          </cell>
          <cell r="J37">
            <v>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file"/>
      <sheetName val="summary"/>
      <sheetName val="rate makeup"/>
      <sheetName val="Rev 4"/>
      <sheetName val="Total"/>
      <sheetName val="ext. Piping"/>
      <sheetName val="Int. Piping"/>
      <sheetName val="P &amp; G"/>
      <sheetName val="vessel"/>
      <sheetName val="Dampers valve list"/>
      <sheetName val="Drawings"/>
      <sheetName val="Materials"/>
      <sheetName val="Flats"/>
      <sheetName val="Burner Areas"/>
      <sheetName val="Sheet2"/>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ow r="61">
          <cell r="U61">
            <v>265.61598000000004</v>
          </cell>
        </row>
        <row r="63">
          <cell r="G63">
            <v>379.0087463556851</v>
          </cell>
        </row>
      </sheetData>
      <sheetData sheetId="12" refreshError="1"/>
      <sheetData sheetId="13" refreshError="1"/>
      <sheetData sheetId="1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fI Formulae (2)"/>
      <sheetName val="FRP Adjust for Ret"/>
      <sheetName val="FRP Common &amp; P&amp;G alloc"/>
      <sheetName val="FRP Adj for Ret calc (CP &amp;P&amp;G)"/>
      <sheetName val="FRP Adj for Ret calc (U1-9)"/>
      <sheetName val="FRP Adj for Ret calc"/>
      <sheetName val="FRP cashflow"/>
      <sheetName val="Retention Calculations"/>
      <sheetName val="PAfI Unit (9)"/>
      <sheetName val="Location Unit (9)"/>
      <sheetName val="PAfI Unit (8)"/>
      <sheetName val="Location Unit (8)"/>
      <sheetName val="PAfI Unit (7)"/>
      <sheetName val="Location Unit (7)"/>
      <sheetName val="PAfI Unit (6)"/>
      <sheetName val="Location Unit (6)"/>
      <sheetName val="PAfI Unit (5)"/>
      <sheetName val="Location Unit (5)"/>
      <sheetName val="PAfI Unit (4)"/>
      <sheetName val="Location Unit (4)"/>
      <sheetName val="PAfI Unit (3)"/>
      <sheetName val="Location Unit (3)"/>
      <sheetName val="PAfI Unit (2)"/>
      <sheetName val="Location Unit (2)"/>
      <sheetName val="PAfI Unit (1)"/>
      <sheetName val="Location Unit (1)"/>
      <sheetName val="PAfI P&amp;G"/>
      <sheetName val="Location P&amp;G"/>
      <sheetName val="PAfI CP"/>
      <sheetName val="Location CP"/>
      <sheetName val="PAfI Formulae"/>
      <sheetName val="Indices &amp; forecast"/>
      <sheetName val="Allocation PAfI FRP"/>
      <sheetName val="Summary PAfI FRP"/>
      <sheetName val="Location PAfI FRP"/>
      <sheetName val="Summary Units FRP"/>
      <sheetName val="Summary Totals FRP"/>
      <sheetName val="Summary Total to date"/>
      <sheetName val="FRP Input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row r="6">
          <cell r="A6" t="str">
            <v>Ref</v>
          </cell>
          <cell r="B6" t="str">
            <v>CODE</v>
          </cell>
          <cell r="C6" t="str">
            <v>SECTION</v>
          </cell>
          <cell r="D6" t="str">
            <v>Location</v>
          </cell>
          <cell r="E6" t="str">
            <v>Local / Foreign</v>
          </cell>
          <cell r="F6" t="str">
            <v>No</v>
          </cell>
          <cell r="G6" t="str">
            <v>Category</v>
          </cell>
          <cell r="H6" t="str">
            <v>PAfI</v>
          </cell>
          <cell r="I6" t="str">
            <v>Data</v>
          </cell>
          <cell r="J6" t="str">
            <v>Total Current Contract</v>
          </cell>
          <cell r="K6" t="str">
            <v>Total to Date</v>
          </cell>
          <cell r="L6" t="str">
            <v>Total outstanding</v>
          </cell>
          <cell r="M6" t="str">
            <v>Check FRP vs Contract</v>
          </cell>
          <cell r="N6" t="str">
            <v>Total FRP</v>
          </cell>
          <cell r="O6">
            <v>38893</v>
          </cell>
          <cell r="P6">
            <v>38923</v>
          </cell>
          <cell r="Q6">
            <v>38954</v>
          </cell>
          <cell r="R6">
            <v>38985</v>
          </cell>
          <cell r="S6">
            <v>39015</v>
          </cell>
          <cell r="T6">
            <v>39046</v>
          </cell>
          <cell r="U6">
            <v>39076</v>
          </cell>
          <cell r="V6">
            <v>39107</v>
          </cell>
          <cell r="W6">
            <v>39138</v>
          </cell>
          <cell r="X6">
            <v>39166</v>
          </cell>
          <cell r="Y6">
            <v>39197</v>
          </cell>
          <cell r="Z6">
            <v>39227</v>
          </cell>
          <cell r="AA6">
            <v>39258</v>
          </cell>
          <cell r="AB6">
            <v>39288</v>
          </cell>
          <cell r="AC6">
            <v>39319</v>
          </cell>
          <cell r="AD6">
            <v>39350</v>
          </cell>
          <cell r="AE6">
            <v>39380</v>
          </cell>
          <cell r="AF6">
            <v>39411</v>
          </cell>
          <cell r="AG6">
            <v>39441</v>
          </cell>
          <cell r="AH6">
            <v>39472</v>
          </cell>
          <cell r="AI6">
            <v>39503</v>
          </cell>
          <cell r="AJ6">
            <v>39532</v>
          </cell>
          <cell r="AK6">
            <v>39563</v>
          </cell>
          <cell r="AL6">
            <v>39593</v>
          </cell>
          <cell r="AM6">
            <v>39624</v>
          </cell>
          <cell r="AN6">
            <v>39654</v>
          </cell>
          <cell r="AO6">
            <v>39685</v>
          </cell>
          <cell r="AP6">
            <v>39716</v>
          </cell>
          <cell r="AQ6">
            <v>39746</v>
          </cell>
          <cell r="AR6">
            <v>39777</v>
          </cell>
          <cell r="AS6">
            <v>39807</v>
          </cell>
          <cell r="AT6">
            <v>39838</v>
          </cell>
          <cell r="AU6">
            <v>39869</v>
          </cell>
          <cell r="AV6">
            <v>39897</v>
          </cell>
          <cell r="AW6">
            <v>39928</v>
          </cell>
          <cell r="AX6">
            <v>39958</v>
          </cell>
          <cell r="AY6">
            <v>39989</v>
          </cell>
          <cell r="AZ6">
            <v>40019</v>
          </cell>
          <cell r="BA6">
            <v>40050</v>
          </cell>
          <cell r="BB6">
            <v>40081</v>
          </cell>
          <cell r="BC6">
            <v>40111</v>
          </cell>
          <cell r="BD6">
            <v>40142</v>
          </cell>
          <cell r="BE6">
            <v>40172</v>
          </cell>
          <cell r="BF6">
            <v>40203</v>
          </cell>
          <cell r="BG6">
            <v>40234</v>
          </cell>
          <cell r="BH6">
            <v>40262</v>
          </cell>
          <cell r="BI6">
            <v>40293</v>
          </cell>
          <cell r="BJ6">
            <v>40323</v>
          </cell>
          <cell r="BK6">
            <v>40354</v>
          </cell>
          <cell r="BL6">
            <v>40384</v>
          </cell>
          <cell r="BM6">
            <v>40415</v>
          </cell>
          <cell r="BN6">
            <v>40446</v>
          </cell>
          <cell r="BO6">
            <v>40476</v>
          </cell>
          <cell r="BP6">
            <v>40507</v>
          </cell>
          <cell r="BQ6">
            <v>40537</v>
          </cell>
          <cell r="BR6">
            <v>40568</v>
          </cell>
          <cell r="BS6">
            <v>40599</v>
          </cell>
        </row>
        <row r="7">
          <cell r="A7">
            <v>3</v>
          </cell>
          <cell r="B7" t="str">
            <v>CSC</v>
          </cell>
          <cell r="C7" t="str">
            <v>CONTROL SYSTEM CUBICLES (INFRASTRUCTURE)</v>
          </cell>
          <cell r="D7" t="str">
            <v>Common Plant</v>
          </cell>
          <cell r="E7" t="str">
            <v>Foreign</v>
          </cell>
          <cell r="F7" t="str">
            <v>C</v>
          </cell>
          <cell r="G7" t="str">
            <v>Plant and Materials</v>
          </cell>
          <cell r="H7" t="str">
            <v>Fixed</v>
          </cell>
          <cell r="I7" t="str">
            <v>C Plant and Materials Foreign Fixed</v>
          </cell>
          <cell r="J7">
            <v>4746029.7703645723</v>
          </cell>
          <cell r="K7">
            <v>4387545.62</v>
          </cell>
          <cell r="L7">
            <v>358484.15036457218</v>
          </cell>
          <cell r="M7">
            <v>-3.6457274109125137E-4</v>
          </cell>
          <cell r="N7">
            <v>4746029.7699999996</v>
          </cell>
          <cell r="P7">
            <v>0</v>
          </cell>
          <cell r="Q7">
            <v>0</v>
          </cell>
          <cell r="R7">
            <v>0</v>
          </cell>
          <cell r="S7">
            <v>0</v>
          </cell>
          <cell r="T7">
            <v>0</v>
          </cell>
          <cell r="U7">
            <v>4387545.62</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358484.14999999944</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row>
        <row r="8">
          <cell r="A8">
            <v>8</v>
          </cell>
          <cell r="B8" t="str">
            <v>CSC</v>
          </cell>
          <cell r="C8" t="str">
            <v>CONTROL SYSTEM CUBICLES (INFRASTRUCTURE)</v>
          </cell>
          <cell r="D8" t="str">
            <v>Common Plant</v>
          </cell>
          <cell r="E8" t="str">
            <v>Foreign</v>
          </cell>
          <cell r="F8" t="str">
            <v>H</v>
          </cell>
          <cell r="G8" t="str">
            <v>Commissioning and Testing</v>
          </cell>
          <cell r="H8" t="str">
            <v>Fixed</v>
          </cell>
          <cell r="I8" t="str">
            <v>H Commissioning and Testing Foreign Fixed</v>
          </cell>
          <cell r="J8">
            <v>15821.93</v>
          </cell>
          <cell r="K8">
            <v>0</v>
          </cell>
          <cell r="L8">
            <v>15821.93</v>
          </cell>
          <cell r="M8">
            <v>6.9999999999708962E-2</v>
          </cell>
          <cell r="N8">
            <v>15822</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15822</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row>
        <row r="9">
          <cell r="A9">
            <v>10</v>
          </cell>
          <cell r="B9" t="str">
            <v>CSC</v>
          </cell>
          <cell r="C9" t="str">
            <v>CONTROL SYSTEM CUBICLES (INFRASTRUCTURE)</v>
          </cell>
          <cell r="D9" t="str">
            <v>Common Plant</v>
          </cell>
          <cell r="E9" t="str">
            <v>Local</v>
          </cell>
          <cell r="F9" t="str">
            <v>B</v>
          </cell>
          <cell r="G9" t="str">
            <v>Engineering</v>
          </cell>
          <cell r="H9" t="str">
            <v>Formula 4</v>
          </cell>
          <cell r="I9" t="str">
            <v>B Engineering Local Formula 4</v>
          </cell>
          <cell r="J9">
            <v>734848.49</v>
          </cell>
          <cell r="K9">
            <v>734848.49</v>
          </cell>
          <cell r="L9">
            <v>0</v>
          </cell>
          <cell r="M9">
            <v>0</v>
          </cell>
          <cell r="N9">
            <v>734848.49</v>
          </cell>
          <cell r="P9">
            <v>0</v>
          </cell>
          <cell r="Q9">
            <v>587878.79</v>
          </cell>
          <cell r="R9">
            <v>79230</v>
          </cell>
          <cell r="S9">
            <v>67739.7</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row>
        <row r="10">
          <cell r="A10">
            <v>11</v>
          </cell>
          <cell r="B10" t="str">
            <v>CSC</v>
          </cell>
          <cell r="C10" t="str">
            <v>CONTROL SYSTEM CUBICLES (INFRASTRUCTURE)</v>
          </cell>
          <cell r="D10" t="str">
            <v>Common Plant</v>
          </cell>
          <cell r="E10" t="str">
            <v>Local</v>
          </cell>
          <cell r="F10" t="str">
            <v>C</v>
          </cell>
          <cell r="G10" t="str">
            <v>Plant and Materials</v>
          </cell>
          <cell r="H10" t="str">
            <v>Formula 1</v>
          </cell>
          <cell r="I10" t="str">
            <v>C Plant and Materials Local Formula 1</v>
          </cell>
          <cell r="J10">
            <v>1648612.0814582915</v>
          </cell>
          <cell r="K10">
            <v>1648612.08</v>
          </cell>
          <cell r="L10">
            <v>1.4582914300262928E-3</v>
          </cell>
          <cell r="M10">
            <v>-1.4582914300262928E-3</v>
          </cell>
          <cell r="N10">
            <v>1648612.08</v>
          </cell>
          <cell r="P10">
            <v>0</v>
          </cell>
          <cell r="Q10">
            <v>0</v>
          </cell>
          <cell r="R10">
            <v>0</v>
          </cell>
          <cell r="S10">
            <v>0</v>
          </cell>
          <cell r="T10">
            <v>214675.48</v>
          </cell>
          <cell r="U10">
            <v>0</v>
          </cell>
          <cell r="V10">
            <v>0</v>
          </cell>
          <cell r="W10">
            <v>0</v>
          </cell>
          <cell r="X10">
            <v>0</v>
          </cell>
          <cell r="Y10">
            <v>0</v>
          </cell>
          <cell r="Z10">
            <v>0</v>
          </cell>
          <cell r="AA10">
            <v>0</v>
          </cell>
          <cell r="AB10">
            <v>0</v>
          </cell>
          <cell r="AC10">
            <v>1433936.6</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row>
        <row r="11">
          <cell r="A11">
            <v>12</v>
          </cell>
          <cell r="B11" t="str">
            <v>CSC</v>
          </cell>
          <cell r="C11" t="str">
            <v>CONTROL SYSTEM CUBICLES (INFRASTRUCTURE)</v>
          </cell>
          <cell r="D11" t="str">
            <v>Common Plant</v>
          </cell>
          <cell r="E11" t="str">
            <v>Local</v>
          </cell>
          <cell r="F11" t="str">
            <v>D</v>
          </cell>
          <cell r="G11" t="str">
            <v>Shipping / Freight</v>
          </cell>
          <cell r="H11" t="str">
            <v>Fixed</v>
          </cell>
          <cell r="I11" t="str">
            <v>D Shipping / Freight Local Fixed</v>
          </cell>
          <cell r="J11">
            <v>248636.71375911435</v>
          </cell>
          <cell r="K11">
            <v>239674.61</v>
          </cell>
          <cell r="L11">
            <v>8962.1037591143686</v>
          </cell>
          <cell r="M11">
            <v>-3.7591143627651036E-3</v>
          </cell>
          <cell r="N11">
            <v>248636.71</v>
          </cell>
          <cell r="P11">
            <v>0</v>
          </cell>
          <cell r="Q11">
            <v>0</v>
          </cell>
          <cell r="R11">
            <v>0</v>
          </cell>
          <cell r="S11">
            <v>0</v>
          </cell>
          <cell r="T11">
            <v>0</v>
          </cell>
          <cell r="U11">
            <v>239674.61</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8962.1000000000058</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row>
        <row r="12">
          <cell r="A12">
            <v>16</v>
          </cell>
          <cell r="B12" t="str">
            <v>CSC</v>
          </cell>
          <cell r="C12" t="str">
            <v>CONTROL SYSTEM CUBICLES (INFRASTRUCTURE)</v>
          </cell>
          <cell r="D12" t="str">
            <v>Common Plant</v>
          </cell>
          <cell r="E12" t="str">
            <v>Local</v>
          </cell>
          <cell r="F12" t="str">
            <v>H</v>
          </cell>
          <cell r="G12" t="str">
            <v>Commissioning and Testing</v>
          </cell>
          <cell r="H12" t="str">
            <v>Formula 4</v>
          </cell>
          <cell r="I12" t="str">
            <v>H Commissioning and Testing Local Formula 4</v>
          </cell>
          <cell r="J12">
            <v>848536.98</v>
          </cell>
          <cell r="K12">
            <v>509122.19</v>
          </cell>
          <cell r="L12">
            <v>339414.79</v>
          </cell>
          <cell r="M12">
            <v>0.2099999999627471</v>
          </cell>
          <cell r="N12">
            <v>848537.19</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424268.49</v>
          </cell>
          <cell r="AE12">
            <v>0</v>
          </cell>
          <cell r="AF12">
            <v>0</v>
          </cell>
          <cell r="AG12">
            <v>0</v>
          </cell>
          <cell r="AH12">
            <v>0</v>
          </cell>
          <cell r="AI12">
            <v>84853.7</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339415</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row>
        <row r="13">
          <cell r="A13">
            <v>34</v>
          </cell>
          <cell r="B13" t="str">
            <v>CSC</v>
          </cell>
          <cell r="C13" t="str">
            <v>CONTROL SYSTEM CUBICLES (INFRASTRUCTURE)</v>
          </cell>
          <cell r="D13" t="str">
            <v>Unit 1</v>
          </cell>
          <cell r="E13" t="str">
            <v>Foreign</v>
          </cell>
          <cell r="F13" t="str">
            <v>B</v>
          </cell>
          <cell r="G13" t="str">
            <v>Engineering</v>
          </cell>
          <cell r="H13" t="str">
            <v>Fixed</v>
          </cell>
          <cell r="I13" t="str">
            <v>B Engineering Foreign Fixed</v>
          </cell>
          <cell r="J13">
            <v>240394.39</v>
          </cell>
          <cell r="K13">
            <v>0</v>
          </cell>
          <cell r="L13">
            <v>240394.39</v>
          </cell>
          <cell r="M13">
            <v>-0.39000000001396984</v>
          </cell>
          <cell r="N13">
            <v>240394</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240394</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row>
        <row r="14">
          <cell r="A14">
            <v>35</v>
          </cell>
          <cell r="B14" t="str">
            <v>CSC</v>
          </cell>
          <cell r="C14" t="str">
            <v>CONTROL SYSTEM CUBICLES (INFRASTRUCTURE)</v>
          </cell>
          <cell r="D14" t="str">
            <v>Unit 1</v>
          </cell>
          <cell r="E14" t="str">
            <v>Foreign</v>
          </cell>
          <cell r="F14" t="str">
            <v>C</v>
          </cell>
          <cell r="G14" t="str">
            <v>Plant and Materials</v>
          </cell>
          <cell r="H14" t="str">
            <v>Fixed</v>
          </cell>
          <cell r="I14" t="str">
            <v>C Plant and Materials Foreign Fixed</v>
          </cell>
          <cell r="J14">
            <v>2242122.0299999998</v>
          </cell>
          <cell r="K14">
            <v>0</v>
          </cell>
          <cell r="L14">
            <v>2242122.0299999998</v>
          </cell>
          <cell r="M14">
            <v>0</v>
          </cell>
          <cell r="N14">
            <v>2242122.0299999998</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2242122.0299999998</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row>
        <row r="15">
          <cell r="A15">
            <v>42</v>
          </cell>
          <cell r="B15" t="str">
            <v>CSC</v>
          </cell>
          <cell r="C15" t="str">
            <v>CONTROL SYSTEM CUBICLES (INFRASTRUCTURE)</v>
          </cell>
          <cell r="D15" t="str">
            <v>Unit 1</v>
          </cell>
          <cell r="E15" t="str">
            <v>Local</v>
          </cell>
          <cell r="F15" t="str">
            <v>B</v>
          </cell>
          <cell r="G15" t="str">
            <v>Engineering</v>
          </cell>
          <cell r="H15" t="str">
            <v>Formula 4</v>
          </cell>
          <cell r="I15" t="str">
            <v>B Engineering Local Formula 4</v>
          </cell>
          <cell r="J15">
            <v>116206.89</v>
          </cell>
          <cell r="K15">
            <v>0</v>
          </cell>
          <cell r="L15">
            <v>116206.89</v>
          </cell>
          <cell r="M15">
            <v>0.11000000000058208</v>
          </cell>
          <cell r="N15">
            <v>116207</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116207</v>
          </cell>
          <cell r="BI15">
            <v>0</v>
          </cell>
          <cell r="BJ15">
            <v>0</v>
          </cell>
          <cell r="BK15">
            <v>0</v>
          </cell>
          <cell r="BL15">
            <v>0</v>
          </cell>
          <cell r="BM15">
            <v>0</v>
          </cell>
          <cell r="BN15">
            <v>0</v>
          </cell>
          <cell r="BO15">
            <v>0</v>
          </cell>
          <cell r="BP15">
            <v>0</v>
          </cell>
          <cell r="BQ15">
            <v>0</v>
          </cell>
          <cell r="BR15">
            <v>0</v>
          </cell>
          <cell r="BS15">
            <v>0</v>
          </cell>
        </row>
        <row r="16">
          <cell r="A16">
            <v>43</v>
          </cell>
          <cell r="B16" t="str">
            <v>CSC</v>
          </cell>
          <cell r="C16" t="str">
            <v>CONTROL SYSTEM CUBICLES (INFRASTRUCTURE)</v>
          </cell>
          <cell r="D16" t="str">
            <v>Unit 1</v>
          </cell>
          <cell r="E16" t="str">
            <v>Local</v>
          </cell>
          <cell r="F16" t="str">
            <v>C</v>
          </cell>
          <cell r="G16" t="str">
            <v>Plant and Materials</v>
          </cell>
          <cell r="H16" t="str">
            <v>Formula 1</v>
          </cell>
          <cell r="I16" t="str">
            <v>C Plant and Materials Local Formula 1</v>
          </cell>
          <cell r="J16">
            <v>109703.42</v>
          </cell>
          <cell r="K16">
            <v>0</v>
          </cell>
          <cell r="L16">
            <v>109703.42</v>
          </cell>
          <cell r="M16">
            <v>-0.41999999999825377</v>
          </cell>
          <cell r="N16">
            <v>109703</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109703</v>
          </cell>
          <cell r="BH16">
            <v>0</v>
          </cell>
          <cell r="BI16">
            <v>0</v>
          </cell>
          <cell r="BJ16">
            <v>0</v>
          </cell>
          <cell r="BK16">
            <v>0</v>
          </cell>
          <cell r="BL16">
            <v>0</v>
          </cell>
          <cell r="BM16">
            <v>0</v>
          </cell>
          <cell r="BN16">
            <v>0</v>
          </cell>
          <cell r="BO16">
            <v>0</v>
          </cell>
          <cell r="BP16">
            <v>0</v>
          </cell>
          <cell r="BQ16">
            <v>0</v>
          </cell>
          <cell r="BR16">
            <v>0</v>
          </cell>
          <cell r="BS16">
            <v>0</v>
          </cell>
        </row>
        <row r="17">
          <cell r="A17">
            <v>44</v>
          </cell>
          <cell r="B17" t="str">
            <v>CSC</v>
          </cell>
          <cell r="C17" t="str">
            <v>CONTROL SYSTEM CUBICLES (INFRASTRUCTURE)</v>
          </cell>
          <cell r="D17" t="str">
            <v>Unit 1</v>
          </cell>
          <cell r="E17" t="str">
            <v>Local</v>
          </cell>
          <cell r="F17" t="str">
            <v>D</v>
          </cell>
          <cell r="G17" t="str">
            <v>Shipping / Freight</v>
          </cell>
          <cell r="H17" t="str">
            <v>Fixed</v>
          </cell>
          <cell r="I17" t="str">
            <v>D Shipping / Freight Local Fixed</v>
          </cell>
          <cell r="J17">
            <v>122478.44</v>
          </cell>
          <cell r="K17">
            <v>0</v>
          </cell>
          <cell r="L17">
            <v>122478.44</v>
          </cell>
          <cell r="M17">
            <v>-0.44000000000232831</v>
          </cell>
          <cell r="N17">
            <v>122478</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122478</v>
          </cell>
          <cell r="BI17">
            <v>0</v>
          </cell>
          <cell r="BJ17">
            <v>0</v>
          </cell>
          <cell r="BK17">
            <v>0</v>
          </cell>
          <cell r="BL17">
            <v>0</v>
          </cell>
          <cell r="BM17">
            <v>0</v>
          </cell>
          <cell r="BN17">
            <v>0</v>
          </cell>
          <cell r="BO17">
            <v>0</v>
          </cell>
          <cell r="BP17">
            <v>0</v>
          </cell>
          <cell r="BQ17">
            <v>0</v>
          </cell>
          <cell r="BR17">
            <v>0</v>
          </cell>
          <cell r="BS17">
            <v>0</v>
          </cell>
        </row>
        <row r="18">
          <cell r="A18">
            <v>48</v>
          </cell>
          <cell r="B18" t="str">
            <v>CSC</v>
          </cell>
          <cell r="C18" t="str">
            <v>CONTROL SYSTEM CUBICLES (INFRASTRUCTURE)</v>
          </cell>
          <cell r="D18" t="str">
            <v>Unit 1</v>
          </cell>
          <cell r="E18" t="str">
            <v>Local</v>
          </cell>
          <cell r="F18" t="str">
            <v>H</v>
          </cell>
          <cell r="G18" t="str">
            <v>Commissioning and Testing</v>
          </cell>
          <cell r="H18" t="str">
            <v>Formula 4</v>
          </cell>
          <cell r="I18" t="str">
            <v>H Commissioning and Testing Local Formula 4</v>
          </cell>
          <cell r="J18">
            <v>501911.16</v>
          </cell>
          <cell r="K18">
            <v>0</v>
          </cell>
          <cell r="L18">
            <v>501911.16</v>
          </cell>
          <cell r="M18">
            <v>-0.15999999997438863</v>
          </cell>
          <cell r="N18">
            <v>501911</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501911</v>
          </cell>
          <cell r="BJ18">
            <v>0</v>
          </cell>
          <cell r="BK18">
            <v>0</v>
          </cell>
          <cell r="BL18">
            <v>0</v>
          </cell>
          <cell r="BM18">
            <v>0</v>
          </cell>
          <cell r="BN18">
            <v>0</v>
          </cell>
          <cell r="BO18">
            <v>0</v>
          </cell>
          <cell r="BP18">
            <v>0</v>
          </cell>
          <cell r="BQ18">
            <v>0</v>
          </cell>
          <cell r="BR18">
            <v>0</v>
          </cell>
          <cell r="BS18">
            <v>0</v>
          </cell>
        </row>
        <row r="19">
          <cell r="A19">
            <v>50</v>
          </cell>
          <cell r="B19" t="str">
            <v>CSC</v>
          </cell>
          <cell r="C19" t="str">
            <v>CONTROL SYSTEM CUBICLES (INFRASTRUCTURE)</v>
          </cell>
          <cell r="D19" t="str">
            <v>Unit 2</v>
          </cell>
          <cell r="E19" t="str">
            <v>Foreign</v>
          </cell>
          <cell r="F19" t="str">
            <v>B</v>
          </cell>
          <cell r="G19" t="str">
            <v>Engineering</v>
          </cell>
          <cell r="H19" t="str">
            <v>Fixed</v>
          </cell>
          <cell r="I19" t="str">
            <v>B Engineering Foreign Fixed</v>
          </cell>
          <cell r="J19">
            <v>240394.39</v>
          </cell>
          <cell r="K19">
            <v>0</v>
          </cell>
          <cell r="L19">
            <v>240394.39</v>
          </cell>
          <cell r="M19">
            <v>-0.39000000001396984</v>
          </cell>
          <cell r="N19">
            <v>240394</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240394</v>
          </cell>
          <cell r="BG19">
            <v>0</v>
          </cell>
          <cell r="BH19">
            <v>0</v>
          </cell>
          <cell r="BI19">
            <v>0</v>
          </cell>
          <cell r="BJ19">
            <v>0</v>
          </cell>
          <cell r="BK19">
            <v>0</v>
          </cell>
          <cell r="BL19">
            <v>0</v>
          </cell>
          <cell r="BM19">
            <v>0</v>
          </cell>
          <cell r="BN19">
            <v>0</v>
          </cell>
          <cell r="BO19">
            <v>0</v>
          </cell>
          <cell r="BP19">
            <v>0</v>
          </cell>
          <cell r="BQ19">
            <v>0</v>
          </cell>
          <cell r="BR19">
            <v>0</v>
          </cell>
          <cell r="BS19">
            <v>0</v>
          </cell>
        </row>
        <row r="20">
          <cell r="A20">
            <v>51</v>
          </cell>
          <cell r="B20" t="str">
            <v>CSC</v>
          </cell>
          <cell r="C20" t="str">
            <v>CONTROL SYSTEM CUBICLES (INFRASTRUCTURE)</v>
          </cell>
          <cell r="D20" t="str">
            <v>Unit 2</v>
          </cell>
          <cell r="E20" t="str">
            <v>Foreign</v>
          </cell>
          <cell r="F20" t="str">
            <v>C</v>
          </cell>
          <cell r="G20" t="str">
            <v>Plant and Materials</v>
          </cell>
          <cell r="H20" t="str">
            <v>Fixed</v>
          </cell>
          <cell r="I20" t="str">
            <v>C Plant and Materials Foreign Fixed</v>
          </cell>
          <cell r="J20">
            <v>2242122.0299999998</v>
          </cell>
          <cell r="K20">
            <v>0</v>
          </cell>
          <cell r="L20">
            <v>2242122.0299999998</v>
          </cell>
          <cell r="M20">
            <v>-2.9999999795109034E-2</v>
          </cell>
          <cell r="N20">
            <v>2242122</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2242122</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row>
        <row r="21">
          <cell r="A21">
            <v>58</v>
          </cell>
          <cell r="B21" t="str">
            <v>CSC</v>
          </cell>
          <cell r="C21" t="str">
            <v>CONTROL SYSTEM CUBICLES (INFRASTRUCTURE)</v>
          </cell>
          <cell r="D21" t="str">
            <v>Unit 2</v>
          </cell>
          <cell r="E21" t="str">
            <v>Local</v>
          </cell>
          <cell r="F21" t="str">
            <v>B</v>
          </cell>
          <cell r="G21" t="str">
            <v>Engineering</v>
          </cell>
          <cell r="H21" t="str">
            <v>Formula 4</v>
          </cell>
          <cell r="I21" t="str">
            <v>B Engineering Local Formula 4</v>
          </cell>
          <cell r="J21">
            <v>116206.89</v>
          </cell>
          <cell r="K21">
            <v>0</v>
          </cell>
          <cell r="L21">
            <v>116206.89</v>
          </cell>
          <cell r="M21">
            <v>0.11000000000058208</v>
          </cell>
          <cell r="N21">
            <v>116207</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116207</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row>
        <row r="22">
          <cell r="A22">
            <v>59</v>
          </cell>
          <cell r="B22" t="str">
            <v>CSC</v>
          </cell>
          <cell r="C22" t="str">
            <v>CONTROL SYSTEM CUBICLES (INFRASTRUCTURE)</v>
          </cell>
          <cell r="D22" t="str">
            <v>Unit 2</v>
          </cell>
          <cell r="E22" t="str">
            <v>Local</v>
          </cell>
          <cell r="F22" t="str">
            <v>C</v>
          </cell>
          <cell r="G22" t="str">
            <v>Plant and Materials</v>
          </cell>
          <cell r="H22" t="str">
            <v>Formula 1</v>
          </cell>
          <cell r="I22" t="str">
            <v>C Plant and Materials Local Formula 1</v>
          </cell>
          <cell r="J22">
            <v>109703.42</v>
          </cell>
          <cell r="K22">
            <v>0</v>
          </cell>
          <cell r="L22">
            <v>109703.42</v>
          </cell>
          <cell r="M22">
            <v>-0.41999999999825377</v>
          </cell>
          <cell r="N22">
            <v>109703</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109703</v>
          </cell>
          <cell r="BG22">
            <v>0</v>
          </cell>
          <cell r="BH22">
            <v>0</v>
          </cell>
          <cell r="BI22">
            <v>0</v>
          </cell>
          <cell r="BJ22">
            <v>0</v>
          </cell>
          <cell r="BK22">
            <v>0</v>
          </cell>
          <cell r="BL22">
            <v>0</v>
          </cell>
          <cell r="BM22">
            <v>0</v>
          </cell>
          <cell r="BN22">
            <v>0</v>
          </cell>
          <cell r="BO22">
            <v>0</v>
          </cell>
          <cell r="BP22">
            <v>0</v>
          </cell>
          <cell r="BQ22">
            <v>0</v>
          </cell>
          <cell r="BR22">
            <v>0</v>
          </cell>
          <cell r="BS22">
            <v>0</v>
          </cell>
        </row>
        <row r="23">
          <cell r="A23">
            <v>60</v>
          </cell>
          <cell r="B23" t="str">
            <v>CSC</v>
          </cell>
          <cell r="C23" t="str">
            <v>CONTROL SYSTEM CUBICLES (INFRASTRUCTURE)</v>
          </cell>
          <cell r="D23" t="str">
            <v>Unit 2</v>
          </cell>
          <cell r="E23" t="str">
            <v>Local</v>
          </cell>
          <cell r="F23" t="str">
            <v>D</v>
          </cell>
          <cell r="G23" t="str">
            <v>Shipping / Freight</v>
          </cell>
          <cell r="H23" t="str">
            <v>Fixed</v>
          </cell>
          <cell r="I23" t="str">
            <v>D Shipping / Freight Local Fixed</v>
          </cell>
          <cell r="J23">
            <v>122478.44</v>
          </cell>
          <cell r="K23">
            <v>0</v>
          </cell>
          <cell r="L23">
            <v>122478.44</v>
          </cell>
          <cell r="M23">
            <v>-0.44000000000232831</v>
          </cell>
          <cell r="N23">
            <v>122478</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122478</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row>
        <row r="24">
          <cell r="A24">
            <v>64</v>
          </cell>
          <cell r="B24" t="str">
            <v>CSC</v>
          </cell>
          <cell r="C24" t="str">
            <v>CONTROL SYSTEM CUBICLES (INFRASTRUCTURE)</v>
          </cell>
          <cell r="D24" t="str">
            <v>Unit 2</v>
          </cell>
          <cell r="E24" t="str">
            <v>Local</v>
          </cell>
          <cell r="F24" t="str">
            <v>H</v>
          </cell>
          <cell r="G24" t="str">
            <v>Commissioning and Testing</v>
          </cell>
          <cell r="H24" t="str">
            <v>Formula 4</v>
          </cell>
          <cell r="I24" t="str">
            <v>H Commissioning and Testing Local Formula 4</v>
          </cell>
          <cell r="J24">
            <v>501911.16</v>
          </cell>
          <cell r="K24">
            <v>0</v>
          </cell>
          <cell r="L24">
            <v>501911.16</v>
          </cell>
          <cell r="M24">
            <v>-0.15999999997438863</v>
          </cell>
          <cell r="N24">
            <v>501911</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501911</v>
          </cell>
          <cell r="BK24">
            <v>0</v>
          </cell>
          <cell r="BL24">
            <v>0</v>
          </cell>
          <cell r="BM24">
            <v>0</v>
          </cell>
          <cell r="BN24">
            <v>0</v>
          </cell>
          <cell r="BO24">
            <v>0</v>
          </cell>
          <cell r="BP24">
            <v>0</v>
          </cell>
          <cell r="BQ24">
            <v>0</v>
          </cell>
          <cell r="BR24">
            <v>0</v>
          </cell>
          <cell r="BS24">
            <v>0</v>
          </cell>
        </row>
        <row r="25">
          <cell r="A25">
            <v>66</v>
          </cell>
          <cell r="B25" t="str">
            <v>CSC</v>
          </cell>
          <cell r="C25" t="str">
            <v>CONTROL SYSTEM CUBICLES (INFRASTRUCTURE)</v>
          </cell>
          <cell r="D25" t="str">
            <v>Unit 3</v>
          </cell>
          <cell r="E25" t="str">
            <v>Foreign</v>
          </cell>
          <cell r="F25" t="str">
            <v>B</v>
          </cell>
          <cell r="G25" t="str">
            <v>Engineering</v>
          </cell>
          <cell r="H25" t="str">
            <v>Fixed</v>
          </cell>
          <cell r="I25" t="str">
            <v>B Engineering Foreign Fixed</v>
          </cell>
          <cell r="J25">
            <v>240394.39</v>
          </cell>
          <cell r="K25">
            <v>0</v>
          </cell>
          <cell r="L25">
            <v>240394.39</v>
          </cell>
          <cell r="M25">
            <v>-0.39000000001396984</v>
          </cell>
          <cell r="N25">
            <v>240394</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240394</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row>
        <row r="26">
          <cell r="A26">
            <v>67</v>
          </cell>
          <cell r="B26" t="str">
            <v>CSC</v>
          </cell>
          <cell r="C26" t="str">
            <v>CONTROL SYSTEM CUBICLES (INFRASTRUCTURE)</v>
          </cell>
          <cell r="D26" t="str">
            <v>Unit 3</v>
          </cell>
          <cell r="E26" t="str">
            <v>Foreign</v>
          </cell>
          <cell r="F26" t="str">
            <v>C</v>
          </cell>
          <cell r="G26" t="str">
            <v>Plant and Materials</v>
          </cell>
          <cell r="H26" t="str">
            <v>Fixed</v>
          </cell>
          <cell r="I26" t="str">
            <v>C Plant and Materials Foreign Fixed</v>
          </cell>
          <cell r="J26">
            <v>2242122.0299999998</v>
          </cell>
          <cell r="K26">
            <v>0</v>
          </cell>
          <cell r="L26">
            <v>2242122.0299999998</v>
          </cell>
          <cell r="M26">
            <v>0</v>
          </cell>
          <cell r="N26">
            <v>2242122.0299999998</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2242122.0299999998</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row>
        <row r="27">
          <cell r="A27">
            <v>74</v>
          </cell>
          <cell r="B27" t="str">
            <v>CSC</v>
          </cell>
          <cell r="C27" t="str">
            <v>CONTROL SYSTEM CUBICLES (INFRASTRUCTURE)</v>
          </cell>
          <cell r="D27" t="str">
            <v>Unit 3</v>
          </cell>
          <cell r="E27" t="str">
            <v>Local</v>
          </cell>
          <cell r="F27" t="str">
            <v>B</v>
          </cell>
          <cell r="G27" t="str">
            <v>Engineering</v>
          </cell>
          <cell r="H27" t="str">
            <v>Formula 4</v>
          </cell>
          <cell r="I27" t="str">
            <v>B Engineering Local Formula 4</v>
          </cell>
          <cell r="J27">
            <v>116206.89</v>
          </cell>
          <cell r="K27">
            <v>0</v>
          </cell>
          <cell r="L27">
            <v>116206.89</v>
          </cell>
          <cell r="M27">
            <v>0.11000000000058208</v>
          </cell>
          <cell r="N27">
            <v>116207</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116207</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row>
        <row r="28">
          <cell r="A28">
            <v>75</v>
          </cell>
          <cell r="B28" t="str">
            <v>CSC</v>
          </cell>
          <cell r="C28" t="str">
            <v>CONTROL SYSTEM CUBICLES (INFRASTRUCTURE)</v>
          </cell>
          <cell r="D28" t="str">
            <v>Unit 3</v>
          </cell>
          <cell r="E28" t="str">
            <v>Local</v>
          </cell>
          <cell r="F28" t="str">
            <v>C</v>
          </cell>
          <cell r="G28" t="str">
            <v>Plant and Materials</v>
          </cell>
          <cell r="H28" t="str">
            <v>Formula 1</v>
          </cell>
          <cell r="I28" t="str">
            <v>C Plant and Materials Local Formula 1</v>
          </cell>
          <cell r="J28">
            <v>109703.42</v>
          </cell>
          <cell r="K28">
            <v>0</v>
          </cell>
          <cell r="L28">
            <v>109703.42</v>
          </cell>
          <cell r="M28">
            <v>-0.41999999999825377</v>
          </cell>
          <cell r="N28">
            <v>109703</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109703</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row>
        <row r="29">
          <cell r="A29">
            <v>76</v>
          </cell>
          <cell r="B29" t="str">
            <v>CSC</v>
          </cell>
          <cell r="C29" t="str">
            <v>CONTROL SYSTEM CUBICLES (INFRASTRUCTURE)</v>
          </cell>
          <cell r="D29" t="str">
            <v>Unit 3</v>
          </cell>
          <cell r="E29" t="str">
            <v>Local</v>
          </cell>
          <cell r="F29" t="str">
            <v>D</v>
          </cell>
          <cell r="G29" t="str">
            <v>Shipping / Freight</v>
          </cell>
          <cell r="H29" t="str">
            <v>Fixed</v>
          </cell>
          <cell r="I29" t="str">
            <v>D Shipping / Freight Local Fixed</v>
          </cell>
          <cell r="J29">
            <v>122478.44</v>
          </cell>
          <cell r="K29">
            <v>0</v>
          </cell>
          <cell r="L29">
            <v>122478.44</v>
          </cell>
          <cell r="M29">
            <v>-0.44000000000232831</v>
          </cell>
          <cell r="N29">
            <v>122478</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122478</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row>
        <row r="30">
          <cell r="A30">
            <v>80</v>
          </cell>
          <cell r="B30" t="str">
            <v>CSC</v>
          </cell>
          <cell r="C30" t="str">
            <v>CONTROL SYSTEM CUBICLES (INFRASTRUCTURE)</v>
          </cell>
          <cell r="D30" t="str">
            <v>Unit 3</v>
          </cell>
          <cell r="E30" t="str">
            <v>Local</v>
          </cell>
          <cell r="F30" t="str">
            <v>H</v>
          </cell>
          <cell r="G30" t="str">
            <v>Commissioning and Testing</v>
          </cell>
          <cell r="H30" t="str">
            <v>Formula 4</v>
          </cell>
          <cell r="I30" t="str">
            <v>H Commissioning and Testing Local Formula 4</v>
          </cell>
          <cell r="J30">
            <v>501911.16</v>
          </cell>
          <cell r="K30">
            <v>0</v>
          </cell>
          <cell r="L30">
            <v>501911.16</v>
          </cell>
          <cell r="M30">
            <v>-0.15999999997438863</v>
          </cell>
          <cell r="N30">
            <v>501911</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501911</v>
          </cell>
          <cell r="BI30">
            <v>0</v>
          </cell>
          <cell r="BJ30">
            <v>0</v>
          </cell>
          <cell r="BK30">
            <v>0</v>
          </cell>
          <cell r="BL30">
            <v>0</v>
          </cell>
          <cell r="BM30">
            <v>0</v>
          </cell>
          <cell r="BN30">
            <v>0</v>
          </cell>
          <cell r="BO30">
            <v>0</v>
          </cell>
          <cell r="BP30">
            <v>0</v>
          </cell>
          <cell r="BQ30">
            <v>0</v>
          </cell>
          <cell r="BR30">
            <v>0</v>
          </cell>
          <cell r="BS30">
            <v>0</v>
          </cell>
        </row>
        <row r="31">
          <cell r="A31">
            <v>82</v>
          </cell>
          <cell r="B31" t="str">
            <v>CSC</v>
          </cell>
          <cell r="C31" t="str">
            <v>CONTROL SYSTEM CUBICLES (INFRASTRUCTURE)</v>
          </cell>
          <cell r="D31" t="str">
            <v>Unit 4</v>
          </cell>
          <cell r="E31" t="str">
            <v>Foreign</v>
          </cell>
          <cell r="F31" t="str">
            <v>B</v>
          </cell>
          <cell r="G31" t="str">
            <v>Engineering</v>
          </cell>
          <cell r="H31" t="str">
            <v>Fixed</v>
          </cell>
          <cell r="I31" t="str">
            <v>B Engineering Foreign Fixed</v>
          </cell>
          <cell r="J31">
            <v>136221.51999999999</v>
          </cell>
          <cell r="K31">
            <v>0</v>
          </cell>
          <cell r="L31">
            <v>136221.51999999999</v>
          </cell>
          <cell r="M31">
            <v>0.48000000001047738</v>
          </cell>
          <cell r="N31">
            <v>136222</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136222</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row>
        <row r="32">
          <cell r="A32">
            <v>83</v>
          </cell>
          <cell r="B32" t="str">
            <v>CSC</v>
          </cell>
          <cell r="C32" t="str">
            <v>CONTROL SYSTEM CUBICLES (INFRASTRUCTURE)</v>
          </cell>
          <cell r="D32" t="str">
            <v>Unit 4</v>
          </cell>
          <cell r="E32" t="str">
            <v>Foreign</v>
          </cell>
          <cell r="F32" t="str">
            <v>C</v>
          </cell>
          <cell r="G32" t="str">
            <v>Plant and Materials</v>
          </cell>
          <cell r="H32" t="str">
            <v>Fixed</v>
          </cell>
          <cell r="I32" t="str">
            <v>C Plant and Materials Foreign Fixed</v>
          </cell>
          <cell r="J32">
            <v>2242122.0299999998</v>
          </cell>
          <cell r="K32">
            <v>2242122.0299999998</v>
          </cell>
          <cell r="L32">
            <v>0</v>
          </cell>
          <cell r="M32">
            <v>0</v>
          </cell>
          <cell r="N32">
            <v>2242122.0299999998</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2242122.0299999998</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row>
        <row r="33">
          <cell r="A33">
            <v>90</v>
          </cell>
          <cell r="B33" t="str">
            <v>CSC</v>
          </cell>
          <cell r="C33" t="str">
            <v>CONTROL SYSTEM CUBICLES (INFRASTRUCTURE)</v>
          </cell>
          <cell r="D33" t="str">
            <v>Unit 4</v>
          </cell>
          <cell r="E33" t="str">
            <v>Local</v>
          </cell>
          <cell r="F33" t="str">
            <v>B</v>
          </cell>
          <cell r="G33" t="str">
            <v>Engineering</v>
          </cell>
          <cell r="H33" t="str">
            <v>Formula 4</v>
          </cell>
          <cell r="I33" t="str">
            <v>B Engineering Local Formula 4</v>
          </cell>
          <cell r="J33">
            <v>106026.69</v>
          </cell>
          <cell r="K33">
            <v>0</v>
          </cell>
          <cell r="L33">
            <v>106026.69</v>
          </cell>
          <cell r="M33">
            <v>0.30999999999767169</v>
          </cell>
          <cell r="N33">
            <v>106027</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106027</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row>
        <row r="34">
          <cell r="A34">
            <v>91</v>
          </cell>
          <cell r="B34" t="str">
            <v>CSC</v>
          </cell>
          <cell r="C34" t="str">
            <v>CONTROL SYSTEM CUBICLES (INFRASTRUCTURE)</v>
          </cell>
          <cell r="D34" t="str">
            <v>Unit 4</v>
          </cell>
          <cell r="E34" t="str">
            <v>Local</v>
          </cell>
          <cell r="F34" t="str">
            <v>C</v>
          </cell>
          <cell r="G34" t="str">
            <v>Plant and Materials</v>
          </cell>
          <cell r="H34" t="str">
            <v>Formula 1</v>
          </cell>
          <cell r="I34" t="str">
            <v>C Plant and Materials Local Formula 1</v>
          </cell>
          <cell r="J34">
            <v>109703.42</v>
          </cell>
          <cell r="K34">
            <v>0</v>
          </cell>
          <cell r="L34">
            <v>109703.42</v>
          </cell>
          <cell r="M34">
            <v>-0.41999999999825377</v>
          </cell>
          <cell r="N34">
            <v>109703</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109703</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row>
        <row r="35">
          <cell r="A35">
            <v>92</v>
          </cell>
          <cell r="B35" t="str">
            <v>CSC</v>
          </cell>
          <cell r="C35" t="str">
            <v>CONTROL SYSTEM CUBICLES (INFRASTRUCTURE)</v>
          </cell>
          <cell r="D35" t="str">
            <v>Unit 4</v>
          </cell>
          <cell r="E35" t="str">
            <v>Local</v>
          </cell>
          <cell r="F35" t="str">
            <v>D</v>
          </cell>
          <cell r="G35" t="str">
            <v>Shipping / Freight</v>
          </cell>
          <cell r="H35" t="str">
            <v>Fixed</v>
          </cell>
          <cell r="I35" t="str">
            <v>D Shipping / Freight Local Fixed</v>
          </cell>
          <cell r="J35">
            <v>122478.44</v>
          </cell>
          <cell r="K35">
            <v>0</v>
          </cell>
          <cell r="L35">
            <v>122478.44</v>
          </cell>
          <cell r="M35">
            <v>-0.44000000000232831</v>
          </cell>
          <cell r="N35">
            <v>122478</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122478</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row>
        <row r="36">
          <cell r="A36">
            <v>96</v>
          </cell>
          <cell r="B36" t="str">
            <v>CSC</v>
          </cell>
          <cell r="C36" t="str">
            <v>CONTROL SYSTEM CUBICLES (INFRASTRUCTURE)</v>
          </cell>
          <cell r="D36" t="str">
            <v>Unit 4</v>
          </cell>
          <cell r="E36" t="str">
            <v>Local</v>
          </cell>
          <cell r="F36" t="str">
            <v>H</v>
          </cell>
          <cell r="G36" t="str">
            <v>Commissioning and Testing</v>
          </cell>
          <cell r="H36" t="str">
            <v>Formula 4</v>
          </cell>
          <cell r="I36" t="str">
            <v>H Commissioning and Testing Local Formula 4</v>
          </cell>
          <cell r="J36">
            <v>501911.16</v>
          </cell>
          <cell r="K36">
            <v>0</v>
          </cell>
          <cell r="L36">
            <v>501911.16</v>
          </cell>
          <cell r="M36">
            <v>-0.15999999997438863</v>
          </cell>
          <cell r="N36">
            <v>501911</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501911</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row>
        <row r="37">
          <cell r="A37">
            <v>98</v>
          </cell>
          <cell r="B37" t="str">
            <v>CSC</v>
          </cell>
          <cell r="C37" t="str">
            <v>CONTROL SYSTEM CUBICLES (INFRASTRUCTURE)</v>
          </cell>
          <cell r="D37" t="str">
            <v>Unit 5</v>
          </cell>
          <cell r="E37" t="str">
            <v>Foreign</v>
          </cell>
          <cell r="F37" t="str">
            <v>B</v>
          </cell>
          <cell r="G37" t="str">
            <v>Engineering</v>
          </cell>
          <cell r="H37" t="str">
            <v>Fixed</v>
          </cell>
          <cell r="I37" t="str">
            <v>B Engineering Foreign Fixed</v>
          </cell>
          <cell r="J37">
            <v>136221.51999999999</v>
          </cell>
          <cell r="K37">
            <v>0</v>
          </cell>
          <cell r="L37">
            <v>136221.51999999999</v>
          </cell>
          <cell r="M37">
            <v>0.48000000001047738</v>
          </cell>
          <cell r="N37">
            <v>136222</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136222</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row>
        <row r="38">
          <cell r="A38">
            <v>99</v>
          </cell>
          <cell r="B38" t="str">
            <v>CSC</v>
          </cell>
          <cell r="C38" t="str">
            <v>CONTROL SYSTEM CUBICLES (INFRASTRUCTURE)</v>
          </cell>
          <cell r="D38" t="str">
            <v>Unit 5</v>
          </cell>
          <cell r="E38" t="str">
            <v>Foreign</v>
          </cell>
          <cell r="F38" t="str">
            <v>C</v>
          </cell>
          <cell r="G38" t="str">
            <v>Plant and Materials</v>
          </cell>
          <cell r="H38" t="str">
            <v>Fixed</v>
          </cell>
          <cell r="I38" t="str">
            <v>C Plant and Materials Foreign Fixed</v>
          </cell>
          <cell r="J38">
            <v>2242122.0299999998</v>
          </cell>
          <cell r="K38">
            <v>0</v>
          </cell>
          <cell r="L38">
            <v>2242122.0299999998</v>
          </cell>
          <cell r="M38">
            <v>0</v>
          </cell>
          <cell r="N38">
            <v>2242122.0299999998</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2242122.0299999998</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row>
        <row r="39">
          <cell r="A39">
            <v>106</v>
          </cell>
          <cell r="B39" t="str">
            <v>CSC</v>
          </cell>
          <cell r="C39" t="str">
            <v>CONTROL SYSTEM CUBICLES (INFRASTRUCTURE)</v>
          </cell>
          <cell r="D39" t="str">
            <v>Unit 5</v>
          </cell>
          <cell r="E39" t="str">
            <v>Local</v>
          </cell>
          <cell r="F39" t="str">
            <v>B</v>
          </cell>
          <cell r="G39" t="str">
            <v>Engineering</v>
          </cell>
          <cell r="H39" t="str">
            <v>Formula 4</v>
          </cell>
          <cell r="I39" t="str">
            <v>B Engineering Local Formula 4</v>
          </cell>
          <cell r="J39">
            <v>106026.69</v>
          </cell>
          <cell r="K39">
            <v>0</v>
          </cell>
          <cell r="L39">
            <v>106026.69</v>
          </cell>
          <cell r="M39">
            <v>0.30999999999767169</v>
          </cell>
          <cell r="N39">
            <v>106027</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106027</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row>
        <row r="40">
          <cell r="A40">
            <v>107</v>
          </cell>
          <cell r="B40" t="str">
            <v>CSC</v>
          </cell>
          <cell r="C40" t="str">
            <v>CONTROL SYSTEM CUBICLES (INFRASTRUCTURE)</v>
          </cell>
          <cell r="D40" t="str">
            <v>Unit 5</v>
          </cell>
          <cell r="E40" t="str">
            <v>Local</v>
          </cell>
          <cell r="F40" t="str">
            <v>C</v>
          </cell>
          <cell r="G40" t="str">
            <v>Plant and Materials</v>
          </cell>
          <cell r="H40" t="str">
            <v>Formula 1</v>
          </cell>
          <cell r="I40" t="str">
            <v>C Plant and Materials Local Formula 1</v>
          </cell>
          <cell r="J40">
            <v>109703.42</v>
          </cell>
          <cell r="K40">
            <v>0</v>
          </cell>
          <cell r="L40">
            <v>109703.42</v>
          </cell>
          <cell r="M40">
            <v>-0.41999999999825377</v>
          </cell>
          <cell r="N40">
            <v>109703</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109703</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row>
        <row r="41">
          <cell r="A41">
            <v>108</v>
          </cell>
          <cell r="B41" t="str">
            <v>CSC</v>
          </cell>
          <cell r="C41" t="str">
            <v>CONTROL SYSTEM CUBICLES (INFRASTRUCTURE)</v>
          </cell>
          <cell r="D41" t="str">
            <v>Unit 5</v>
          </cell>
          <cell r="E41" t="str">
            <v>Local</v>
          </cell>
          <cell r="F41" t="str">
            <v>D</v>
          </cell>
          <cell r="G41" t="str">
            <v>Shipping / Freight</v>
          </cell>
          <cell r="H41" t="str">
            <v>Fixed</v>
          </cell>
          <cell r="I41" t="str">
            <v>D Shipping / Freight Local Fixed</v>
          </cell>
          <cell r="J41">
            <v>122478.44</v>
          </cell>
          <cell r="K41">
            <v>0</v>
          </cell>
          <cell r="L41">
            <v>122478.44</v>
          </cell>
          <cell r="M41">
            <v>-0.44000000000232831</v>
          </cell>
          <cell r="N41">
            <v>122478</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122478</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row>
        <row r="42">
          <cell r="A42">
            <v>112</v>
          </cell>
          <cell r="B42" t="str">
            <v>CSC</v>
          </cell>
          <cell r="C42" t="str">
            <v>CONTROL SYSTEM CUBICLES (INFRASTRUCTURE)</v>
          </cell>
          <cell r="D42" t="str">
            <v>Unit 5</v>
          </cell>
          <cell r="E42" t="str">
            <v>Local</v>
          </cell>
          <cell r="F42" t="str">
            <v>H</v>
          </cell>
          <cell r="G42" t="str">
            <v>Commissioning and Testing</v>
          </cell>
          <cell r="H42" t="str">
            <v>Formula 4</v>
          </cell>
          <cell r="I42" t="str">
            <v>H Commissioning and Testing Local Formula 4</v>
          </cell>
          <cell r="J42">
            <v>501911.16</v>
          </cell>
          <cell r="K42">
            <v>0</v>
          </cell>
          <cell r="L42">
            <v>501911.16</v>
          </cell>
          <cell r="M42">
            <v>0</v>
          </cell>
          <cell r="N42">
            <v>501911.16</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501911.16</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row>
        <row r="43">
          <cell r="A43">
            <v>114</v>
          </cell>
          <cell r="B43" t="str">
            <v>CSC</v>
          </cell>
          <cell r="C43" t="str">
            <v>CONTROL SYSTEM CUBICLES (INFRASTRUCTURE)</v>
          </cell>
          <cell r="D43" t="str">
            <v>Unit 6</v>
          </cell>
          <cell r="E43" t="str">
            <v>Foreign</v>
          </cell>
          <cell r="F43" t="str">
            <v>B</v>
          </cell>
          <cell r="G43" t="str">
            <v>Engineering</v>
          </cell>
          <cell r="H43" t="str">
            <v>Fixed</v>
          </cell>
          <cell r="I43" t="str">
            <v>B Engineering Foreign Fixed</v>
          </cell>
          <cell r="J43">
            <v>136221.51999999999</v>
          </cell>
          <cell r="K43">
            <v>0</v>
          </cell>
          <cell r="L43">
            <v>136221.51999999999</v>
          </cell>
          <cell r="M43">
            <v>0.48000000001047738</v>
          </cell>
          <cell r="N43">
            <v>136222</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136222</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row>
        <row r="44">
          <cell r="A44">
            <v>115</v>
          </cell>
          <cell r="B44" t="str">
            <v>CSC</v>
          </cell>
          <cell r="C44" t="str">
            <v>CONTROL SYSTEM CUBICLES (INFRASTRUCTURE)</v>
          </cell>
          <cell r="D44" t="str">
            <v>Unit 6</v>
          </cell>
          <cell r="E44" t="str">
            <v>Foreign</v>
          </cell>
          <cell r="F44" t="str">
            <v>C</v>
          </cell>
          <cell r="G44" t="str">
            <v>Plant and Materials</v>
          </cell>
          <cell r="H44" t="str">
            <v>Fixed</v>
          </cell>
          <cell r="I44" t="str">
            <v>C Plant and Materials Foreign Fixed</v>
          </cell>
          <cell r="J44">
            <v>2242122.0299999998</v>
          </cell>
          <cell r="K44">
            <v>2242122.0299999998</v>
          </cell>
          <cell r="L44">
            <v>0</v>
          </cell>
          <cell r="M44">
            <v>0</v>
          </cell>
          <cell r="N44">
            <v>2242122.0299999998</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2242122.0299999998</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row>
        <row r="45">
          <cell r="A45">
            <v>122</v>
          </cell>
          <cell r="B45" t="str">
            <v>CSC</v>
          </cell>
          <cell r="C45" t="str">
            <v>CONTROL SYSTEM CUBICLES (INFRASTRUCTURE)</v>
          </cell>
          <cell r="D45" t="str">
            <v>Unit 6</v>
          </cell>
          <cell r="E45" t="str">
            <v>Local</v>
          </cell>
          <cell r="F45" t="str">
            <v>B</v>
          </cell>
          <cell r="G45" t="str">
            <v>Engineering</v>
          </cell>
          <cell r="H45" t="str">
            <v>Formula 4</v>
          </cell>
          <cell r="I45" t="str">
            <v>B Engineering Local Formula 4</v>
          </cell>
          <cell r="J45">
            <v>106026.69</v>
          </cell>
          <cell r="K45">
            <v>0</v>
          </cell>
          <cell r="L45">
            <v>106026.69</v>
          </cell>
          <cell r="M45">
            <v>0.30999999999767169</v>
          </cell>
          <cell r="N45">
            <v>106027</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106027</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row>
        <row r="46">
          <cell r="A46">
            <v>123</v>
          </cell>
          <cell r="B46" t="str">
            <v>CSC</v>
          </cell>
          <cell r="C46" t="str">
            <v>CONTROL SYSTEM CUBICLES (INFRASTRUCTURE)</v>
          </cell>
          <cell r="D46" t="str">
            <v>Unit 6</v>
          </cell>
          <cell r="E46" t="str">
            <v>Local</v>
          </cell>
          <cell r="F46" t="str">
            <v>C</v>
          </cell>
          <cell r="G46" t="str">
            <v>Plant and Materials</v>
          </cell>
          <cell r="H46" t="str">
            <v>Formula 1</v>
          </cell>
          <cell r="I46" t="str">
            <v>C Plant and Materials Local Formula 1</v>
          </cell>
          <cell r="J46">
            <v>109703.42</v>
          </cell>
          <cell r="K46">
            <v>109703.42</v>
          </cell>
          <cell r="L46">
            <v>0</v>
          </cell>
          <cell r="M46">
            <v>0</v>
          </cell>
          <cell r="N46">
            <v>109703.42</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109703.42</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row>
        <row r="47">
          <cell r="A47">
            <v>124</v>
          </cell>
          <cell r="B47" t="str">
            <v>CSC</v>
          </cell>
          <cell r="C47" t="str">
            <v>CONTROL SYSTEM CUBICLES (INFRASTRUCTURE)</v>
          </cell>
          <cell r="D47" t="str">
            <v>Unit 6</v>
          </cell>
          <cell r="E47" t="str">
            <v>Local</v>
          </cell>
          <cell r="F47" t="str">
            <v>D</v>
          </cell>
          <cell r="G47" t="str">
            <v>Shipping / Freight</v>
          </cell>
          <cell r="H47" t="str">
            <v>Fixed</v>
          </cell>
          <cell r="I47" t="str">
            <v>D Shipping / Freight Local Fixed</v>
          </cell>
          <cell r="J47">
            <v>122478.44</v>
          </cell>
          <cell r="K47">
            <v>122478.44</v>
          </cell>
          <cell r="L47">
            <v>0</v>
          </cell>
          <cell r="M47">
            <v>0</v>
          </cell>
          <cell r="N47">
            <v>122478.44</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122478.44</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row>
        <row r="48">
          <cell r="A48">
            <v>128</v>
          </cell>
          <cell r="B48" t="str">
            <v>CSC</v>
          </cell>
          <cell r="C48" t="str">
            <v>CONTROL SYSTEM CUBICLES (INFRASTRUCTURE)</v>
          </cell>
          <cell r="D48" t="str">
            <v>Unit 6</v>
          </cell>
          <cell r="E48" t="str">
            <v>Local</v>
          </cell>
          <cell r="F48" t="str">
            <v>H</v>
          </cell>
          <cell r="G48" t="str">
            <v>Commissioning and Testing</v>
          </cell>
          <cell r="H48" t="str">
            <v>Formula 4</v>
          </cell>
          <cell r="I48" t="str">
            <v>H Commissioning and Testing Local Formula 4</v>
          </cell>
          <cell r="J48">
            <v>501911.16</v>
          </cell>
          <cell r="K48">
            <v>0</v>
          </cell>
          <cell r="L48">
            <v>501911.16</v>
          </cell>
          <cell r="M48">
            <v>-0.15999999997438863</v>
          </cell>
          <cell r="N48">
            <v>501911</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501911</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row>
        <row r="49">
          <cell r="A49">
            <v>130</v>
          </cell>
          <cell r="B49" t="str">
            <v>CSC</v>
          </cell>
          <cell r="C49" t="str">
            <v>CONTROL SYSTEM CUBICLES (INFRASTRUCTURE)</v>
          </cell>
          <cell r="D49" t="str">
            <v>Unit 7</v>
          </cell>
          <cell r="E49" t="str">
            <v>Foreign</v>
          </cell>
          <cell r="F49" t="str">
            <v>B</v>
          </cell>
          <cell r="G49" t="str">
            <v>Engineering</v>
          </cell>
          <cell r="H49" t="str">
            <v>Fixed</v>
          </cell>
          <cell r="I49" t="str">
            <v>B Engineering Foreign Fixed</v>
          </cell>
          <cell r="J49">
            <v>240394.39</v>
          </cell>
          <cell r="K49">
            <v>240394.39</v>
          </cell>
          <cell r="L49">
            <v>0</v>
          </cell>
          <cell r="M49">
            <v>0</v>
          </cell>
          <cell r="N49">
            <v>240394.39</v>
          </cell>
          <cell r="P49">
            <v>0</v>
          </cell>
          <cell r="Q49">
            <v>0</v>
          </cell>
          <cell r="R49">
            <v>0</v>
          </cell>
          <cell r="S49">
            <v>0</v>
          </cell>
          <cell r="T49">
            <v>0</v>
          </cell>
          <cell r="U49">
            <v>0</v>
          </cell>
          <cell r="V49">
            <v>0</v>
          </cell>
          <cell r="W49">
            <v>0</v>
          </cell>
          <cell r="X49">
            <v>0</v>
          </cell>
          <cell r="Y49">
            <v>0</v>
          </cell>
          <cell r="Z49">
            <v>0</v>
          </cell>
          <cell r="AA49">
            <v>0</v>
          </cell>
          <cell r="AB49">
            <v>240394.39</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row>
        <row r="50">
          <cell r="A50">
            <v>131</v>
          </cell>
          <cell r="B50" t="str">
            <v>CSC</v>
          </cell>
          <cell r="C50" t="str">
            <v>CONTROL SYSTEM CUBICLES (INFRASTRUCTURE)</v>
          </cell>
          <cell r="D50" t="str">
            <v>Unit 7</v>
          </cell>
          <cell r="E50" t="str">
            <v>Foreign</v>
          </cell>
          <cell r="F50" t="str">
            <v>C</v>
          </cell>
          <cell r="G50" t="str">
            <v>Plant and Materials</v>
          </cell>
          <cell r="H50" t="str">
            <v>Fixed</v>
          </cell>
          <cell r="I50" t="str">
            <v>C Plant and Materials Foreign Fixed</v>
          </cell>
          <cell r="J50">
            <v>2242122.0299999998</v>
          </cell>
          <cell r="K50">
            <v>2242122.0299999998</v>
          </cell>
          <cell r="L50">
            <v>0</v>
          </cell>
          <cell r="M50">
            <v>0</v>
          </cell>
          <cell r="N50">
            <v>2242122.0299999998</v>
          </cell>
          <cell r="P50">
            <v>0</v>
          </cell>
          <cell r="Q50">
            <v>0</v>
          </cell>
          <cell r="R50">
            <v>0</v>
          </cell>
          <cell r="S50">
            <v>0</v>
          </cell>
          <cell r="T50">
            <v>0</v>
          </cell>
          <cell r="U50">
            <v>0</v>
          </cell>
          <cell r="V50">
            <v>0</v>
          </cell>
          <cell r="W50">
            <v>0</v>
          </cell>
          <cell r="X50">
            <v>0</v>
          </cell>
          <cell r="Y50">
            <v>0</v>
          </cell>
          <cell r="Z50">
            <v>0</v>
          </cell>
          <cell r="AA50">
            <v>0</v>
          </cell>
          <cell r="AB50">
            <v>0</v>
          </cell>
          <cell r="AC50">
            <v>2242122.0299999998</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row>
        <row r="51">
          <cell r="A51">
            <v>138</v>
          </cell>
          <cell r="B51" t="str">
            <v>CSC</v>
          </cell>
          <cell r="C51" t="str">
            <v>CONTROL SYSTEM CUBICLES (INFRASTRUCTURE)</v>
          </cell>
          <cell r="D51" t="str">
            <v>Unit 7</v>
          </cell>
          <cell r="E51" t="str">
            <v>Local</v>
          </cell>
          <cell r="F51" t="str">
            <v>B</v>
          </cell>
          <cell r="G51" t="str">
            <v>Engineering</v>
          </cell>
          <cell r="H51" t="str">
            <v>Formula 4</v>
          </cell>
          <cell r="I51" t="str">
            <v>B Engineering Local Formula 4</v>
          </cell>
          <cell r="J51">
            <v>116206.89</v>
          </cell>
          <cell r="K51">
            <v>116206.89</v>
          </cell>
          <cell r="L51">
            <v>0</v>
          </cell>
          <cell r="M51">
            <v>0</v>
          </cell>
          <cell r="N51">
            <v>116206.89</v>
          </cell>
          <cell r="P51">
            <v>0</v>
          </cell>
          <cell r="Q51">
            <v>0</v>
          </cell>
          <cell r="R51">
            <v>0</v>
          </cell>
          <cell r="S51">
            <v>0</v>
          </cell>
          <cell r="T51">
            <v>0</v>
          </cell>
          <cell r="U51">
            <v>0</v>
          </cell>
          <cell r="V51">
            <v>0</v>
          </cell>
          <cell r="W51">
            <v>0</v>
          </cell>
          <cell r="X51">
            <v>0</v>
          </cell>
          <cell r="Y51">
            <v>0</v>
          </cell>
          <cell r="Z51">
            <v>0</v>
          </cell>
          <cell r="AA51">
            <v>58103.45</v>
          </cell>
          <cell r="AB51">
            <v>116206.89</v>
          </cell>
          <cell r="AC51">
            <v>0</v>
          </cell>
          <cell r="AD51">
            <v>0</v>
          </cell>
          <cell r="AE51">
            <v>0</v>
          </cell>
          <cell r="AF51">
            <v>0</v>
          </cell>
          <cell r="AG51">
            <v>0</v>
          </cell>
          <cell r="AH51">
            <v>-58103.45</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row>
        <row r="52">
          <cell r="A52">
            <v>139</v>
          </cell>
          <cell r="B52" t="str">
            <v>CSC</v>
          </cell>
          <cell r="C52" t="str">
            <v>CONTROL SYSTEM CUBICLES (INFRASTRUCTURE)</v>
          </cell>
          <cell r="D52" t="str">
            <v>Unit 7</v>
          </cell>
          <cell r="E52" t="str">
            <v>Local</v>
          </cell>
          <cell r="F52" t="str">
            <v>C</v>
          </cell>
          <cell r="G52" t="str">
            <v>Plant and Materials</v>
          </cell>
          <cell r="H52" t="str">
            <v>Formula 1</v>
          </cell>
          <cell r="I52" t="str">
            <v>C Plant and Materials Local Formula 1</v>
          </cell>
          <cell r="J52">
            <v>109703.42</v>
          </cell>
          <cell r="K52">
            <v>109703.42</v>
          </cell>
          <cell r="L52">
            <v>0</v>
          </cell>
          <cell r="M52">
            <v>0</v>
          </cell>
          <cell r="N52">
            <v>109703.42</v>
          </cell>
          <cell r="P52">
            <v>0</v>
          </cell>
          <cell r="Q52">
            <v>0</v>
          </cell>
          <cell r="R52">
            <v>0</v>
          </cell>
          <cell r="S52">
            <v>0</v>
          </cell>
          <cell r="T52">
            <v>0</v>
          </cell>
          <cell r="U52">
            <v>0</v>
          </cell>
          <cell r="V52">
            <v>0</v>
          </cell>
          <cell r="W52">
            <v>0</v>
          </cell>
          <cell r="X52">
            <v>0</v>
          </cell>
          <cell r="Y52">
            <v>0</v>
          </cell>
          <cell r="Z52">
            <v>0</v>
          </cell>
          <cell r="AA52">
            <v>109703.42</v>
          </cell>
          <cell r="AB52">
            <v>109703.42</v>
          </cell>
          <cell r="AC52">
            <v>0</v>
          </cell>
          <cell r="AD52">
            <v>0</v>
          </cell>
          <cell r="AE52">
            <v>0</v>
          </cell>
          <cell r="AF52">
            <v>0</v>
          </cell>
          <cell r="AG52">
            <v>0</v>
          </cell>
          <cell r="AH52">
            <v>-109703.42</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row>
        <row r="53">
          <cell r="A53">
            <v>140</v>
          </cell>
          <cell r="B53" t="str">
            <v>CSC</v>
          </cell>
          <cell r="C53" t="str">
            <v>CONTROL SYSTEM CUBICLES (INFRASTRUCTURE)</v>
          </cell>
          <cell r="D53" t="str">
            <v>Unit 7</v>
          </cell>
          <cell r="E53" t="str">
            <v>Local</v>
          </cell>
          <cell r="F53" t="str">
            <v>D</v>
          </cell>
          <cell r="G53" t="str">
            <v>Shipping / Freight</v>
          </cell>
          <cell r="H53" t="str">
            <v>Fixed</v>
          </cell>
          <cell r="I53" t="str">
            <v>D Shipping / Freight Local Fixed</v>
          </cell>
          <cell r="J53">
            <v>122478.44</v>
          </cell>
          <cell r="K53">
            <v>122478.44</v>
          </cell>
          <cell r="L53">
            <v>0</v>
          </cell>
          <cell r="M53">
            <v>0</v>
          </cell>
          <cell r="N53">
            <v>122478.44</v>
          </cell>
          <cell r="P53">
            <v>0</v>
          </cell>
          <cell r="Q53">
            <v>0</v>
          </cell>
          <cell r="R53">
            <v>0</v>
          </cell>
          <cell r="S53">
            <v>0</v>
          </cell>
          <cell r="T53">
            <v>0</v>
          </cell>
          <cell r="U53">
            <v>0</v>
          </cell>
          <cell r="V53">
            <v>0</v>
          </cell>
          <cell r="W53">
            <v>0</v>
          </cell>
          <cell r="X53">
            <v>0</v>
          </cell>
          <cell r="Y53">
            <v>0</v>
          </cell>
          <cell r="Z53">
            <v>0</v>
          </cell>
          <cell r="AA53">
            <v>122478.44</v>
          </cell>
          <cell r="AB53">
            <v>122478.44</v>
          </cell>
          <cell r="AC53">
            <v>0</v>
          </cell>
          <cell r="AD53">
            <v>0</v>
          </cell>
          <cell r="AE53">
            <v>0</v>
          </cell>
          <cell r="AF53">
            <v>0</v>
          </cell>
          <cell r="AG53">
            <v>0</v>
          </cell>
          <cell r="AH53">
            <v>-122478.44</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row>
        <row r="54">
          <cell r="A54">
            <v>144</v>
          </cell>
          <cell r="B54" t="str">
            <v>CSC</v>
          </cell>
          <cell r="C54" t="str">
            <v>CONTROL SYSTEM CUBICLES (INFRASTRUCTURE)</v>
          </cell>
          <cell r="D54" t="str">
            <v>Unit 7</v>
          </cell>
          <cell r="E54" t="str">
            <v>Local</v>
          </cell>
          <cell r="F54" t="str">
            <v>H</v>
          </cell>
          <cell r="G54" t="str">
            <v>Commissioning and Testing</v>
          </cell>
          <cell r="H54" t="str">
            <v>Formula 4</v>
          </cell>
          <cell r="I54" t="str">
            <v>H Commissioning and Testing Local Formula 4</v>
          </cell>
          <cell r="J54">
            <v>501911.16</v>
          </cell>
          <cell r="K54">
            <v>0</v>
          </cell>
          <cell r="L54">
            <v>501911.16</v>
          </cell>
          <cell r="M54">
            <v>-0.15999999997438863</v>
          </cell>
          <cell r="N54">
            <v>501911</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501911</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row>
        <row r="55">
          <cell r="A55">
            <v>146</v>
          </cell>
          <cell r="B55" t="str">
            <v>CSC</v>
          </cell>
          <cell r="C55" t="str">
            <v>CONTROL SYSTEM CUBICLES (INFRASTRUCTURE)</v>
          </cell>
          <cell r="D55" t="str">
            <v>Unit 8</v>
          </cell>
          <cell r="E55" t="str">
            <v>Foreign</v>
          </cell>
          <cell r="F55" t="str">
            <v>B</v>
          </cell>
          <cell r="G55" t="str">
            <v>Engineering</v>
          </cell>
          <cell r="H55" t="str">
            <v>Fixed</v>
          </cell>
          <cell r="I55" t="str">
            <v>B Engineering Foreign Fixed</v>
          </cell>
          <cell r="J55">
            <v>136221.51999999999</v>
          </cell>
          <cell r="K55">
            <v>136221.51999999999</v>
          </cell>
          <cell r="L55">
            <v>0</v>
          </cell>
          <cell r="M55">
            <v>0</v>
          </cell>
          <cell r="N55">
            <v>136221.51999999999</v>
          </cell>
          <cell r="P55">
            <v>0</v>
          </cell>
          <cell r="Q55">
            <v>0</v>
          </cell>
          <cell r="R55">
            <v>0</v>
          </cell>
          <cell r="S55">
            <v>0</v>
          </cell>
          <cell r="T55">
            <v>0</v>
          </cell>
          <cell r="U55">
            <v>0</v>
          </cell>
          <cell r="V55">
            <v>0</v>
          </cell>
          <cell r="W55">
            <v>0</v>
          </cell>
          <cell r="X55">
            <v>136221.51999999999</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row>
        <row r="56">
          <cell r="A56">
            <v>147</v>
          </cell>
          <cell r="B56" t="str">
            <v>CSC</v>
          </cell>
          <cell r="C56" t="str">
            <v>CONTROL SYSTEM CUBICLES (INFRASTRUCTURE)</v>
          </cell>
          <cell r="D56" t="str">
            <v>Unit 8</v>
          </cell>
          <cell r="E56" t="str">
            <v>Foreign</v>
          </cell>
          <cell r="F56" t="str">
            <v>C</v>
          </cell>
          <cell r="G56" t="str">
            <v>Plant and Materials</v>
          </cell>
          <cell r="H56" t="str">
            <v>Fixed</v>
          </cell>
          <cell r="I56" t="str">
            <v>C Plant and Materials Foreign Fixed</v>
          </cell>
          <cell r="J56">
            <v>2242122.0299999998</v>
          </cell>
          <cell r="K56">
            <v>2242122.0299999998</v>
          </cell>
          <cell r="L56">
            <v>0</v>
          </cell>
          <cell r="M56">
            <v>0</v>
          </cell>
          <cell r="N56">
            <v>2242122.0299999998</v>
          </cell>
          <cell r="P56">
            <v>0</v>
          </cell>
          <cell r="Q56">
            <v>0</v>
          </cell>
          <cell r="R56">
            <v>0</v>
          </cell>
          <cell r="S56">
            <v>0</v>
          </cell>
          <cell r="T56">
            <v>0</v>
          </cell>
          <cell r="U56">
            <v>2242122.0299999998</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row>
        <row r="57">
          <cell r="A57">
            <v>154</v>
          </cell>
          <cell r="B57" t="str">
            <v>CSC</v>
          </cell>
          <cell r="C57" t="str">
            <v>CONTROL SYSTEM CUBICLES (INFRASTRUCTURE)</v>
          </cell>
          <cell r="D57" t="str">
            <v>Unit 8</v>
          </cell>
          <cell r="E57" t="str">
            <v>Local</v>
          </cell>
          <cell r="F57" t="str">
            <v>B</v>
          </cell>
          <cell r="G57" t="str">
            <v>Engineering</v>
          </cell>
          <cell r="H57" t="str">
            <v>Formula 4</v>
          </cell>
          <cell r="I57" t="str">
            <v>B Engineering Local Formula 4</v>
          </cell>
          <cell r="J57">
            <v>106026.69</v>
          </cell>
          <cell r="K57">
            <v>106026.69</v>
          </cell>
          <cell r="L57">
            <v>0</v>
          </cell>
          <cell r="M57">
            <v>0</v>
          </cell>
          <cell r="N57">
            <v>106026.69</v>
          </cell>
          <cell r="P57">
            <v>0</v>
          </cell>
          <cell r="Q57">
            <v>0</v>
          </cell>
          <cell r="R57">
            <v>0</v>
          </cell>
          <cell r="S57">
            <v>0</v>
          </cell>
          <cell r="T57">
            <v>0</v>
          </cell>
          <cell r="U57">
            <v>0</v>
          </cell>
          <cell r="V57">
            <v>0</v>
          </cell>
          <cell r="W57">
            <v>0</v>
          </cell>
          <cell r="X57">
            <v>0</v>
          </cell>
          <cell r="Y57">
            <v>106026.69</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row>
        <row r="58">
          <cell r="A58">
            <v>155</v>
          </cell>
          <cell r="B58" t="str">
            <v>CSC</v>
          </cell>
          <cell r="C58" t="str">
            <v>CONTROL SYSTEM CUBICLES (INFRASTRUCTURE)</v>
          </cell>
          <cell r="D58" t="str">
            <v>Unit 8</v>
          </cell>
          <cell r="E58" t="str">
            <v>Local</v>
          </cell>
          <cell r="F58" t="str">
            <v>C</v>
          </cell>
          <cell r="G58" t="str">
            <v>Plant and Materials</v>
          </cell>
          <cell r="H58" t="str">
            <v>Formula 1</v>
          </cell>
          <cell r="I58" t="str">
            <v>C Plant and Materials Local Formula 1</v>
          </cell>
          <cell r="J58">
            <v>109703.42</v>
          </cell>
          <cell r="K58">
            <v>109703.42</v>
          </cell>
          <cell r="L58">
            <v>0</v>
          </cell>
          <cell r="M58">
            <v>0</v>
          </cell>
          <cell r="N58">
            <v>109703.42</v>
          </cell>
          <cell r="P58">
            <v>0</v>
          </cell>
          <cell r="Q58">
            <v>0</v>
          </cell>
          <cell r="R58">
            <v>0</v>
          </cell>
          <cell r="S58">
            <v>0</v>
          </cell>
          <cell r="T58">
            <v>0</v>
          </cell>
          <cell r="U58">
            <v>0</v>
          </cell>
          <cell r="V58">
            <v>0</v>
          </cell>
          <cell r="W58">
            <v>0</v>
          </cell>
          <cell r="X58">
            <v>109703.42</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row>
        <row r="59">
          <cell r="A59">
            <v>156</v>
          </cell>
          <cell r="B59" t="str">
            <v>CSC</v>
          </cell>
          <cell r="C59" t="str">
            <v>CONTROL SYSTEM CUBICLES (INFRASTRUCTURE)</v>
          </cell>
          <cell r="D59" t="str">
            <v>Unit 8</v>
          </cell>
          <cell r="E59" t="str">
            <v>Local</v>
          </cell>
          <cell r="F59" t="str">
            <v>D</v>
          </cell>
          <cell r="G59" t="str">
            <v>Shipping / Freight</v>
          </cell>
          <cell r="H59" t="str">
            <v>Fixed</v>
          </cell>
          <cell r="I59" t="str">
            <v>D Shipping / Freight Local Fixed</v>
          </cell>
          <cell r="J59">
            <v>122478.44</v>
          </cell>
          <cell r="K59">
            <v>122478.44</v>
          </cell>
          <cell r="L59">
            <v>0</v>
          </cell>
          <cell r="M59">
            <v>0</v>
          </cell>
          <cell r="N59">
            <v>122478.44</v>
          </cell>
          <cell r="P59">
            <v>0</v>
          </cell>
          <cell r="Q59">
            <v>0</v>
          </cell>
          <cell r="R59">
            <v>0</v>
          </cell>
          <cell r="S59">
            <v>0</v>
          </cell>
          <cell r="T59">
            <v>0</v>
          </cell>
          <cell r="U59">
            <v>122478.44</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row>
        <row r="60">
          <cell r="A60">
            <v>160</v>
          </cell>
          <cell r="B60" t="str">
            <v>CSC</v>
          </cell>
          <cell r="C60" t="str">
            <v>CONTROL SYSTEM CUBICLES (INFRASTRUCTURE)</v>
          </cell>
          <cell r="D60" t="str">
            <v>Unit 8</v>
          </cell>
          <cell r="E60" t="str">
            <v>Local</v>
          </cell>
          <cell r="F60" t="str">
            <v>H</v>
          </cell>
          <cell r="G60" t="str">
            <v>Commissioning and Testing</v>
          </cell>
          <cell r="H60" t="str">
            <v>Formula 4</v>
          </cell>
          <cell r="I60" t="str">
            <v>H Commissioning and Testing Local Formula 4</v>
          </cell>
          <cell r="J60">
            <v>501911.16</v>
          </cell>
          <cell r="K60">
            <v>501911.16</v>
          </cell>
          <cell r="L60">
            <v>0</v>
          </cell>
          <cell r="M60">
            <v>0</v>
          </cell>
          <cell r="N60">
            <v>501911.16</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100382.23</v>
          </cell>
          <cell r="AM60">
            <v>0</v>
          </cell>
          <cell r="AN60">
            <v>0</v>
          </cell>
          <cell r="AO60">
            <v>0</v>
          </cell>
          <cell r="AP60">
            <v>0</v>
          </cell>
          <cell r="AQ60">
            <v>0</v>
          </cell>
          <cell r="AR60">
            <v>401528.93</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row>
        <row r="61">
          <cell r="A61">
            <v>162</v>
          </cell>
          <cell r="B61" t="str">
            <v>CSC</v>
          </cell>
          <cell r="C61" t="str">
            <v>CONTROL SYSTEM CUBICLES (INFRASTRUCTURE)</v>
          </cell>
          <cell r="D61" t="str">
            <v>Unit 9</v>
          </cell>
          <cell r="E61" t="str">
            <v>Foreign</v>
          </cell>
          <cell r="F61" t="str">
            <v>B</v>
          </cell>
          <cell r="G61" t="str">
            <v>Engineering</v>
          </cell>
          <cell r="H61" t="str">
            <v>Fixed</v>
          </cell>
          <cell r="I61" t="str">
            <v>B Engineering Foreign Fixed</v>
          </cell>
          <cell r="J61">
            <v>852666.87</v>
          </cell>
          <cell r="K61">
            <v>852666.87</v>
          </cell>
          <cell r="L61">
            <v>0</v>
          </cell>
          <cell r="M61">
            <v>0</v>
          </cell>
          <cell r="N61">
            <v>852666.87</v>
          </cell>
          <cell r="P61">
            <v>486474.63</v>
          </cell>
          <cell r="Q61">
            <v>366192.24</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row>
        <row r="62">
          <cell r="A62">
            <v>163</v>
          </cell>
          <cell r="B62" t="str">
            <v>CSC</v>
          </cell>
          <cell r="C62" t="str">
            <v>CONTROL SYSTEM CUBICLES (INFRASTRUCTURE)</v>
          </cell>
          <cell r="D62" t="str">
            <v>Unit 9</v>
          </cell>
          <cell r="E62" t="str">
            <v>Foreign</v>
          </cell>
          <cell r="F62" t="str">
            <v>C</v>
          </cell>
          <cell r="G62" t="str">
            <v>Plant and Materials</v>
          </cell>
          <cell r="H62" t="str">
            <v>Fixed</v>
          </cell>
          <cell r="I62" t="str">
            <v>C Plant and Materials Foreign Fixed</v>
          </cell>
          <cell r="J62">
            <v>2606550.5699999998</v>
          </cell>
          <cell r="K62">
            <v>2606550.5699999998</v>
          </cell>
          <cell r="L62">
            <v>0</v>
          </cell>
          <cell r="M62">
            <v>0</v>
          </cell>
          <cell r="N62">
            <v>2606550.5699999998</v>
          </cell>
          <cell r="P62">
            <v>0</v>
          </cell>
          <cell r="Q62">
            <v>0</v>
          </cell>
          <cell r="R62">
            <v>0</v>
          </cell>
          <cell r="S62">
            <v>0</v>
          </cell>
          <cell r="T62">
            <v>0</v>
          </cell>
          <cell r="U62">
            <v>2606550.5699999998</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row>
        <row r="63">
          <cell r="A63">
            <v>168</v>
          </cell>
          <cell r="B63" t="str">
            <v>CSC</v>
          </cell>
          <cell r="C63" t="str">
            <v>CONTROL SYSTEM CUBICLES (INFRASTRUCTURE)</v>
          </cell>
          <cell r="D63" t="str">
            <v>Unit 9</v>
          </cell>
          <cell r="E63" t="str">
            <v>Foreign</v>
          </cell>
          <cell r="F63" t="str">
            <v>H</v>
          </cell>
          <cell r="G63" t="str">
            <v>Commissioning and Testing</v>
          </cell>
          <cell r="H63" t="str">
            <v>Fixed</v>
          </cell>
          <cell r="I63" t="str">
            <v>H Commissioning and Testing Foreign Fixed</v>
          </cell>
          <cell r="J63">
            <v>519293.37</v>
          </cell>
          <cell r="K63">
            <v>519293.37</v>
          </cell>
          <cell r="L63">
            <v>0</v>
          </cell>
          <cell r="M63">
            <v>0</v>
          </cell>
          <cell r="N63">
            <v>519293.37</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519293.37</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row>
        <row r="64">
          <cell r="A64">
            <v>170</v>
          </cell>
          <cell r="B64" t="str">
            <v>CSC</v>
          </cell>
          <cell r="C64" t="str">
            <v>CONTROL SYSTEM CUBICLES (INFRASTRUCTURE)</v>
          </cell>
          <cell r="D64" t="str">
            <v>Unit 9</v>
          </cell>
          <cell r="E64" t="str">
            <v>Local</v>
          </cell>
          <cell r="F64" t="str">
            <v>B</v>
          </cell>
          <cell r="G64" t="str">
            <v>Engineering</v>
          </cell>
          <cell r="H64" t="str">
            <v>Formula 4</v>
          </cell>
          <cell r="I64" t="str">
            <v>B Engineering Local Formula 4</v>
          </cell>
          <cell r="J64">
            <v>557634.31000000006</v>
          </cell>
          <cell r="K64">
            <v>557634.31000000006</v>
          </cell>
          <cell r="L64">
            <v>0</v>
          </cell>
          <cell r="M64">
            <v>0</v>
          </cell>
          <cell r="N64">
            <v>557634.31000000006</v>
          </cell>
          <cell r="P64">
            <v>0</v>
          </cell>
          <cell r="Q64">
            <v>0</v>
          </cell>
          <cell r="R64">
            <v>0</v>
          </cell>
          <cell r="S64">
            <v>228634.31</v>
          </cell>
          <cell r="T64">
            <v>329000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row>
        <row r="65">
          <cell r="A65">
            <v>171</v>
          </cell>
          <cell r="B65" t="str">
            <v>CSC</v>
          </cell>
          <cell r="C65" t="str">
            <v>CONTROL SYSTEM CUBICLES (INFRASTRUCTURE)</v>
          </cell>
          <cell r="D65" t="str">
            <v>Unit 9</v>
          </cell>
          <cell r="E65" t="str">
            <v>Local</v>
          </cell>
          <cell r="F65" t="str">
            <v>C</v>
          </cell>
          <cell r="G65" t="str">
            <v>Plant and Materials</v>
          </cell>
          <cell r="H65" t="str">
            <v>Formula 1</v>
          </cell>
          <cell r="I65" t="str">
            <v>C Plant and Materials Local Formula 1</v>
          </cell>
          <cell r="J65">
            <v>128415.03</v>
          </cell>
          <cell r="K65">
            <v>128415.03</v>
          </cell>
          <cell r="L65">
            <v>0</v>
          </cell>
          <cell r="M65">
            <v>0</v>
          </cell>
          <cell r="N65">
            <v>128415.03</v>
          </cell>
          <cell r="P65">
            <v>0</v>
          </cell>
          <cell r="Q65">
            <v>0</v>
          </cell>
          <cell r="R65">
            <v>0</v>
          </cell>
          <cell r="S65">
            <v>0</v>
          </cell>
          <cell r="T65">
            <v>128415.03</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row>
        <row r="66">
          <cell r="A66">
            <v>172</v>
          </cell>
          <cell r="B66" t="str">
            <v>CSC</v>
          </cell>
          <cell r="C66" t="str">
            <v>CONTROL SYSTEM CUBICLES (INFRASTRUCTURE)</v>
          </cell>
          <cell r="D66" t="str">
            <v>Unit 9</v>
          </cell>
          <cell r="E66" t="str">
            <v>Local</v>
          </cell>
          <cell r="F66" t="str">
            <v>D</v>
          </cell>
          <cell r="G66" t="str">
            <v>Shipping / Freight</v>
          </cell>
          <cell r="H66" t="str">
            <v>Fixed</v>
          </cell>
          <cell r="I66" t="str">
            <v>D Shipping / Freight Local Fixed</v>
          </cell>
          <cell r="J66">
            <v>143369.03</v>
          </cell>
          <cell r="K66">
            <v>143369.03</v>
          </cell>
          <cell r="L66">
            <v>0</v>
          </cell>
          <cell r="M66">
            <v>0</v>
          </cell>
          <cell r="N66">
            <v>143369.03</v>
          </cell>
          <cell r="P66">
            <v>0</v>
          </cell>
          <cell r="Q66">
            <v>0</v>
          </cell>
          <cell r="R66">
            <v>0</v>
          </cell>
          <cell r="S66">
            <v>0</v>
          </cell>
          <cell r="T66">
            <v>0</v>
          </cell>
          <cell r="U66">
            <v>143369.03</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row>
        <row r="67">
          <cell r="A67">
            <v>176</v>
          </cell>
          <cell r="B67" t="str">
            <v>CSC</v>
          </cell>
          <cell r="C67" t="str">
            <v>CONTROL SYSTEM CUBICLES (INFRASTRUCTURE)</v>
          </cell>
          <cell r="D67" t="str">
            <v>Unit 9</v>
          </cell>
          <cell r="E67" t="str">
            <v>Local</v>
          </cell>
          <cell r="F67" t="str">
            <v>H</v>
          </cell>
          <cell r="G67" t="str">
            <v>Commissioning and Testing</v>
          </cell>
          <cell r="H67" t="str">
            <v>Formula 4</v>
          </cell>
          <cell r="I67" t="str">
            <v>H Commissioning and Testing Local Formula 4</v>
          </cell>
          <cell r="J67">
            <v>481025.2</v>
          </cell>
          <cell r="K67">
            <v>481025.2</v>
          </cell>
          <cell r="L67">
            <v>0</v>
          </cell>
          <cell r="M67">
            <v>0</v>
          </cell>
          <cell r="N67">
            <v>481025.2</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481025.2</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row>
        <row r="68">
          <cell r="A68">
            <v>179</v>
          </cell>
          <cell r="B68" t="str">
            <v>CS-I/O</v>
          </cell>
          <cell r="C68" t="str">
            <v>CONTROL SYSTEM (Functional Block input/Outputs)</v>
          </cell>
          <cell r="D68" t="str">
            <v>Common Plant</v>
          </cell>
          <cell r="E68" t="str">
            <v>Foreign</v>
          </cell>
          <cell r="F68" t="str">
            <v>C</v>
          </cell>
          <cell r="G68" t="str">
            <v>Plant and Materials</v>
          </cell>
          <cell r="H68" t="str">
            <v>Fixed</v>
          </cell>
          <cell r="I68" t="str">
            <v>C Plant and Materials Foreign Fixed</v>
          </cell>
          <cell r="J68">
            <v>5988280.9200000009</v>
          </cell>
          <cell r="K68">
            <v>5988280.9199999999</v>
          </cell>
          <cell r="L68">
            <v>0</v>
          </cell>
          <cell r="M68">
            <v>0</v>
          </cell>
          <cell r="N68">
            <v>5988280.9199999999</v>
          </cell>
          <cell r="P68">
            <v>0</v>
          </cell>
          <cell r="Q68">
            <v>0</v>
          </cell>
          <cell r="R68">
            <v>945638</v>
          </cell>
          <cell r="S68">
            <v>0</v>
          </cell>
          <cell r="T68">
            <v>0</v>
          </cell>
          <cell r="U68">
            <v>1959932.19</v>
          </cell>
          <cell r="V68">
            <v>0</v>
          </cell>
          <cell r="W68">
            <v>0</v>
          </cell>
          <cell r="X68">
            <v>0</v>
          </cell>
          <cell r="Y68">
            <v>0</v>
          </cell>
          <cell r="Z68">
            <v>0</v>
          </cell>
          <cell r="AA68">
            <v>0</v>
          </cell>
          <cell r="AB68">
            <v>0</v>
          </cell>
          <cell r="AC68">
            <v>1585640.5</v>
          </cell>
          <cell r="AD68">
            <v>1497070.23</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row>
        <row r="69">
          <cell r="A69">
            <v>186</v>
          </cell>
          <cell r="B69" t="str">
            <v>CS-I/O</v>
          </cell>
          <cell r="C69" t="str">
            <v>CONTROL SYSTEM (Functional Block input/Outputs)</v>
          </cell>
          <cell r="D69" t="str">
            <v>Common Plant</v>
          </cell>
          <cell r="E69" t="str">
            <v>Local</v>
          </cell>
          <cell r="F69" t="str">
            <v>B</v>
          </cell>
          <cell r="G69" t="str">
            <v>Engineering</v>
          </cell>
          <cell r="H69" t="str">
            <v>Formula 4</v>
          </cell>
          <cell r="I69" t="str">
            <v>B Engineering Local Formula 4</v>
          </cell>
          <cell r="J69">
            <v>4038796.98</v>
          </cell>
          <cell r="K69">
            <v>3231037.5799999996</v>
          </cell>
          <cell r="L69">
            <v>807759.40000000037</v>
          </cell>
          <cell r="M69">
            <v>-0.40000000037252903</v>
          </cell>
          <cell r="N69">
            <v>4038796.5799999996</v>
          </cell>
          <cell r="P69">
            <v>0</v>
          </cell>
          <cell r="Q69">
            <v>714269.44</v>
          </cell>
          <cell r="R69">
            <v>440000</v>
          </cell>
          <cell r="S69">
            <v>645055</v>
          </cell>
          <cell r="T69">
            <v>0</v>
          </cell>
          <cell r="U69">
            <v>0</v>
          </cell>
          <cell r="V69">
            <v>0</v>
          </cell>
          <cell r="W69">
            <v>0</v>
          </cell>
          <cell r="X69">
            <v>0</v>
          </cell>
          <cell r="Y69">
            <v>0</v>
          </cell>
          <cell r="Z69">
            <v>0</v>
          </cell>
          <cell r="AA69">
            <v>343483.88</v>
          </cell>
          <cell r="AB69">
            <v>343483.88</v>
          </cell>
          <cell r="AC69">
            <v>0</v>
          </cell>
          <cell r="AD69">
            <v>0</v>
          </cell>
          <cell r="AE69">
            <v>0</v>
          </cell>
          <cell r="AF69">
            <v>421641.63</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323103.75</v>
          </cell>
          <cell r="AV69">
            <v>0</v>
          </cell>
          <cell r="AW69">
            <v>0</v>
          </cell>
          <cell r="AX69">
            <v>400000</v>
          </cell>
          <cell r="AY69">
            <v>407759</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row>
        <row r="70">
          <cell r="A70">
            <v>187</v>
          </cell>
          <cell r="B70" t="str">
            <v>CS-I/O</v>
          </cell>
          <cell r="C70" t="str">
            <v>CONTROL SYSTEM (Functional Block input/Outputs)</v>
          </cell>
          <cell r="D70" t="str">
            <v>Common Plant</v>
          </cell>
          <cell r="E70" t="str">
            <v>Local</v>
          </cell>
          <cell r="F70" t="str">
            <v>C</v>
          </cell>
          <cell r="G70" t="str">
            <v>Plant and Materials</v>
          </cell>
          <cell r="H70" t="str">
            <v>Formula 1</v>
          </cell>
          <cell r="I70" t="str">
            <v>C Plant and Materials Local Formula 1</v>
          </cell>
          <cell r="J70">
            <v>301792.32</v>
          </cell>
          <cell r="K70">
            <v>301792.32</v>
          </cell>
          <cell r="L70">
            <v>0</v>
          </cell>
          <cell r="M70">
            <v>0</v>
          </cell>
          <cell r="N70">
            <v>301792.32</v>
          </cell>
          <cell r="P70">
            <v>0</v>
          </cell>
          <cell r="Q70">
            <v>0</v>
          </cell>
          <cell r="R70">
            <v>0</v>
          </cell>
          <cell r="S70">
            <v>0</v>
          </cell>
          <cell r="T70">
            <v>142166.64000000001</v>
          </cell>
          <cell r="U70">
            <v>0</v>
          </cell>
          <cell r="V70">
            <v>0</v>
          </cell>
          <cell r="W70">
            <v>0</v>
          </cell>
          <cell r="X70">
            <v>0</v>
          </cell>
          <cell r="Y70">
            <v>0</v>
          </cell>
          <cell r="Z70">
            <v>0</v>
          </cell>
          <cell r="AA70">
            <v>0</v>
          </cell>
          <cell r="AB70">
            <v>0</v>
          </cell>
          <cell r="AC70">
            <v>159625.68</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row>
        <row r="71">
          <cell r="A71">
            <v>188</v>
          </cell>
          <cell r="B71" t="str">
            <v>CS-I/O</v>
          </cell>
          <cell r="C71" t="str">
            <v>CONTROL SYSTEM (Functional Block input/Outputs)</v>
          </cell>
          <cell r="D71" t="str">
            <v>Common Plant</v>
          </cell>
          <cell r="E71" t="str">
            <v>Local</v>
          </cell>
          <cell r="F71" t="str">
            <v>D</v>
          </cell>
          <cell r="G71" t="str">
            <v>Shipping / Freight</v>
          </cell>
          <cell r="H71" t="str">
            <v>Fixed</v>
          </cell>
          <cell r="I71" t="str">
            <v>D Shipping / Freight Local Fixed</v>
          </cell>
          <cell r="J71">
            <v>145965.20000000001</v>
          </cell>
          <cell r="K71">
            <v>145965.19999999998</v>
          </cell>
          <cell r="L71">
            <v>0</v>
          </cell>
          <cell r="M71">
            <v>0</v>
          </cell>
          <cell r="N71">
            <v>145965.19999999998</v>
          </cell>
          <cell r="P71">
            <v>0</v>
          </cell>
          <cell r="Q71">
            <v>0</v>
          </cell>
          <cell r="R71">
            <v>0</v>
          </cell>
          <cell r="S71">
            <v>0</v>
          </cell>
          <cell r="T71">
            <v>0</v>
          </cell>
          <cell r="U71">
            <v>158717.85999999999</v>
          </cell>
          <cell r="V71">
            <v>0</v>
          </cell>
          <cell r="W71">
            <v>0</v>
          </cell>
          <cell r="X71">
            <v>0</v>
          </cell>
          <cell r="Y71">
            <v>0</v>
          </cell>
          <cell r="Z71">
            <v>0</v>
          </cell>
          <cell r="AA71">
            <v>0</v>
          </cell>
          <cell r="AB71">
            <v>0</v>
          </cell>
          <cell r="AC71">
            <v>0</v>
          </cell>
          <cell r="AD71">
            <v>0</v>
          </cell>
          <cell r="AE71">
            <v>0</v>
          </cell>
          <cell r="AF71">
            <v>0</v>
          </cell>
          <cell r="AG71">
            <v>0</v>
          </cell>
          <cell r="AH71">
            <v>-12752.66</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row>
        <row r="72">
          <cell r="A72">
            <v>211</v>
          </cell>
          <cell r="B72" t="str">
            <v>CS-I/O</v>
          </cell>
          <cell r="C72" t="str">
            <v>CONTROL SYSTEM (Functional Block input/Outputs)</v>
          </cell>
          <cell r="D72" t="str">
            <v>Unit 1</v>
          </cell>
          <cell r="E72" t="str">
            <v>Foreign</v>
          </cell>
          <cell r="F72" t="str">
            <v>C</v>
          </cell>
          <cell r="G72" t="str">
            <v>Plant and Materials</v>
          </cell>
          <cell r="H72" t="str">
            <v>Fixed</v>
          </cell>
          <cell r="I72" t="str">
            <v>C Plant and Materials Foreign Fixed</v>
          </cell>
          <cell r="J72">
            <v>1339831.31</v>
          </cell>
          <cell r="K72">
            <v>0</v>
          </cell>
          <cell r="L72">
            <v>1339831.31</v>
          </cell>
          <cell r="M72">
            <v>-0.31000000005587935</v>
          </cell>
          <cell r="N72">
            <v>1339831</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1339831</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row>
        <row r="73">
          <cell r="A73">
            <v>218</v>
          </cell>
          <cell r="B73" t="str">
            <v>CS-I/O</v>
          </cell>
          <cell r="C73" t="str">
            <v>CONTROL SYSTEM (Functional Block input/Outputs)</v>
          </cell>
          <cell r="D73" t="str">
            <v>Unit 1</v>
          </cell>
          <cell r="E73" t="str">
            <v>Local</v>
          </cell>
          <cell r="F73" t="str">
            <v>B</v>
          </cell>
          <cell r="G73" t="str">
            <v>Engineering</v>
          </cell>
          <cell r="H73" t="str">
            <v>Formula 4</v>
          </cell>
          <cell r="I73" t="str">
            <v>B Engineering Local Formula 4</v>
          </cell>
          <cell r="J73">
            <v>208792.69</v>
          </cell>
          <cell r="K73">
            <v>0</v>
          </cell>
          <cell r="L73">
            <v>208792.69</v>
          </cell>
          <cell r="M73">
            <v>0.30999999999767169</v>
          </cell>
          <cell r="N73">
            <v>208793</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208793</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row>
        <row r="74">
          <cell r="A74">
            <v>219</v>
          </cell>
          <cell r="B74" t="str">
            <v>CS-I/O</v>
          </cell>
          <cell r="C74" t="str">
            <v>CONTROL SYSTEM (Functional Block input/Outputs)</v>
          </cell>
          <cell r="D74" t="str">
            <v>Unit 1</v>
          </cell>
          <cell r="E74" t="str">
            <v>Local</v>
          </cell>
          <cell r="F74" t="str">
            <v>C</v>
          </cell>
          <cell r="G74" t="str">
            <v>Plant and Materials</v>
          </cell>
          <cell r="H74" t="str">
            <v>Formula 1</v>
          </cell>
          <cell r="I74" t="str">
            <v>C Plant and Materials Local Formula 1</v>
          </cell>
          <cell r="J74">
            <v>65555.259999999995</v>
          </cell>
          <cell r="K74">
            <v>0</v>
          </cell>
          <cell r="L74">
            <v>65555.259999999995</v>
          </cell>
          <cell r="M74">
            <v>-0.25999999999476131</v>
          </cell>
          <cell r="N74">
            <v>65555</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65555</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row>
        <row r="75">
          <cell r="A75">
            <v>220</v>
          </cell>
          <cell r="B75" t="str">
            <v>CS-I/O</v>
          </cell>
          <cell r="C75" t="str">
            <v>CONTROL SYSTEM (Functional Block input/Outputs)</v>
          </cell>
          <cell r="D75" t="str">
            <v>Unit 1</v>
          </cell>
          <cell r="E75" t="str">
            <v>Local</v>
          </cell>
          <cell r="F75" t="str">
            <v>D</v>
          </cell>
          <cell r="G75" t="str">
            <v>Shipping / Freight</v>
          </cell>
          <cell r="H75" t="str">
            <v>Fixed</v>
          </cell>
          <cell r="I75" t="str">
            <v>D Shipping / Freight Local Fixed</v>
          </cell>
          <cell r="J75">
            <v>73186.66</v>
          </cell>
          <cell r="K75">
            <v>0</v>
          </cell>
          <cell r="L75">
            <v>73186.66</v>
          </cell>
          <cell r="M75">
            <v>0.33999999999650754</v>
          </cell>
          <cell r="N75">
            <v>73187</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73187</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row>
        <row r="76">
          <cell r="A76">
            <v>227</v>
          </cell>
          <cell r="B76" t="str">
            <v>CS-I/O</v>
          </cell>
          <cell r="C76" t="str">
            <v>CONTROL SYSTEM (Functional Block input/Outputs)</v>
          </cell>
          <cell r="D76" t="str">
            <v>Unit 2</v>
          </cell>
          <cell r="E76" t="str">
            <v>Foreign</v>
          </cell>
          <cell r="F76" t="str">
            <v>C</v>
          </cell>
          <cell r="G76" t="str">
            <v>Plant and Materials</v>
          </cell>
          <cell r="H76" t="str">
            <v>Fixed</v>
          </cell>
          <cell r="I76" t="str">
            <v>C Plant and Materials Foreign Fixed</v>
          </cell>
          <cell r="J76">
            <v>1339831.31</v>
          </cell>
          <cell r="K76">
            <v>0</v>
          </cell>
          <cell r="L76">
            <v>1339831.31</v>
          </cell>
          <cell r="M76">
            <v>-0.31000000005587935</v>
          </cell>
          <cell r="N76">
            <v>1339831</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1339831</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row>
        <row r="77">
          <cell r="A77">
            <v>234</v>
          </cell>
          <cell r="B77" t="str">
            <v>CS-I/O</v>
          </cell>
          <cell r="C77" t="str">
            <v>CONTROL SYSTEM (Functional Block input/Outputs)</v>
          </cell>
          <cell r="D77" t="str">
            <v>Unit 2</v>
          </cell>
          <cell r="E77" t="str">
            <v>Local</v>
          </cell>
          <cell r="F77" t="str">
            <v>B</v>
          </cell>
          <cell r="G77" t="str">
            <v>Engineering</v>
          </cell>
          <cell r="H77" t="str">
            <v>Formula 4</v>
          </cell>
          <cell r="I77" t="str">
            <v>B Engineering Local Formula 4</v>
          </cell>
          <cell r="J77">
            <v>208792.69</v>
          </cell>
          <cell r="K77">
            <v>0</v>
          </cell>
          <cell r="L77">
            <v>208792.69</v>
          </cell>
          <cell r="M77">
            <v>0.30999999999767169</v>
          </cell>
          <cell r="N77">
            <v>208793</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208793</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row>
        <row r="78">
          <cell r="A78">
            <v>235</v>
          </cell>
          <cell r="B78" t="str">
            <v>CS-I/O</v>
          </cell>
          <cell r="C78" t="str">
            <v>CONTROL SYSTEM (Functional Block input/Outputs)</v>
          </cell>
          <cell r="D78" t="str">
            <v>Unit 2</v>
          </cell>
          <cell r="E78" t="str">
            <v>Local</v>
          </cell>
          <cell r="F78" t="str">
            <v>C</v>
          </cell>
          <cell r="G78" t="str">
            <v>Plant and Materials</v>
          </cell>
          <cell r="H78" t="str">
            <v>Formula 1</v>
          </cell>
          <cell r="I78" t="str">
            <v>C Plant and Materials Local Formula 1</v>
          </cell>
          <cell r="J78">
            <v>65555.259999999995</v>
          </cell>
          <cell r="K78">
            <v>0</v>
          </cell>
          <cell r="L78">
            <v>65555.259999999995</v>
          </cell>
          <cell r="M78">
            <v>-0.25999999999476131</v>
          </cell>
          <cell r="N78">
            <v>65555</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65555</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row>
        <row r="79">
          <cell r="A79">
            <v>236</v>
          </cell>
          <cell r="B79" t="str">
            <v>CS-I/O</v>
          </cell>
          <cell r="C79" t="str">
            <v>CONTROL SYSTEM (Functional Block input/Outputs)</v>
          </cell>
          <cell r="D79" t="str">
            <v>Unit 2</v>
          </cell>
          <cell r="E79" t="str">
            <v>Local</v>
          </cell>
          <cell r="F79" t="str">
            <v>D</v>
          </cell>
          <cell r="G79" t="str">
            <v>Shipping / Freight</v>
          </cell>
          <cell r="H79" t="str">
            <v>Fixed</v>
          </cell>
          <cell r="I79" t="str">
            <v>D Shipping / Freight Local Fixed</v>
          </cell>
          <cell r="J79">
            <v>73186.66</v>
          </cell>
          <cell r="K79">
            <v>0</v>
          </cell>
          <cell r="L79">
            <v>73186.66</v>
          </cell>
          <cell r="M79">
            <v>0.33999999999650754</v>
          </cell>
          <cell r="N79">
            <v>73187</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73187</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row>
        <row r="80">
          <cell r="A80">
            <v>243</v>
          </cell>
          <cell r="B80" t="str">
            <v>CS-I/O</v>
          </cell>
          <cell r="C80" t="str">
            <v>CONTROL SYSTEM (Functional Block input/Outputs)</v>
          </cell>
          <cell r="D80" t="str">
            <v>Unit 3</v>
          </cell>
          <cell r="E80" t="str">
            <v>Foreign</v>
          </cell>
          <cell r="F80" t="str">
            <v>C</v>
          </cell>
          <cell r="G80" t="str">
            <v>Plant and Materials</v>
          </cell>
          <cell r="H80" t="str">
            <v>Fixed</v>
          </cell>
          <cell r="I80" t="str">
            <v>C Plant and Materials Foreign Fixed</v>
          </cell>
          <cell r="J80">
            <v>1339831.31</v>
          </cell>
          <cell r="K80">
            <v>0</v>
          </cell>
          <cell r="L80">
            <v>1339831.31</v>
          </cell>
          <cell r="M80">
            <v>0</v>
          </cell>
          <cell r="N80">
            <v>1339831.31</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1339831.31</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row>
        <row r="81">
          <cell r="A81">
            <v>250</v>
          </cell>
          <cell r="B81" t="str">
            <v>CS-I/O</v>
          </cell>
          <cell r="C81" t="str">
            <v>CONTROL SYSTEM (Functional Block input/Outputs)</v>
          </cell>
          <cell r="D81" t="str">
            <v>Unit 3</v>
          </cell>
          <cell r="E81" t="str">
            <v>Local</v>
          </cell>
          <cell r="F81" t="str">
            <v>B</v>
          </cell>
          <cell r="G81" t="str">
            <v>Engineering</v>
          </cell>
          <cell r="H81" t="str">
            <v>Formula 4</v>
          </cell>
          <cell r="I81" t="str">
            <v>B Engineering Local Formula 4</v>
          </cell>
          <cell r="J81">
            <v>208792.69</v>
          </cell>
          <cell r="K81">
            <v>0</v>
          </cell>
          <cell r="L81">
            <v>208792.69</v>
          </cell>
          <cell r="M81">
            <v>0</v>
          </cell>
          <cell r="N81">
            <v>208792.69</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208792.69</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row>
        <row r="82">
          <cell r="A82">
            <v>251</v>
          </cell>
          <cell r="B82" t="str">
            <v>CS-I/O</v>
          </cell>
          <cell r="C82" t="str">
            <v>CONTROL SYSTEM (Functional Block input/Outputs)</v>
          </cell>
          <cell r="D82" t="str">
            <v>Unit 3</v>
          </cell>
          <cell r="E82" t="str">
            <v>Local</v>
          </cell>
          <cell r="F82" t="str">
            <v>C</v>
          </cell>
          <cell r="G82" t="str">
            <v>Plant and Materials</v>
          </cell>
          <cell r="H82" t="str">
            <v>Formula 1</v>
          </cell>
          <cell r="I82" t="str">
            <v>C Plant and Materials Local Formula 1</v>
          </cell>
          <cell r="J82">
            <v>65555.259999999995</v>
          </cell>
          <cell r="K82">
            <v>0</v>
          </cell>
          <cell r="L82">
            <v>65555.259999999995</v>
          </cell>
          <cell r="M82">
            <v>-0.25999999999476131</v>
          </cell>
          <cell r="N82">
            <v>65555</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65555</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row>
        <row r="83">
          <cell r="A83">
            <v>252</v>
          </cell>
          <cell r="B83" t="str">
            <v>CS-I/O</v>
          </cell>
          <cell r="C83" t="str">
            <v>CONTROL SYSTEM (Functional Block input/Outputs)</v>
          </cell>
          <cell r="D83" t="str">
            <v>Unit 3</v>
          </cell>
          <cell r="E83" t="str">
            <v>Local</v>
          </cell>
          <cell r="F83" t="str">
            <v>D</v>
          </cell>
          <cell r="G83" t="str">
            <v>Shipping / Freight</v>
          </cell>
          <cell r="H83" t="str">
            <v>Fixed</v>
          </cell>
          <cell r="I83" t="str">
            <v>D Shipping / Freight Local Fixed</v>
          </cell>
          <cell r="J83">
            <v>73186.66</v>
          </cell>
          <cell r="K83">
            <v>0</v>
          </cell>
          <cell r="L83">
            <v>73186.66</v>
          </cell>
          <cell r="M83">
            <v>0.33999999999650754</v>
          </cell>
          <cell r="N83">
            <v>73187</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73187</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row>
        <row r="84">
          <cell r="A84">
            <v>259</v>
          </cell>
          <cell r="B84" t="str">
            <v>CS-I/O</v>
          </cell>
          <cell r="C84" t="str">
            <v>CONTROL SYSTEM (Functional Block input/Outputs)</v>
          </cell>
          <cell r="D84" t="str">
            <v>Unit 4</v>
          </cell>
          <cell r="E84" t="str">
            <v>Foreign</v>
          </cell>
          <cell r="F84" t="str">
            <v>C</v>
          </cell>
          <cell r="G84" t="str">
            <v>Plant and Materials</v>
          </cell>
          <cell r="H84" t="str">
            <v>Fixed</v>
          </cell>
          <cell r="I84" t="str">
            <v>C Plant and Materials Foreign Fixed</v>
          </cell>
          <cell r="J84">
            <v>1339831.31</v>
          </cell>
          <cell r="K84">
            <v>1339831.31</v>
          </cell>
          <cell r="L84">
            <v>0</v>
          </cell>
          <cell r="M84">
            <v>0</v>
          </cell>
          <cell r="N84">
            <v>1339831.31</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1339831.31</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row>
        <row r="85">
          <cell r="A85">
            <v>266</v>
          </cell>
          <cell r="B85" t="str">
            <v>CS-I/O</v>
          </cell>
          <cell r="C85" t="str">
            <v>CONTROL SYSTEM (Functional Block input/Outputs)</v>
          </cell>
          <cell r="D85" t="str">
            <v>Unit 4</v>
          </cell>
          <cell r="E85" t="str">
            <v>Local</v>
          </cell>
          <cell r="F85" t="str">
            <v>B</v>
          </cell>
          <cell r="G85" t="str">
            <v>Engineering</v>
          </cell>
          <cell r="H85" t="str">
            <v>Formula 4</v>
          </cell>
          <cell r="I85" t="str">
            <v>B Engineering Local Formula 4</v>
          </cell>
          <cell r="J85">
            <v>208792.69</v>
          </cell>
          <cell r="K85">
            <v>0</v>
          </cell>
          <cell r="L85">
            <v>208792.69</v>
          </cell>
          <cell r="M85">
            <v>0.30999999999767169</v>
          </cell>
          <cell r="N85">
            <v>208793</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208793</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row>
        <row r="86">
          <cell r="A86">
            <v>267</v>
          </cell>
          <cell r="B86" t="str">
            <v>CS-I/O</v>
          </cell>
          <cell r="C86" t="str">
            <v>CONTROL SYSTEM (Functional Block input/Outputs)</v>
          </cell>
          <cell r="D86" t="str">
            <v>Unit 4</v>
          </cell>
          <cell r="E86" t="str">
            <v>Local</v>
          </cell>
          <cell r="F86" t="str">
            <v>C</v>
          </cell>
          <cell r="G86" t="str">
            <v>Plant and Materials</v>
          </cell>
          <cell r="H86" t="str">
            <v>Formula 1</v>
          </cell>
          <cell r="I86" t="str">
            <v>C Plant and Materials Local Formula 1</v>
          </cell>
          <cell r="J86">
            <v>65555.259999999995</v>
          </cell>
          <cell r="K86">
            <v>0</v>
          </cell>
          <cell r="L86">
            <v>65555.259999999995</v>
          </cell>
          <cell r="M86">
            <v>-0.25999999999476131</v>
          </cell>
          <cell r="N86">
            <v>65555</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65555</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row>
        <row r="87">
          <cell r="A87">
            <v>268</v>
          </cell>
          <cell r="B87" t="str">
            <v>CS-I/O</v>
          </cell>
          <cell r="C87" t="str">
            <v>CONTROL SYSTEM (Functional Block input/Outputs)</v>
          </cell>
          <cell r="D87" t="str">
            <v>Unit 4</v>
          </cell>
          <cell r="E87" t="str">
            <v>Local</v>
          </cell>
          <cell r="F87" t="str">
            <v>D</v>
          </cell>
          <cell r="G87" t="str">
            <v>Shipping / Freight</v>
          </cell>
          <cell r="H87" t="str">
            <v>Fixed</v>
          </cell>
          <cell r="I87" t="str">
            <v>D Shipping / Freight Local Fixed</v>
          </cell>
          <cell r="J87">
            <v>73186.66</v>
          </cell>
          <cell r="K87">
            <v>0</v>
          </cell>
          <cell r="L87">
            <v>73186.66</v>
          </cell>
          <cell r="M87">
            <v>0.33999999999650754</v>
          </cell>
          <cell r="N87">
            <v>73187</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73187</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row>
        <row r="88">
          <cell r="A88">
            <v>275</v>
          </cell>
          <cell r="B88" t="str">
            <v>CS-I/O</v>
          </cell>
          <cell r="C88" t="str">
            <v>CONTROL SYSTEM (Functional Block input/Outputs)</v>
          </cell>
          <cell r="D88" t="str">
            <v>Unit 5</v>
          </cell>
          <cell r="E88" t="str">
            <v>Foreign</v>
          </cell>
          <cell r="F88" t="str">
            <v>C</v>
          </cell>
          <cell r="G88" t="str">
            <v>Plant and Materials</v>
          </cell>
          <cell r="H88" t="str">
            <v>Fixed</v>
          </cell>
          <cell r="I88" t="str">
            <v>C Plant and Materials Foreign Fixed</v>
          </cell>
          <cell r="J88">
            <v>1339831.31</v>
          </cell>
          <cell r="K88">
            <v>194275.54</v>
          </cell>
          <cell r="L88">
            <v>1145555.77</v>
          </cell>
          <cell r="M88">
            <v>0.22999999998137355</v>
          </cell>
          <cell r="N88">
            <v>1339831.54</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194275.54</v>
          </cell>
          <cell r="AO88">
            <v>0</v>
          </cell>
          <cell r="AP88">
            <v>0</v>
          </cell>
          <cell r="AQ88">
            <v>0</v>
          </cell>
          <cell r="AR88">
            <v>0</v>
          </cell>
          <cell r="AS88">
            <v>0</v>
          </cell>
          <cell r="AT88">
            <v>0</v>
          </cell>
          <cell r="AU88">
            <v>0</v>
          </cell>
          <cell r="AV88">
            <v>0</v>
          </cell>
          <cell r="AW88">
            <v>572778</v>
          </cell>
          <cell r="AX88" t="str">
            <v xml:space="preserve"> </v>
          </cell>
          <cell r="AY88">
            <v>0</v>
          </cell>
          <cell r="AZ88">
            <v>572778</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row>
        <row r="89">
          <cell r="A89">
            <v>282</v>
          </cell>
          <cell r="B89" t="str">
            <v>CS-I/O</v>
          </cell>
          <cell r="C89" t="str">
            <v>CONTROL SYSTEM (Functional Block input/Outputs)</v>
          </cell>
          <cell r="D89" t="str">
            <v>Unit 5</v>
          </cell>
          <cell r="E89" t="str">
            <v>Local</v>
          </cell>
          <cell r="F89" t="str">
            <v>B</v>
          </cell>
          <cell r="G89" t="str">
            <v>Engineering</v>
          </cell>
          <cell r="H89" t="str">
            <v>Formula 4</v>
          </cell>
          <cell r="I89" t="str">
            <v>B Engineering Local Formula 4</v>
          </cell>
          <cell r="J89">
            <v>208792.69</v>
          </cell>
          <cell r="K89">
            <v>0</v>
          </cell>
          <cell r="L89">
            <v>208792.69</v>
          </cell>
          <cell r="M89">
            <v>0.30999999999767169</v>
          </cell>
          <cell r="N89">
            <v>208793</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208793</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row>
        <row r="90">
          <cell r="A90">
            <v>283</v>
          </cell>
          <cell r="B90" t="str">
            <v>CS-I/O</v>
          </cell>
          <cell r="C90" t="str">
            <v>CONTROL SYSTEM (Functional Block input/Outputs)</v>
          </cell>
          <cell r="D90" t="str">
            <v>Unit 5</v>
          </cell>
          <cell r="E90" t="str">
            <v>Local</v>
          </cell>
          <cell r="F90" t="str">
            <v>C</v>
          </cell>
          <cell r="G90" t="str">
            <v>Plant and Materials</v>
          </cell>
          <cell r="H90" t="str">
            <v>Formula 1</v>
          </cell>
          <cell r="I90" t="str">
            <v>C Plant and Materials Local Formula 1</v>
          </cell>
          <cell r="J90">
            <v>65555.259999999995</v>
          </cell>
          <cell r="K90">
            <v>0</v>
          </cell>
          <cell r="L90">
            <v>65555.259999999995</v>
          </cell>
          <cell r="M90">
            <v>-0.25999999999476131</v>
          </cell>
          <cell r="N90">
            <v>65555</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65555</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row>
        <row r="91">
          <cell r="A91">
            <v>284</v>
          </cell>
          <cell r="B91" t="str">
            <v>CS-I/O</v>
          </cell>
          <cell r="C91" t="str">
            <v>CONTROL SYSTEM (Functional Block input/Outputs)</v>
          </cell>
          <cell r="D91" t="str">
            <v>Unit 5</v>
          </cell>
          <cell r="E91" t="str">
            <v>Local</v>
          </cell>
          <cell r="F91" t="str">
            <v>D</v>
          </cell>
          <cell r="G91" t="str">
            <v>Shipping / Freight</v>
          </cell>
          <cell r="H91" t="str">
            <v>Fixed</v>
          </cell>
          <cell r="I91" t="str">
            <v>D Shipping / Freight Local Fixed</v>
          </cell>
          <cell r="J91">
            <v>73186.66</v>
          </cell>
          <cell r="K91">
            <v>0</v>
          </cell>
          <cell r="L91">
            <v>73186.66</v>
          </cell>
          <cell r="M91">
            <v>0.33999999999650754</v>
          </cell>
          <cell r="N91">
            <v>73187</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73187</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row>
        <row r="92">
          <cell r="A92">
            <v>291</v>
          </cell>
          <cell r="B92" t="str">
            <v>CS-I/O</v>
          </cell>
          <cell r="C92" t="str">
            <v>CONTROL SYSTEM (Functional Block input/Outputs)</v>
          </cell>
          <cell r="D92" t="str">
            <v>Unit 6</v>
          </cell>
          <cell r="E92" t="str">
            <v>Foreign</v>
          </cell>
          <cell r="F92" t="str">
            <v>C</v>
          </cell>
          <cell r="G92" t="str">
            <v>Plant and Materials</v>
          </cell>
          <cell r="H92" t="str">
            <v>Fixed</v>
          </cell>
          <cell r="I92" t="str">
            <v>C Plant and Materials Foreign Fixed</v>
          </cell>
          <cell r="J92">
            <v>1339831.31</v>
          </cell>
          <cell r="K92">
            <v>1339831.31</v>
          </cell>
          <cell r="L92">
            <v>0</v>
          </cell>
          <cell r="M92">
            <v>0</v>
          </cell>
          <cell r="N92">
            <v>1339831.31</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267966.26</v>
          </cell>
          <cell r="AI92">
            <v>1071865.05</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row>
        <row r="93">
          <cell r="A93">
            <v>298</v>
          </cell>
          <cell r="B93" t="str">
            <v>CS-I/O</v>
          </cell>
          <cell r="C93" t="str">
            <v>CONTROL SYSTEM (Functional Block input/Outputs)</v>
          </cell>
          <cell r="D93" t="str">
            <v>Unit 6</v>
          </cell>
          <cell r="E93" t="str">
            <v>Local</v>
          </cell>
          <cell r="F93" t="str">
            <v>B</v>
          </cell>
          <cell r="G93" t="str">
            <v>Engineering</v>
          </cell>
          <cell r="H93" t="str">
            <v>Formula 4</v>
          </cell>
          <cell r="I93" t="str">
            <v>B Engineering Local Formula 4</v>
          </cell>
          <cell r="J93">
            <v>208792.69</v>
          </cell>
          <cell r="K93">
            <v>0</v>
          </cell>
          <cell r="L93">
            <v>208792.69</v>
          </cell>
          <cell r="M93">
            <v>0.30999999999767169</v>
          </cell>
          <cell r="N93">
            <v>208793</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208793</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row>
        <row r="94">
          <cell r="A94">
            <v>299</v>
          </cell>
          <cell r="B94" t="str">
            <v>CS-I/O</v>
          </cell>
          <cell r="C94" t="str">
            <v>CONTROL SYSTEM (Functional Block input/Outputs)</v>
          </cell>
          <cell r="D94" t="str">
            <v>Unit 6</v>
          </cell>
          <cell r="E94" t="str">
            <v>Local</v>
          </cell>
          <cell r="F94" t="str">
            <v>C</v>
          </cell>
          <cell r="G94" t="str">
            <v>Plant and Materials</v>
          </cell>
          <cell r="H94" t="str">
            <v>Formula 1</v>
          </cell>
          <cell r="I94" t="str">
            <v>C Plant and Materials Local Formula 1</v>
          </cell>
          <cell r="J94">
            <v>65555.259999999995</v>
          </cell>
          <cell r="K94">
            <v>65555.259999999995</v>
          </cell>
          <cell r="L94">
            <v>0</v>
          </cell>
          <cell r="M94">
            <v>0</v>
          </cell>
          <cell r="N94">
            <v>65555.259999999995</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65555.259999999995</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row>
        <row r="95">
          <cell r="A95">
            <v>300</v>
          </cell>
          <cell r="B95" t="str">
            <v>CS-I/O</v>
          </cell>
          <cell r="C95" t="str">
            <v>CONTROL SYSTEM (Functional Block input/Outputs)</v>
          </cell>
          <cell r="D95" t="str">
            <v>Unit 6</v>
          </cell>
          <cell r="E95" t="str">
            <v>Local</v>
          </cell>
          <cell r="F95" t="str">
            <v>D</v>
          </cell>
          <cell r="G95" t="str">
            <v>Shipping / Freight</v>
          </cell>
          <cell r="H95" t="str">
            <v>Fixed</v>
          </cell>
          <cell r="I95" t="str">
            <v>D Shipping / Freight Local Fixed</v>
          </cell>
          <cell r="J95">
            <v>73186.66</v>
          </cell>
          <cell r="K95">
            <v>73186.66</v>
          </cell>
          <cell r="L95">
            <v>0</v>
          </cell>
          <cell r="M95">
            <v>0</v>
          </cell>
          <cell r="N95">
            <v>73186.66</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73186.66</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row>
        <row r="96">
          <cell r="A96">
            <v>307</v>
          </cell>
          <cell r="B96" t="str">
            <v>CS-I/O</v>
          </cell>
          <cell r="C96" t="str">
            <v>CONTROL SYSTEM (Functional Block input/Outputs)</v>
          </cell>
          <cell r="D96" t="str">
            <v>Unit 7</v>
          </cell>
          <cell r="E96" t="str">
            <v>Foreign</v>
          </cell>
          <cell r="F96" t="str">
            <v>C</v>
          </cell>
          <cell r="G96" t="str">
            <v>Plant and Materials</v>
          </cell>
          <cell r="H96" t="str">
            <v>Fixed</v>
          </cell>
          <cell r="I96" t="str">
            <v>C Plant and Materials Foreign Fixed</v>
          </cell>
          <cell r="J96">
            <v>1339831.31</v>
          </cell>
          <cell r="K96">
            <v>1339831.31</v>
          </cell>
          <cell r="L96">
            <v>0</v>
          </cell>
          <cell r="M96">
            <v>0</v>
          </cell>
          <cell r="N96">
            <v>1339831.31</v>
          </cell>
          <cell r="P96">
            <v>0</v>
          </cell>
          <cell r="Q96">
            <v>0</v>
          </cell>
          <cell r="R96">
            <v>0</v>
          </cell>
          <cell r="S96">
            <v>0</v>
          </cell>
          <cell r="T96">
            <v>0</v>
          </cell>
          <cell r="U96">
            <v>0</v>
          </cell>
          <cell r="V96">
            <v>0</v>
          </cell>
          <cell r="W96">
            <v>0</v>
          </cell>
          <cell r="X96">
            <v>0</v>
          </cell>
          <cell r="Y96">
            <v>0</v>
          </cell>
          <cell r="Z96">
            <v>0</v>
          </cell>
          <cell r="AA96">
            <v>0</v>
          </cell>
          <cell r="AB96">
            <v>0</v>
          </cell>
          <cell r="AC96">
            <v>1339831.31</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row>
        <row r="97">
          <cell r="A97">
            <v>314</v>
          </cell>
          <cell r="B97" t="str">
            <v>CS-I/O</v>
          </cell>
          <cell r="C97" t="str">
            <v>CONTROL SYSTEM (Functional Block input/Outputs)</v>
          </cell>
          <cell r="D97" t="str">
            <v>Unit 7</v>
          </cell>
          <cell r="E97" t="str">
            <v>Local</v>
          </cell>
          <cell r="F97" t="str">
            <v>B</v>
          </cell>
          <cell r="G97" t="str">
            <v>Engineering</v>
          </cell>
          <cell r="H97" t="str">
            <v>Formula 4</v>
          </cell>
          <cell r="I97" t="str">
            <v>B Engineering Local Formula 4</v>
          </cell>
          <cell r="J97">
            <v>208792.69</v>
          </cell>
          <cell r="K97">
            <v>208792.7</v>
          </cell>
          <cell r="L97">
            <v>-1.0000000009313226E-2</v>
          </cell>
          <cell r="M97">
            <v>1.0000000009313226E-2</v>
          </cell>
          <cell r="N97">
            <v>208792.7</v>
          </cell>
          <cell r="P97">
            <v>0</v>
          </cell>
          <cell r="Q97">
            <v>0</v>
          </cell>
          <cell r="R97">
            <v>0</v>
          </cell>
          <cell r="S97">
            <v>0</v>
          </cell>
          <cell r="T97">
            <v>0</v>
          </cell>
          <cell r="U97">
            <v>0</v>
          </cell>
          <cell r="V97">
            <v>0</v>
          </cell>
          <cell r="W97">
            <v>0</v>
          </cell>
          <cell r="X97">
            <v>0</v>
          </cell>
          <cell r="Y97">
            <v>0</v>
          </cell>
          <cell r="Z97">
            <v>0</v>
          </cell>
          <cell r="AA97">
            <v>104396.35</v>
          </cell>
          <cell r="AB97">
            <v>104396.35</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row>
        <row r="98">
          <cell r="A98">
            <v>315</v>
          </cell>
          <cell r="B98" t="str">
            <v>CS-I/O</v>
          </cell>
          <cell r="C98" t="str">
            <v>CONTROL SYSTEM (Functional Block input/Outputs)</v>
          </cell>
          <cell r="D98" t="str">
            <v>Unit 7</v>
          </cell>
          <cell r="E98" t="str">
            <v>Local</v>
          </cell>
          <cell r="F98" t="str">
            <v>C</v>
          </cell>
          <cell r="G98" t="str">
            <v>Plant and Materials</v>
          </cell>
          <cell r="H98" t="str">
            <v>Formula 1</v>
          </cell>
          <cell r="I98" t="str">
            <v>C Plant and Materials Local Formula 1</v>
          </cell>
          <cell r="J98">
            <v>65555.259999999995</v>
          </cell>
          <cell r="K98">
            <v>65555.259999999995</v>
          </cell>
          <cell r="L98">
            <v>0</v>
          </cell>
          <cell r="M98">
            <v>0</v>
          </cell>
          <cell r="N98">
            <v>65555.259999999995</v>
          </cell>
          <cell r="P98">
            <v>0</v>
          </cell>
          <cell r="Q98">
            <v>0</v>
          </cell>
          <cell r="R98">
            <v>0</v>
          </cell>
          <cell r="S98">
            <v>0</v>
          </cell>
          <cell r="T98">
            <v>0</v>
          </cell>
          <cell r="U98">
            <v>0</v>
          </cell>
          <cell r="V98">
            <v>0</v>
          </cell>
          <cell r="W98">
            <v>0</v>
          </cell>
          <cell r="X98">
            <v>0</v>
          </cell>
          <cell r="Y98">
            <v>0</v>
          </cell>
          <cell r="Z98">
            <v>0</v>
          </cell>
          <cell r="AA98">
            <v>65555.259999999995</v>
          </cell>
          <cell r="AB98">
            <v>65555.259999999995</v>
          </cell>
          <cell r="AC98">
            <v>0</v>
          </cell>
          <cell r="AD98">
            <v>0</v>
          </cell>
          <cell r="AE98">
            <v>0</v>
          </cell>
          <cell r="AF98">
            <v>0</v>
          </cell>
          <cell r="AG98">
            <v>0</v>
          </cell>
          <cell r="AH98">
            <v>-65555.259999999995</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row>
        <row r="99">
          <cell r="A99">
            <v>316</v>
          </cell>
          <cell r="B99" t="str">
            <v>CS-I/O</v>
          </cell>
          <cell r="C99" t="str">
            <v>CONTROL SYSTEM (Functional Block input/Outputs)</v>
          </cell>
          <cell r="D99" t="str">
            <v>Unit 7</v>
          </cell>
          <cell r="E99" t="str">
            <v>Local</v>
          </cell>
          <cell r="F99" t="str">
            <v>D</v>
          </cell>
          <cell r="G99" t="str">
            <v>Shipping / Freight</v>
          </cell>
          <cell r="H99" t="str">
            <v>Fixed</v>
          </cell>
          <cell r="I99" t="str">
            <v>D Shipping / Freight Local Fixed</v>
          </cell>
          <cell r="J99">
            <v>73186.66</v>
          </cell>
          <cell r="K99">
            <v>73186.66</v>
          </cell>
          <cell r="L99">
            <v>0</v>
          </cell>
          <cell r="M99">
            <v>0</v>
          </cell>
          <cell r="N99">
            <v>73186.66</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73186.66</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row>
        <row r="100">
          <cell r="A100">
            <v>323</v>
          </cell>
          <cell r="B100" t="str">
            <v>CS-I/O</v>
          </cell>
          <cell r="C100" t="str">
            <v>CONTROL SYSTEM (Functional Block input/Outputs)</v>
          </cell>
          <cell r="D100" t="str">
            <v>Unit 8</v>
          </cell>
          <cell r="E100" t="str">
            <v>Foreign</v>
          </cell>
          <cell r="F100" t="str">
            <v>C</v>
          </cell>
          <cell r="G100" t="str">
            <v>Plant and Materials</v>
          </cell>
          <cell r="H100" t="str">
            <v>Fixed</v>
          </cell>
          <cell r="I100" t="str">
            <v>C Plant and Materials Foreign Fixed</v>
          </cell>
          <cell r="J100">
            <v>1593045.36</v>
          </cell>
          <cell r="K100">
            <v>1593045.3599999999</v>
          </cell>
          <cell r="L100">
            <v>0</v>
          </cell>
          <cell r="M100">
            <v>0</v>
          </cell>
          <cell r="N100">
            <v>1593045.3599999999</v>
          </cell>
          <cell r="P100">
            <v>0</v>
          </cell>
          <cell r="Q100">
            <v>0</v>
          </cell>
          <cell r="R100">
            <v>0</v>
          </cell>
          <cell r="S100">
            <v>0</v>
          </cell>
          <cell r="T100">
            <v>0</v>
          </cell>
          <cell r="U100">
            <v>1339831.31</v>
          </cell>
          <cell r="V100">
            <v>0</v>
          </cell>
          <cell r="W100">
            <v>0</v>
          </cell>
          <cell r="X100">
            <v>0</v>
          </cell>
          <cell r="Y100">
            <v>0</v>
          </cell>
          <cell r="Z100">
            <v>0</v>
          </cell>
          <cell r="AA100">
            <v>0</v>
          </cell>
          <cell r="AB100">
            <v>0</v>
          </cell>
          <cell r="AC100">
            <v>22777.939999999944</v>
          </cell>
          <cell r="AD100">
            <v>0</v>
          </cell>
          <cell r="AE100">
            <v>0</v>
          </cell>
          <cell r="AF100">
            <v>0</v>
          </cell>
          <cell r="AG100">
            <v>0</v>
          </cell>
          <cell r="AH100">
            <v>0</v>
          </cell>
          <cell r="AI100">
            <v>0</v>
          </cell>
          <cell r="AJ100">
            <v>0</v>
          </cell>
          <cell r="AK100">
            <v>0</v>
          </cell>
          <cell r="AL100">
            <v>0</v>
          </cell>
          <cell r="AM100">
            <v>0</v>
          </cell>
          <cell r="AN100">
            <v>230436.11</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row>
        <row r="101">
          <cell r="A101">
            <v>330</v>
          </cell>
          <cell r="B101" t="str">
            <v>CS-I/O</v>
          </cell>
          <cell r="C101" t="str">
            <v>CONTROL SYSTEM (Functional Block input/Outputs)</v>
          </cell>
          <cell r="D101" t="str">
            <v>Unit 8</v>
          </cell>
          <cell r="E101" t="str">
            <v>Local</v>
          </cell>
          <cell r="F101" t="str">
            <v>B</v>
          </cell>
          <cell r="G101" t="str">
            <v>Engineering</v>
          </cell>
          <cell r="H101" t="str">
            <v>Formula 4</v>
          </cell>
          <cell r="I101" t="str">
            <v>B Engineering Local Formula 4</v>
          </cell>
          <cell r="J101">
            <v>424407.52</v>
          </cell>
          <cell r="K101">
            <v>424407.52</v>
          </cell>
          <cell r="L101">
            <v>0</v>
          </cell>
          <cell r="M101">
            <v>0</v>
          </cell>
          <cell r="N101">
            <v>424407.52</v>
          </cell>
          <cell r="P101">
            <v>0</v>
          </cell>
          <cell r="Q101">
            <v>0</v>
          </cell>
          <cell r="R101">
            <v>0</v>
          </cell>
          <cell r="S101">
            <v>0</v>
          </cell>
          <cell r="T101">
            <v>0</v>
          </cell>
          <cell r="U101">
            <v>0</v>
          </cell>
          <cell r="V101">
            <v>0</v>
          </cell>
          <cell r="W101">
            <v>0</v>
          </cell>
          <cell r="X101">
            <v>0</v>
          </cell>
          <cell r="Y101">
            <v>208792.69</v>
          </cell>
          <cell r="Z101">
            <v>0</v>
          </cell>
          <cell r="AA101">
            <v>0</v>
          </cell>
          <cell r="AB101">
            <v>0</v>
          </cell>
          <cell r="AC101">
            <v>0</v>
          </cell>
          <cell r="AD101">
            <v>0</v>
          </cell>
          <cell r="AE101">
            <v>0</v>
          </cell>
          <cell r="AF101">
            <v>0</v>
          </cell>
          <cell r="AG101">
            <v>0</v>
          </cell>
          <cell r="AH101">
            <v>-1686.1100000000151</v>
          </cell>
          <cell r="AI101">
            <v>0</v>
          </cell>
          <cell r="AJ101">
            <v>0</v>
          </cell>
          <cell r="AK101">
            <v>0</v>
          </cell>
          <cell r="AL101">
            <v>0</v>
          </cell>
          <cell r="AM101">
            <v>0</v>
          </cell>
          <cell r="AN101">
            <v>217300.94</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row>
        <row r="102">
          <cell r="A102">
            <v>331</v>
          </cell>
          <cell r="B102" t="str">
            <v>CS-I/O</v>
          </cell>
          <cell r="C102" t="str">
            <v>CONTROL SYSTEM (Functional Block input/Outputs)</v>
          </cell>
          <cell r="D102" t="str">
            <v>Unit 8</v>
          </cell>
          <cell r="E102" t="str">
            <v>Local</v>
          </cell>
          <cell r="F102" t="str">
            <v>C</v>
          </cell>
          <cell r="G102" t="str">
            <v>Plant and Materials</v>
          </cell>
          <cell r="H102" t="str">
            <v>Formula 1</v>
          </cell>
          <cell r="I102" t="str">
            <v>C Plant and Materials Local Formula 1</v>
          </cell>
          <cell r="J102">
            <v>85014.74</v>
          </cell>
          <cell r="K102">
            <v>85014.739999999991</v>
          </cell>
          <cell r="L102">
            <v>0</v>
          </cell>
          <cell r="M102">
            <v>0</v>
          </cell>
          <cell r="N102">
            <v>85014.739999999991</v>
          </cell>
          <cell r="P102">
            <v>0</v>
          </cell>
          <cell r="Q102">
            <v>0</v>
          </cell>
          <cell r="R102">
            <v>0</v>
          </cell>
          <cell r="S102">
            <v>0</v>
          </cell>
          <cell r="T102">
            <v>0</v>
          </cell>
          <cell r="U102">
            <v>0</v>
          </cell>
          <cell r="V102">
            <v>0</v>
          </cell>
          <cell r="W102">
            <v>0</v>
          </cell>
          <cell r="X102">
            <v>0</v>
          </cell>
          <cell r="Y102">
            <v>65555.259999999995</v>
          </cell>
          <cell r="Z102">
            <v>0</v>
          </cell>
          <cell r="AA102">
            <v>0</v>
          </cell>
          <cell r="AB102">
            <v>0</v>
          </cell>
          <cell r="AC102">
            <v>1114.58</v>
          </cell>
          <cell r="AD102">
            <v>0</v>
          </cell>
          <cell r="AE102">
            <v>0</v>
          </cell>
          <cell r="AF102">
            <v>0</v>
          </cell>
          <cell r="AG102">
            <v>0</v>
          </cell>
          <cell r="AH102">
            <v>0</v>
          </cell>
          <cell r="AI102">
            <v>0</v>
          </cell>
          <cell r="AJ102">
            <v>0</v>
          </cell>
          <cell r="AK102">
            <v>0</v>
          </cell>
          <cell r="AL102">
            <v>0</v>
          </cell>
          <cell r="AM102">
            <v>0</v>
          </cell>
          <cell r="AN102">
            <v>18344.900000000001</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row>
        <row r="103">
          <cell r="A103">
            <v>332</v>
          </cell>
          <cell r="B103" t="str">
            <v>CS-I/O</v>
          </cell>
          <cell r="C103" t="str">
            <v>CONTROL SYSTEM (Functional Block input/Outputs)</v>
          </cell>
          <cell r="D103" t="str">
            <v>Unit 8</v>
          </cell>
          <cell r="E103" t="str">
            <v>Local</v>
          </cell>
          <cell r="F103" t="str">
            <v>D</v>
          </cell>
          <cell r="G103" t="str">
            <v>Shipping / Freight</v>
          </cell>
          <cell r="H103" t="str">
            <v>Fixed</v>
          </cell>
          <cell r="I103" t="str">
            <v>D Shipping / Freight Local Fixed</v>
          </cell>
          <cell r="J103">
            <v>82983.09</v>
          </cell>
          <cell r="K103">
            <v>82983.09</v>
          </cell>
          <cell r="L103">
            <v>0</v>
          </cell>
          <cell r="M103">
            <v>0</v>
          </cell>
          <cell r="N103">
            <v>82983.09</v>
          </cell>
          <cell r="P103">
            <v>0</v>
          </cell>
          <cell r="Q103">
            <v>0</v>
          </cell>
          <cell r="R103">
            <v>0</v>
          </cell>
          <cell r="S103">
            <v>0</v>
          </cell>
          <cell r="T103">
            <v>0</v>
          </cell>
          <cell r="U103">
            <v>0</v>
          </cell>
          <cell r="V103">
            <v>0</v>
          </cell>
          <cell r="W103">
            <v>0</v>
          </cell>
          <cell r="X103">
            <v>0</v>
          </cell>
          <cell r="Y103">
            <v>73186.66</v>
          </cell>
          <cell r="Z103">
            <v>0</v>
          </cell>
          <cell r="AA103">
            <v>0</v>
          </cell>
          <cell r="AB103">
            <v>0</v>
          </cell>
          <cell r="AC103">
            <v>0</v>
          </cell>
          <cell r="AD103">
            <v>0</v>
          </cell>
          <cell r="AE103">
            <v>0</v>
          </cell>
          <cell r="AF103">
            <v>0</v>
          </cell>
          <cell r="AG103">
            <v>0</v>
          </cell>
          <cell r="AH103">
            <v>1244.31</v>
          </cell>
          <cell r="AI103">
            <v>0</v>
          </cell>
          <cell r="AJ103">
            <v>0</v>
          </cell>
          <cell r="AK103">
            <v>0</v>
          </cell>
          <cell r="AL103">
            <v>0</v>
          </cell>
          <cell r="AM103">
            <v>0</v>
          </cell>
          <cell r="AN103">
            <v>8552.1200000000008</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row>
        <row r="104">
          <cell r="A104">
            <v>339</v>
          </cell>
          <cell r="B104" t="str">
            <v>CS-I/O</v>
          </cell>
          <cell r="C104" t="str">
            <v>CONTROL SYSTEM (Functional Block input/Outputs)</v>
          </cell>
          <cell r="D104" t="str">
            <v>Unit 9</v>
          </cell>
          <cell r="E104" t="str">
            <v>Foreign</v>
          </cell>
          <cell r="F104" t="str">
            <v>C</v>
          </cell>
          <cell r="G104" t="str">
            <v>Plant and Materials</v>
          </cell>
          <cell r="H104" t="str">
            <v>Fixed</v>
          </cell>
          <cell r="I104" t="str">
            <v>C Plant and Materials Foreign Fixed</v>
          </cell>
          <cell r="J104">
            <v>1722471.4</v>
          </cell>
          <cell r="K104">
            <v>1722471.4000000001</v>
          </cell>
          <cell r="L104">
            <v>0</v>
          </cell>
          <cell r="M104">
            <v>0</v>
          </cell>
          <cell r="N104">
            <v>1722471.4000000001</v>
          </cell>
          <cell r="P104">
            <v>0</v>
          </cell>
          <cell r="Q104">
            <v>0</v>
          </cell>
          <cell r="R104">
            <v>0</v>
          </cell>
          <cell r="S104">
            <v>0</v>
          </cell>
          <cell r="T104">
            <v>0</v>
          </cell>
          <cell r="U104">
            <v>1339831.31</v>
          </cell>
          <cell r="V104">
            <v>0</v>
          </cell>
          <cell r="W104">
            <v>0</v>
          </cell>
          <cell r="X104">
            <v>0</v>
          </cell>
          <cell r="Y104">
            <v>0</v>
          </cell>
          <cell r="Z104">
            <v>0</v>
          </cell>
          <cell r="AA104">
            <v>0</v>
          </cell>
          <cell r="AB104">
            <v>0</v>
          </cell>
          <cell r="AC104">
            <v>382640.09</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row>
        <row r="105">
          <cell r="A105">
            <v>346</v>
          </cell>
          <cell r="B105" t="str">
            <v>CS-I/O</v>
          </cell>
          <cell r="C105" t="str">
            <v>CONTROL SYSTEM (Functional Block input/Outputs)</v>
          </cell>
          <cell r="D105" t="str">
            <v>Unit 9</v>
          </cell>
          <cell r="E105" t="str">
            <v>Local</v>
          </cell>
          <cell r="F105" t="str">
            <v>B</v>
          </cell>
          <cell r="G105" t="str">
            <v>Engineering</v>
          </cell>
          <cell r="H105" t="str">
            <v>Formula 4</v>
          </cell>
          <cell r="I105" t="str">
            <v>B Engineering Local Formula 4</v>
          </cell>
          <cell r="J105">
            <v>1358619.08</v>
          </cell>
          <cell r="K105">
            <v>1358619.08</v>
          </cell>
          <cell r="L105">
            <v>0</v>
          </cell>
          <cell r="M105">
            <v>0</v>
          </cell>
          <cell r="N105">
            <v>1358619.08</v>
          </cell>
          <cell r="P105">
            <v>0</v>
          </cell>
          <cell r="Q105">
            <v>0</v>
          </cell>
          <cell r="R105">
            <v>0</v>
          </cell>
          <cell r="S105">
            <v>864773</v>
          </cell>
          <cell r="T105">
            <v>183072.07</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310774.01</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row>
        <row r="106">
          <cell r="A106">
            <v>347</v>
          </cell>
          <cell r="B106" t="str">
            <v>CS-I/O</v>
          </cell>
          <cell r="C106" t="str">
            <v>CONTROL SYSTEM (Functional Block input/Outputs)</v>
          </cell>
          <cell r="D106" t="str">
            <v>Unit 9</v>
          </cell>
          <cell r="E106" t="str">
            <v>Local</v>
          </cell>
          <cell r="F106" t="str">
            <v>C</v>
          </cell>
          <cell r="G106" t="str">
            <v>Plant and Materials</v>
          </cell>
          <cell r="H106" t="str">
            <v>Formula 1</v>
          </cell>
          <cell r="I106" t="str">
            <v>C Plant and Materials Local Formula 1</v>
          </cell>
          <cell r="J106">
            <v>91831.82</v>
          </cell>
          <cell r="K106">
            <v>91831.819999999992</v>
          </cell>
          <cell r="L106">
            <v>0</v>
          </cell>
          <cell r="M106">
            <v>0</v>
          </cell>
          <cell r="N106">
            <v>91831.819999999992</v>
          </cell>
          <cell r="P106">
            <v>0</v>
          </cell>
          <cell r="Q106">
            <v>0</v>
          </cell>
          <cell r="R106">
            <v>0</v>
          </cell>
          <cell r="S106">
            <v>0</v>
          </cell>
          <cell r="T106">
            <v>65555.259999999995</v>
          </cell>
          <cell r="U106">
            <v>0</v>
          </cell>
          <cell r="V106">
            <v>0</v>
          </cell>
          <cell r="W106">
            <v>0</v>
          </cell>
          <cell r="X106">
            <v>0</v>
          </cell>
          <cell r="Y106">
            <v>0</v>
          </cell>
          <cell r="Z106">
            <v>0</v>
          </cell>
          <cell r="AA106">
            <v>0</v>
          </cell>
          <cell r="AB106">
            <v>0</v>
          </cell>
          <cell r="AC106">
            <v>26276.560000000001</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row>
        <row r="107">
          <cell r="A107">
            <v>348</v>
          </cell>
          <cell r="B107" t="str">
            <v>CS-I/O</v>
          </cell>
          <cell r="C107" t="str">
            <v>CONTROL SYSTEM (Functional Block input/Outputs)</v>
          </cell>
          <cell r="D107" t="str">
            <v>Unit 9</v>
          </cell>
          <cell r="E107" t="str">
            <v>Local</v>
          </cell>
          <cell r="F107" t="str">
            <v>D</v>
          </cell>
          <cell r="G107" t="str">
            <v>Shipping / Freight</v>
          </cell>
          <cell r="H107" t="str">
            <v>Fixed</v>
          </cell>
          <cell r="I107" t="str">
            <v>D Shipping / Freight Local Fixed</v>
          </cell>
          <cell r="J107">
            <v>76163.55</v>
          </cell>
          <cell r="K107">
            <v>76163.55</v>
          </cell>
          <cell r="L107">
            <v>0</v>
          </cell>
          <cell r="M107">
            <v>0</v>
          </cell>
          <cell r="N107">
            <v>76163.55</v>
          </cell>
          <cell r="P107">
            <v>0</v>
          </cell>
          <cell r="Q107">
            <v>0</v>
          </cell>
          <cell r="R107">
            <v>0</v>
          </cell>
          <cell r="S107">
            <v>0</v>
          </cell>
          <cell r="T107">
            <v>0</v>
          </cell>
          <cell r="U107">
            <v>0</v>
          </cell>
          <cell r="V107">
            <v>0</v>
          </cell>
          <cell r="W107">
            <v>0</v>
          </cell>
          <cell r="X107">
            <v>0</v>
          </cell>
          <cell r="Y107">
            <v>73186.66</v>
          </cell>
          <cell r="Z107">
            <v>0</v>
          </cell>
          <cell r="AA107">
            <v>0</v>
          </cell>
          <cell r="AB107">
            <v>0</v>
          </cell>
          <cell r="AC107">
            <v>0</v>
          </cell>
          <cell r="AD107">
            <v>0</v>
          </cell>
          <cell r="AE107">
            <v>0</v>
          </cell>
          <cell r="AF107">
            <v>0</v>
          </cell>
          <cell r="AG107">
            <v>0</v>
          </cell>
          <cell r="AH107">
            <v>2976.89</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row>
        <row r="108">
          <cell r="A108">
            <v>354</v>
          </cell>
          <cell r="B108" t="str">
            <v>ENGSYM</v>
          </cell>
          <cell r="C108" t="str">
            <v>System Engineering (Control Philosophies P &amp; I D's, Instrument, Drive and Actuator schedules development)</v>
          </cell>
          <cell r="D108" t="str">
            <v>Common Plant</v>
          </cell>
          <cell r="E108" t="str">
            <v>Foreign</v>
          </cell>
          <cell r="F108" t="str">
            <v>B</v>
          </cell>
          <cell r="G108" t="str">
            <v>Engineering</v>
          </cell>
          <cell r="H108" t="str">
            <v>Fixed</v>
          </cell>
          <cell r="I108" t="str">
            <v>B Engineering Foreign Fixed</v>
          </cell>
          <cell r="J108">
            <v>2494000</v>
          </cell>
          <cell r="K108">
            <v>2119900</v>
          </cell>
          <cell r="L108">
            <v>374100</v>
          </cell>
          <cell r="M108">
            <v>0</v>
          </cell>
          <cell r="N108">
            <v>2494000</v>
          </cell>
          <cell r="P108">
            <v>0</v>
          </cell>
          <cell r="Q108">
            <v>872900</v>
          </cell>
          <cell r="R108">
            <v>0</v>
          </cell>
          <cell r="S108">
            <v>0</v>
          </cell>
          <cell r="T108">
            <v>0</v>
          </cell>
          <cell r="U108">
            <v>0</v>
          </cell>
          <cell r="V108">
            <v>0</v>
          </cell>
          <cell r="W108">
            <v>0</v>
          </cell>
          <cell r="X108">
            <v>0</v>
          </cell>
          <cell r="Y108">
            <v>0</v>
          </cell>
          <cell r="Z108">
            <v>0</v>
          </cell>
          <cell r="AA108">
            <v>124700</v>
          </cell>
          <cell r="AB108">
            <v>124700</v>
          </cell>
          <cell r="AC108">
            <v>0</v>
          </cell>
          <cell r="AD108">
            <v>0</v>
          </cell>
          <cell r="AE108">
            <v>0</v>
          </cell>
          <cell r="AF108">
            <v>0</v>
          </cell>
          <cell r="AG108">
            <v>0</v>
          </cell>
          <cell r="AH108">
            <v>0</v>
          </cell>
          <cell r="AI108">
            <v>0</v>
          </cell>
          <cell r="AJ108">
            <v>0</v>
          </cell>
          <cell r="AK108">
            <v>0</v>
          </cell>
          <cell r="AL108">
            <v>997600</v>
          </cell>
          <cell r="AM108">
            <v>0</v>
          </cell>
          <cell r="AN108">
            <v>0</v>
          </cell>
          <cell r="AO108">
            <v>0</v>
          </cell>
          <cell r="AP108">
            <v>0</v>
          </cell>
          <cell r="AQ108">
            <v>0</v>
          </cell>
          <cell r="AR108">
            <v>0</v>
          </cell>
          <cell r="AS108">
            <v>0</v>
          </cell>
          <cell r="AT108">
            <v>0</v>
          </cell>
          <cell r="AU108">
            <v>0</v>
          </cell>
          <cell r="AV108">
            <v>374100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row>
        <row r="109">
          <cell r="A109">
            <v>362</v>
          </cell>
          <cell r="B109" t="str">
            <v>ENGSYM</v>
          </cell>
          <cell r="C109" t="str">
            <v>System Engineering (Control Philosophies P &amp; I D's, Instrument, Drive and Actuator schedules development)</v>
          </cell>
          <cell r="D109" t="str">
            <v>Common Plant</v>
          </cell>
          <cell r="E109" t="str">
            <v>Local</v>
          </cell>
          <cell r="F109" t="str">
            <v>B</v>
          </cell>
          <cell r="G109" t="str">
            <v>Engineering</v>
          </cell>
          <cell r="H109" t="str">
            <v>Formula 4</v>
          </cell>
          <cell r="I109" t="str">
            <v>B Engineering Local Formula 4</v>
          </cell>
          <cell r="J109">
            <v>623500</v>
          </cell>
          <cell r="K109">
            <v>561150</v>
          </cell>
          <cell r="L109">
            <v>62350</v>
          </cell>
          <cell r="M109">
            <v>0</v>
          </cell>
          <cell r="N109">
            <v>623500</v>
          </cell>
          <cell r="P109">
            <v>0</v>
          </cell>
          <cell r="Q109">
            <v>311750</v>
          </cell>
          <cell r="R109">
            <v>0</v>
          </cell>
          <cell r="S109">
            <v>0</v>
          </cell>
          <cell r="T109">
            <v>0</v>
          </cell>
          <cell r="U109">
            <v>0</v>
          </cell>
          <cell r="V109">
            <v>0</v>
          </cell>
          <cell r="W109">
            <v>0</v>
          </cell>
          <cell r="X109">
            <v>0</v>
          </cell>
          <cell r="Y109">
            <v>0</v>
          </cell>
          <cell r="Z109">
            <v>0</v>
          </cell>
          <cell r="AA109">
            <v>0</v>
          </cell>
          <cell r="AB109">
            <v>0</v>
          </cell>
          <cell r="AC109">
            <v>249400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62350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row>
        <row r="110">
          <cell r="A110">
            <v>386</v>
          </cell>
          <cell r="B110" t="str">
            <v>ENGSYM</v>
          </cell>
          <cell r="C110" t="str">
            <v>System Engineering (Control Philosophies P &amp; I D's, Instrument, Drive and Actuator schedules development)</v>
          </cell>
          <cell r="D110" t="str">
            <v>Unit 1</v>
          </cell>
          <cell r="E110" t="str">
            <v>Foreign</v>
          </cell>
          <cell r="F110" t="str">
            <v>B</v>
          </cell>
          <cell r="G110" t="str">
            <v>Engineering</v>
          </cell>
          <cell r="H110" t="str">
            <v>Fixed</v>
          </cell>
          <cell r="I110" t="str">
            <v>B Engineering Foreign Fixed</v>
          </cell>
          <cell r="J110">
            <v>249400</v>
          </cell>
          <cell r="K110">
            <v>0</v>
          </cell>
          <cell r="L110">
            <v>249400</v>
          </cell>
          <cell r="M110">
            <v>0</v>
          </cell>
          <cell r="N110">
            <v>249400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249400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row>
        <row r="111">
          <cell r="A111">
            <v>394</v>
          </cell>
          <cell r="B111" t="str">
            <v>ENGSYM</v>
          </cell>
          <cell r="C111" t="str">
            <v>System Engineering (Control Philosophies P &amp; I D's, Instrument, Drive and Actuator schedules development)</v>
          </cell>
          <cell r="D111" t="str">
            <v>Unit 1</v>
          </cell>
          <cell r="E111" t="str">
            <v>Local</v>
          </cell>
          <cell r="F111" t="str">
            <v>B</v>
          </cell>
          <cell r="G111" t="str">
            <v>Engineering</v>
          </cell>
          <cell r="H111" t="str">
            <v>Formula 4</v>
          </cell>
          <cell r="I111" t="str">
            <v>B Engineering Local Formula 4</v>
          </cell>
          <cell r="J111">
            <v>62350</v>
          </cell>
          <cell r="K111">
            <v>0</v>
          </cell>
          <cell r="L111">
            <v>62350</v>
          </cell>
          <cell r="M111">
            <v>0</v>
          </cell>
          <cell r="N111">
            <v>62350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62350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row>
        <row r="112">
          <cell r="A112">
            <v>402</v>
          </cell>
          <cell r="B112" t="str">
            <v>ENGSYM</v>
          </cell>
          <cell r="C112" t="str">
            <v>System Engineering (Control Philosophies P &amp; I D's, Instrument, Drive and Actuator schedules development)</v>
          </cell>
          <cell r="D112" t="str">
            <v>Unit 2</v>
          </cell>
          <cell r="E112" t="str">
            <v>Foreign</v>
          </cell>
          <cell r="F112" t="str">
            <v>B</v>
          </cell>
          <cell r="G112" t="str">
            <v>Engineering</v>
          </cell>
          <cell r="H112" t="str">
            <v>Fixed</v>
          </cell>
          <cell r="I112" t="str">
            <v>B Engineering Foreign Fixed</v>
          </cell>
          <cell r="J112">
            <v>249400</v>
          </cell>
          <cell r="K112">
            <v>0</v>
          </cell>
          <cell r="L112">
            <v>249400</v>
          </cell>
          <cell r="M112">
            <v>0</v>
          </cell>
          <cell r="N112">
            <v>249400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249400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row>
        <row r="113">
          <cell r="A113">
            <v>410</v>
          </cell>
          <cell r="B113" t="str">
            <v>ENGSYM</v>
          </cell>
          <cell r="C113" t="str">
            <v>System Engineering (Control Philosophies P &amp; I D's, Instrument, Drive and Actuator schedules development)</v>
          </cell>
          <cell r="D113" t="str">
            <v>Unit 2</v>
          </cell>
          <cell r="E113" t="str">
            <v>Local</v>
          </cell>
          <cell r="F113" t="str">
            <v>B</v>
          </cell>
          <cell r="G113" t="str">
            <v>Engineering</v>
          </cell>
          <cell r="H113" t="str">
            <v>Formula 4</v>
          </cell>
          <cell r="I113" t="str">
            <v>B Engineering Local Formula 4</v>
          </cell>
          <cell r="J113">
            <v>62350</v>
          </cell>
          <cell r="K113">
            <v>0</v>
          </cell>
          <cell r="L113">
            <v>62350</v>
          </cell>
          <cell r="M113">
            <v>0</v>
          </cell>
          <cell r="N113">
            <v>62350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62350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row>
        <row r="114">
          <cell r="A114">
            <v>418</v>
          </cell>
          <cell r="B114" t="str">
            <v>ENGSYM</v>
          </cell>
          <cell r="C114" t="str">
            <v>System Engineering (Control Philosophies P &amp; I D's, Instrument, Drive and Actuator schedules development)</v>
          </cell>
          <cell r="D114" t="str">
            <v>Unit 3</v>
          </cell>
          <cell r="E114" t="str">
            <v>Foreign</v>
          </cell>
          <cell r="F114" t="str">
            <v>B</v>
          </cell>
          <cell r="G114" t="str">
            <v>Engineering</v>
          </cell>
          <cell r="H114" t="str">
            <v>Fixed</v>
          </cell>
          <cell r="I114" t="str">
            <v>B Engineering Foreign Fixed</v>
          </cell>
          <cell r="J114">
            <v>598560</v>
          </cell>
          <cell r="K114">
            <v>0</v>
          </cell>
          <cell r="L114">
            <v>598560</v>
          </cell>
          <cell r="M114">
            <v>0</v>
          </cell>
          <cell r="N114">
            <v>598560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598560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row>
        <row r="115">
          <cell r="A115">
            <v>426</v>
          </cell>
          <cell r="B115" t="str">
            <v>ENGSYM</v>
          </cell>
          <cell r="C115" t="str">
            <v>System Engineering (Control Philosophies P &amp; I D's, Instrument, Drive and Actuator schedules development)</v>
          </cell>
          <cell r="D115" t="str">
            <v>Unit 3</v>
          </cell>
          <cell r="E115" t="str">
            <v>Local</v>
          </cell>
          <cell r="F115" t="str">
            <v>B</v>
          </cell>
          <cell r="G115" t="str">
            <v>Engineering</v>
          </cell>
          <cell r="H115" t="str">
            <v>Formula 4</v>
          </cell>
          <cell r="I115" t="str">
            <v>B Engineering Local Formula 4</v>
          </cell>
          <cell r="J115">
            <v>149640</v>
          </cell>
          <cell r="K115">
            <v>0</v>
          </cell>
          <cell r="L115">
            <v>149640</v>
          </cell>
          <cell r="M115">
            <v>0</v>
          </cell>
          <cell r="N115">
            <v>149640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149640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row>
        <row r="116">
          <cell r="A116">
            <v>434</v>
          </cell>
          <cell r="B116" t="str">
            <v>ENGSYM</v>
          </cell>
          <cell r="C116" t="str">
            <v>System Engineering (Control Philosophies P &amp; I D's, Instrument, Drive and Actuator schedules development)</v>
          </cell>
          <cell r="D116" t="str">
            <v>Unit 4</v>
          </cell>
          <cell r="E116" t="str">
            <v>Foreign</v>
          </cell>
          <cell r="F116" t="str">
            <v>B</v>
          </cell>
          <cell r="G116" t="str">
            <v>Engineering</v>
          </cell>
          <cell r="H116" t="str">
            <v>Fixed</v>
          </cell>
          <cell r="I116" t="str">
            <v>B Engineering Foreign Fixed</v>
          </cell>
          <cell r="J116">
            <v>199520</v>
          </cell>
          <cell r="K116">
            <v>0</v>
          </cell>
          <cell r="L116">
            <v>199520</v>
          </cell>
          <cell r="M116">
            <v>0</v>
          </cell>
          <cell r="N116">
            <v>199520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199520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row>
        <row r="117">
          <cell r="A117">
            <v>442</v>
          </cell>
          <cell r="B117" t="str">
            <v>ENGSYM</v>
          </cell>
          <cell r="C117" t="str">
            <v>System Engineering (Control Philosophies P &amp; I D's, Instrument, Drive and Actuator schedules development)</v>
          </cell>
          <cell r="D117" t="str">
            <v>Unit 4</v>
          </cell>
          <cell r="E117" t="str">
            <v>Local</v>
          </cell>
          <cell r="F117" t="str">
            <v>B</v>
          </cell>
          <cell r="G117" t="str">
            <v>Engineering</v>
          </cell>
          <cell r="H117" t="str">
            <v>Formula 4</v>
          </cell>
          <cell r="I117" t="str">
            <v>B Engineering Local Formula 4</v>
          </cell>
          <cell r="J117">
            <v>49880</v>
          </cell>
          <cell r="K117">
            <v>0</v>
          </cell>
          <cell r="L117">
            <v>49880</v>
          </cell>
          <cell r="M117">
            <v>0</v>
          </cell>
          <cell r="N117">
            <v>49880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49880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row>
        <row r="118">
          <cell r="A118">
            <v>450</v>
          </cell>
          <cell r="B118" t="str">
            <v>ENGSYM</v>
          </cell>
          <cell r="C118" t="str">
            <v>System Engineering (Control Philosophies P &amp; I D's, Instrument, Drive and Actuator schedules development)</v>
          </cell>
          <cell r="D118" t="str">
            <v>Unit 5</v>
          </cell>
          <cell r="E118" t="str">
            <v>Foreign</v>
          </cell>
          <cell r="F118" t="str">
            <v>B</v>
          </cell>
          <cell r="G118" t="str">
            <v>Engineering</v>
          </cell>
          <cell r="H118" t="str">
            <v>Fixed</v>
          </cell>
          <cell r="I118" t="str">
            <v>B Engineering Foreign Fixed</v>
          </cell>
          <cell r="J118">
            <v>199520</v>
          </cell>
          <cell r="K118">
            <v>0</v>
          </cell>
          <cell r="L118">
            <v>199520</v>
          </cell>
          <cell r="M118">
            <v>0</v>
          </cell>
          <cell r="N118">
            <v>199520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199520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row>
        <row r="119">
          <cell r="A119">
            <v>458</v>
          </cell>
          <cell r="B119" t="str">
            <v>ENGSYM</v>
          </cell>
          <cell r="C119" t="str">
            <v>System Engineering (Control Philosophies P &amp; I D's, Instrument, Drive and Actuator schedules development)</v>
          </cell>
          <cell r="D119" t="str">
            <v>Unit 5</v>
          </cell>
          <cell r="E119" t="str">
            <v>Local</v>
          </cell>
          <cell r="F119" t="str">
            <v>B</v>
          </cell>
          <cell r="G119" t="str">
            <v>Engineering</v>
          </cell>
          <cell r="H119" t="str">
            <v>Formula 4</v>
          </cell>
          <cell r="I119" t="str">
            <v>B Engineering Local Formula 4</v>
          </cell>
          <cell r="J119">
            <v>49880</v>
          </cell>
          <cell r="K119">
            <v>0</v>
          </cell>
          <cell r="L119">
            <v>49880</v>
          </cell>
          <cell r="M119">
            <v>0</v>
          </cell>
          <cell r="N119">
            <v>49880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49880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row>
        <row r="120">
          <cell r="A120">
            <v>466</v>
          </cell>
          <cell r="B120" t="str">
            <v>ENGSYM</v>
          </cell>
          <cell r="C120" t="str">
            <v>System Engineering (Control Philosophies P &amp; I D's, Instrument, Drive and Actuator schedules development)</v>
          </cell>
          <cell r="D120" t="str">
            <v>Unit 6</v>
          </cell>
          <cell r="E120" t="str">
            <v>Foreign</v>
          </cell>
          <cell r="F120" t="str">
            <v>B</v>
          </cell>
          <cell r="G120" t="str">
            <v>Engineering</v>
          </cell>
          <cell r="H120" t="str">
            <v>Fixed</v>
          </cell>
          <cell r="I120" t="str">
            <v>B Engineering Foreign Fixed</v>
          </cell>
          <cell r="J120">
            <v>349160</v>
          </cell>
          <cell r="K120">
            <v>0</v>
          </cell>
          <cell r="L120">
            <v>349160</v>
          </cell>
          <cell r="M120">
            <v>0</v>
          </cell>
          <cell r="N120">
            <v>349160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349160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row>
        <row r="121">
          <cell r="A121">
            <v>474</v>
          </cell>
          <cell r="B121" t="str">
            <v>ENGSYM</v>
          </cell>
          <cell r="C121" t="str">
            <v>System Engineering (Control Philosophies P &amp; I D's, Instrument, Drive and Actuator schedules development)</v>
          </cell>
          <cell r="D121" t="str">
            <v>Unit 6</v>
          </cell>
          <cell r="E121" t="str">
            <v>Local</v>
          </cell>
          <cell r="F121" t="str">
            <v>B</v>
          </cell>
          <cell r="G121" t="str">
            <v>Engineering</v>
          </cell>
          <cell r="H121" t="str">
            <v>Formula 4</v>
          </cell>
          <cell r="I121" t="str">
            <v>B Engineering Local Formula 4</v>
          </cell>
          <cell r="J121">
            <v>87290</v>
          </cell>
          <cell r="K121">
            <v>0</v>
          </cell>
          <cell r="L121">
            <v>87290</v>
          </cell>
          <cell r="M121">
            <v>0</v>
          </cell>
          <cell r="N121">
            <v>87290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87290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row>
        <row r="122">
          <cell r="A122">
            <v>482</v>
          </cell>
          <cell r="B122" t="str">
            <v>ENGSYM</v>
          </cell>
          <cell r="C122" t="str">
            <v>System Engineering (Control Philosophies P &amp; I D's, Instrument, Drive and Actuator schedules development)</v>
          </cell>
          <cell r="D122" t="str">
            <v>Unit 7</v>
          </cell>
          <cell r="E122" t="str">
            <v>Foreign</v>
          </cell>
          <cell r="F122" t="str">
            <v>B</v>
          </cell>
          <cell r="G122" t="str">
            <v>Engineering</v>
          </cell>
          <cell r="H122" t="str">
            <v>Fixed</v>
          </cell>
          <cell r="I122" t="str">
            <v>B Engineering Foreign Fixed</v>
          </cell>
          <cell r="J122">
            <v>598560</v>
          </cell>
          <cell r="K122">
            <v>299280</v>
          </cell>
          <cell r="L122">
            <v>299280</v>
          </cell>
          <cell r="M122">
            <v>0</v>
          </cell>
          <cell r="N122">
            <v>598560</v>
          </cell>
          <cell r="P122">
            <v>0</v>
          </cell>
          <cell r="Q122">
            <v>0</v>
          </cell>
          <cell r="R122">
            <v>0</v>
          </cell>
          <cell r="S122">
            <v>0</v>
          </cell>
          <cell r="T122">
            <v>0</v>
          </cell>
          <cell r="U122">
            <v>0</v>
          </cell>
          <cell r="V122">
            <v>0</v>
          </cell>
          <cell r="W122">
            <v>0</v>
          </cell>
          <cell r="X122">
            <v>0</v>
          </cell>
          <cell r="Y122">
            <v>0</v>
          </cell>
          <cell r="Z122">
            <v>0</v>
          </cell>
          <cell r="AA122">
            <v>0</v>
          </cell>
          <cell r="AB122">
            <v>299280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299280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row>
        <row r="123">
          <cell r="A123">
            <v>490</v>
          </cell>
          <cell r="B123" t="str">
            <v>ENGSYM</v>
          </cell>
          <cell r="C123" t="str">
            <v>System Engineering (Control Philosophies P &amp; I D's, Instrument, Drive and Actuator schedules development)</v>
          </cell>
          <cell r="D123" t="str">
            <v>Unit 7</v>
          </cell>
          <cell r="E123" t="str">
            <v>Local</v>
          </cell>
          <cell r="F123" t="str">
            <v>B</v>
          </cell>
          <cell r="G123" t="str">
            <v>Engineering</v>
          </cell>
          <cell r="H123" t="str">
            <v>Formula 4</v>
          </cell>
          <cell r="I123" t="str">
            <v>B Engineering Local Formula 4</v>
          </cell>
          <cell r="J123">
            <v>149640</v>
          </cell>
          <cell r="K123">
            <v>149640</v>
          </cell>
          <cell r="L123">
            <v>0</v>
          </cell>
          <cell r="M123">
            <v>0</v>
          </cell>
          <cell r="N123">
            <v>149640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74820</v>
          </cell>
          <cell r="AD123">
            <v>0</v>
          </cell>
          <cell r="AE123">
            <v>0</v>
          </cell>
          <cell r="AF123">
            <v>0</v>
          </cell>
          <cell r="AG123">
            <v>0</v>
          </cell>
          <cell r="AH123">
            <v>0</v>
          </cell>
          <cell r="AI123">
            <v>0</v>
          </cell>
          <cell r="AJ123">
            <v>0</v>
          </cell>
          <cell r="AK123">
            <v>0</v>
          </cell>
          <cell r="AL123">
            <v>44892</v>
          </cell>
          <cell r="AM123">
            <v>0</v>
          </cell>
          <cell r="AN123">
            <v>0</v>
          </cell>
          <cell r="AO123">
            <v>0</v>
          </cell>
          <cell r="AP123">
            <v>0</v>
          </cell>
          <cell r="AQ123">
            <v>0</v>
          </cell>
          <cell r="AR123">
            <v>29928</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row>
        <row r="124">
          <cell r="A124">
            <v>498</v>
          </cell>
          <cell r="B124" t="str">
            <v>ENGSYM</v>
          </cell>
          <cell r="C124" t="str">
            <v>System Engineering (Control Philosophies P &amp; I D's, Instrument, Drive and Actuator schedules development)</v>
          </cell>
          <cell r="D124" t="str">
            <v>Unit 8</v>
          </cell>
          <cell r="E124" t="str">
            <v>Foreign</v>
          </cell>
          <cell r="F124" t="str">
            <v>B</v>
          </cell>
          <cell r="G124" t="str">
            <v>Engineering</v>
          </cell>
          <cell r="H124" t="str">
            <v>Fixed</v>
          </cell>
          <cell r="I124" t="str">
            <v>B Engineering Foreign Fixed</v>
          </cell>
          <cell r="J124">
            <v>1596160</v>
          </cell>
          <cell r="K124">
            <v>1404620.8</v>
          </cell>
          <cell r="L124">
            <v>191539.19999999995</v>
          </cell>
          <cell r="M124">
            <v>-0.19999999995343387</v>
          </cell>
          <cell r="N124">
            <v>1596159.8</v>
          </cell>
          <cell r="P124">
            <v>0</v>
          </cell>
          <cell r="Q124">
            <v>0</v>
          </cell>
          <cell r="R124">
            <v>0</v>
          </cell>
          <cell r="S124">
            <v>0</v>
          </cell>
          <cell r="T124">
            <v>0</v>
          </cell>
          <cell r="U124">
            <v>0</v>
          </cell>
          <cell r="V124">
            <v>0</v>
          </cell>
          <cell r="W124">
            <v>0</v>
          </cell>
          <cell r="X124">
            <v>399040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941734.40000000002</v>
          </cell>
          <cell r="AO124">
            <v>0</v>
          </cell>
          <cell r="AP124">
            <v>0</v>
          </cell>
          <cell r="AQ124">
            <v>63846.40000000014</v>
          </cell>
          <cell r="AR124">
            <v>0</v>
          </cell>
          <cell r="AS124">
            <v>0</v>
          </cell>
          <cell r="AT124">
            <v>0</v>
          </cell>
          <cell r="AU124">
            <v>0</v>
          </cell>
          <cell r="AV124">
            <v>0</v>
          </cell>
          <cell r="AW124">
            <v>191539</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row>
        <row r="125">
          <cell r="A125">
            <v>506</v>
          </cell>
          <cell r="B125" t="str">
            <v>ENGSYM</v>
          </cell>
          <cell r="C125" t="str">
            <v>System Engineering (Control Philosophies P &amp; I D's, Instrument, Drive and Actuator schedules development)</v>
          </cell>
          <cell r="D125" t="str">
            <v>Unit 8</v>
          </cell>
          <cell r="E125" t="str">
            <v>Local</v>
          </cell>
          <cell r="F125" t="str">
            <v>B</v>
          </cell>
          <cell r="G125" t="str">
            <v>Engineering</v>
          </cell>
          <cell r="H125" t="str">
            <v>Formula 4</v>
          </cell>
          <cell r="I125" t="str">
            <v>B Engineering Local Formula 4</v>
          </cell>
          <cell r="J125">
            <v>399040</v>
          </cell>
          <cell r="K125">
            <v>399040</v>
          </cell>
          <cell r="L125">
            <v>0</v>
          </cell>
          <cell r="M125">
            <v>0</v>
          </cell>
          <cell r="N125">
            <v>399040</v>
          </cell>
          <cell r="P125">
            <v>0</v>
          </cell>
          <cell r="Q125">
            <v>0</v>
          </cell>
          <cell r="R125">
            <v>0</v>
          </cell>
          <cell r="S125">
            <v>0</v>
          </cell>
          <cell r="T125">
            <v>0</v>
          </cell>
          <cell r="U125">
            <v>0</v>
          </cell>
          <cell r="V125">
            <v>0</v>
          </cell>
          <cell r="W125">
            <v>0</v>
          </cell>
          <cell r="X125">
            <v>0</v>
          </cell>
          <cell r="Y125">
            <v>99760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299280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row>
        <row r="126">
          <cell r="A126">
            <v>514</v>
          </cell>
          <cell r="B126" t="str">
            <v>ENGSYM</v>
          </cell>
          <cell r="C126" t="str">
            <v>System Engineering (Control Philosophies P &amp; I D's, Instrument, Drive and Actuator schedules development)</v>
          </cell>
          <cell r="D126" t="str">
            <v>Unit 9</v>
          </cell>
          <cell r="E126" t="str">
            <v>Foreign</v>
          </cell>
          <cell r="F126" t="str">
            <v>B</v>
          </cell>
          <cell r="G126" t="str">
            <v>Engineering</v>
          </cell>
          <cell r="H126" t="str">
            <v>Fixed</v>
          </cell>
          <cell r="I126" t="str">
            <v>B Engineering Foreign Fixed</v>
          </cell>
          <cell r="J126">
            <v>997600</v>
          </cell>
          <cell r="K126">
            <v>997600</v>
          </cell>
          <cell r="L126">
            <v>0</v>
          </cell>
          <cell r="M126">
            <v>0</v>
          </cell>
          <cell r="N126">
            <v>997600</v>
          </cell>
          <cell r="P126">
            <v>0</v>
          </cell>
          <cell r="Q126">
            <v>199520</v>
          </cell>
          <cell r="R126">
            <v>0</v>
          </cell>
          <cell r="S126">
            <v>0</v>
          </cell>
          <cell r="T126">
            <v>0</v>
          </cell>
          <cell r="U126">
            <v>0</v>
          </cell>
          <cell r="V126">
            <v>0</v>
          </cell>
          <cell r="W126">
            <v>0</v>
          </cell>
          <cell r="X126">
            <v>798080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row>
        <row r="127">
          <cell r="A127">
            <v>522</v>
          </cell>
          <cell r="B127" t="str">
            <v>ENGSYM</v>
          </cell>
          <cell r="C127" t="str">
            <v>System Engineering (Control Philosophies P &amp; I D's, Instrument, Drive and Actuator schedules development)</v>
          </cell>
          <cell r="D127" t="str">
            <v>Unit 9</v>
          </cell>
          <cell r="E127" t="str">
            <v>Local</v>
          </cell>
          <cell r="F127" t="str">
            <v>B</v>
          </cell>
          <cell r="G127" t="str">
            <v>Engineering</v>
          </cell>
          <cell r="H127" t="str">
            <v>Formula 4</v>
          </cell>
          <cell r="I127" t="str">
            <v>B Engineering Local Formula 4</v>
          </cell>
          <cell r="J127">
            <v>532694.4</v>
          </cell>
          <cell r="K127">
            <v>532694.4</v>
          </cell>
          <cell r="L127">
            <v>0</v>
          </cell>
          <cell r="M127">
            <v>0</v>
          </cell>
          <cell r="N127">
            <v>532694.4</v>
          </cell>
          <cell r="P127">
            <v>0</v>
          </cell>
          <cell r="Q127">
            <v>0</v>
          </cell>
          <cell r="R127">
            <v>0</v>
          </cell>
          <cell r="S127">
            <v>0</v>
          </cell>
          <cell r="T127">
            <v>0</v>
          </cell>
          <cell r="U127">
            <v>0</v>
          </cell>
          <cell r="V127">
            <v>532694.4</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row>
        <row r="128">
          <cell r="A128">
            <v>531</v>
          </cell>
          <cell r="B128" t="str">
            <v>FDMSC</v>
          </cell>
          <cell r="C128" t="str">
            <v>FIRE DETECTION MONITORING SYSTEM CUBICLES (INFRASTRUCTURE)</v>
          </cell>
          <cell r="D128" t="str">
            <v>Common Plant</v>
          </cell>
          <cell r="E128" t="str">
            <v>Foreign</v>
          </cell>
          <cell r="F128" t="str">
            <v>C</v>
          </cell>
          <cell r="G128" t="str">
            <v>Plant and Materials</v>
          </cell>
          <cell r="H128" t="str">
            <v>Fixed</v>
          </cell>
          <cell r="I128" t="str">
            <v>C Plant and Materials Foreign Fixed</v>
          </cell>
          <cell r="J128">
            <v>57321</v>
          </cell>
          <cell r="K128">
            <v>57321</v>
          </cell>
          <cell r="L128">
            <v>0</v>
          </cell>
          <cell r="M128">
            <v>0</v>
          </cell>
          <cell r="N128">
            <v>57321</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57321</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row>
        <row r="129">
          <cell r="A129">
            <v>539</v>
          </cell>
          <cell r="B129" t="str">
            <v>FDMSC</v>
          </cell>
          <cell r="C129" t="str">
            <v>FIRE DETECTION MONITORING SYSTEM CUBICLES (INFRASTRUCTURE)</v>
          </cell>
          <cell r="D129" t="str">
            <v>Common Plant</v>
          </cell>
          <cell r="E129" t="str">
            <v>Local</v>
          </cell>
          <cell r="F129" t="str">
            <v>C</v>
          </cell>
          <cell r="G129" t="str">
            <v>Plant and Materials</v>
          </cell>
          <cell r="H129" t="str">
            <v>Formula 1</v>
          </cell>
          <cell r="I129" t="str">
            <v>C Plant and Materials Local Formula 1</v>
          </cell>
          <cell r="J129">
            <v>16476</v>
          </cell>
          <cell r="K129">
            <v>16476</v>
          </cell>
          <cell r="L129">
            <v>0</v>
          </cell>
          <cell r="M129">
            <v>0</v>
          </cell>
          <cell r="N129">
            <v>16476</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16476</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row>
        <row r="130">
          <cell r="A130">
            <v>540</v>
          </cell>
          <cell r="B130" t="str">
            <v>FDMSC</v>
          </cell>
          <cell r="C130" t="str">
            <v>FIRE DETECTION MONITORING SYSTEM CUBICLES (INFRASTRUCTURE)</v>
          </cell>
          <cell r="D130" t="str">
            <v>Common Plant</v>
          </cell>
          <cell r="E130" t="str">
            <v>Local</v>
          </cell>
          <cell r="F130" t="str">
            <v>D</v>
          </cell>
          <cell r="G130" t="str">
            <v>Shipping / Freight</v>
          </cell>
          <cell r="H130" t="str">
            <v>Fixed</v>
          </cell>
          <cell r="I130" t="str">
            <v>D Shipping / Freight Local Fixed</v>
          </cell>
          <cell r="J130">
            <v>361.92361223360001</v>
          </cell>
          <cell r="K130">
            <v>361.92</v>
          </cell>
          <cell r="L130">
            <v>3.6122335999948518E-3</v>
          </cell>
          <cell r="M130">
            <v>-3.6122335999948518E-3</v>
          </cell>
          <cell r="N130">
            <v>361.92</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361.92</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row>
        <row r="131">
          <cell r="A131">
            <v>543</v>
          </cell>
          <cell r="B131" t="str">
            <v>FDMSC</v>
          </cell>
          <cell r="C131" t="str">
            <v>FIRE DETECTION MONITORING SYSTEM CUBICLES (INFRASTRUCTURE)</v>
          </cell>
          <cell r="D131" t="str">
            <v>Common Plant</v>
          </cell>
          <cell r="E131" t="str">
            <v>Local</v>
          </cell>
          <cell r="F131" t="str">
            <v>G</v>
          </cell>
          <cell r="G131" t="str">
            <v>Construction, Erection, Installation</v>
          </cell>
          <cell r="H131" t="str">
            <v>Formula 4</v>
          </cell>
          <cell r="I131" t="str">
            <v>G Construction, Erection, Installation Local Formula 4</v>
          </cell>
          <cell r="J131">
            <v>3799.26</v>
          </cell>
          <cell r="K131">
            <v>3799.26</v>
          </cell>
          <cell r="L131">
            <v>0</v>
          </cell>
          <cell r="M131">
            <v>0</v>
          </cell>
          <cell r="N131">
            <v>3799.26</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3799.26</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row>
        <row r="132">
          <cell r="A132">
            <v>544</v>
          </cell>
          <cell r="B132" t="str">
            <v>FDMSC</v>
          </cell>
          <cell r="C132" t="str">
            <v>FIRE DETECTION MONITORING SYSTEM CUBICLES (INFRASTRUCTURE)</v>
          </cell>
          <cell r="D132" t="str">
            <v>Common Plant</v>
          </cell>
          <cell r="E132" t="str">
            <v>Local</v>
          </cell>
          <cell r="F132" t="str">
            <v>H</v>
          </cell>
          <cell r="G132" t="str">
            <v>Commissioning and Testing</v>
          </cell>
          <cell r="H132" t="str">
            <v>Formula 4</v>
          </cell>
          <cell r="I132" t="str">
            <v>H Commissioning and Testing Local Formula 4</v>
          </cell>
          <cell r="J132">
            <v>58308.77</v>
          </cell>
          <cell r="K132">
            <v>58308.77</v>
          </cell>
          <cell r="L132">
            <v>0</v>
          </cell>
          <cell r="M132">
            <v>0</v>
          </cell>
          <cell r="N132">
            <v>58308.77</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58308.77</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row>
        <row r="133">
          <cell r="A133">
            <v>691</v>
          </cell>
          <cell r="B133" t="str">
            <v>FDMSC</v>
          </cell>
          <cell r="C133" t="str">
            <v>FIRE DETECTION MONITORING SYSTEM CUBICLES (INFRASTRUCTURE)</v>
          </cell>
          <cell r="D133" t="str">
            <v>Unit 9</v>
          </cell>
          <cell r="E133" t="str">
            <v>Foreign</v>
          </cell>
          <cell r="F133" t="str">
            <v>C</v>
          </cell>
          <cell r="G133" t="str">
            <v>Plant and Materials</v>
          </cell>
          <cell r="H133" t="str">
            <v>Fixed</v>
          </cell>
          <cell r="I133" t="str">
            <v>C Plant and Materials Foreign Fixed</v>
          </cell>
          <cell r="J133">
            <v>211421.16</v>
          </cell>
          <cell r="K133">
            <v>211421.16</v>
          </cell>
          <cell r="L133">
            <v>0</v>
          </cell>
          <cell r="M133">
            <v>0</v>
          </cell>
          <cell r="N133">
            <v>211421.16</v>
          </cell>
          <cell r="P133">
            <v>0</v>
          </cell>
          <cell r="Q133">
            <v>0</v>
          </cell>
          <cell r="R133">
            <v>0</v>
          </cell>
          <cell r="S133">
            <v>0</v>
          </cell>
          <cell r="T133">
            <v>0</v>
          </cell>
          <cell r="U133">
            <v>211421.16</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row>
        <row r="134">
          <cell r="A134">
            <v>697</v>
          </cell>
          <cell r="B134" t="str">
            <v>FDMSC</v>
          </cell>
          <cell r="C134" t="str">
            <v>FIRE DETECTION MONITORING SYSTEM CUBICLES (INFRASTRUCTURE)</v>
          </cell>
          <cell r="D134" t="str">
            <v>Unit 9</v>
          </cell>
          <cell r="E134" t="str">
            <v>Local</v>
          </cell>
          <cell r="F134" t="str">
            <v>A</v>
          </cell>
          <cell r="G134" t="str">
            <v>Management</v>
          </cell>
          <cell r="H134" t="str">
            <v>Formula 4</v>
          </cell>
          <cell r="I134" t="str">
            <v>A Management Local Formula 4</v>
          </cell>
          <cell r="J134">
            <v>43155.32</v>
          </cell>
          <cell r="K134">
            <v>43155.32</v>
          </cell>
          <cell r="L134">
            <v>0</v>
          </cell>
          <cell r="M134">
            <v>0</v>
          </cell>
          <cell r="N134">
            <v>43155.32</v>
          </cell>
          <cell r="P134">
            <v>0</v>
          </cell>
          <cell r="Q134">
            <v>0</v>
          </cell>
          <cell r="R134">
            <v>0</v>
          </cell>
          <cell r="S134">
            <v>0</v>
          </cell>
          <cell r="T134">
            <v>15000</v>
          </cell>
          <cell r="U134">
            <v>0</v>
          </cell>
          <cell r="V134">
            <v>0</v>
          </cell>
          <cell r="W134">
            <v>0</v>
          </cell>
          <cell r="X134">
            <v>0</v>
          </cell>
          <cell r="Y134">
            <v>0</v>
          </cell>
          <cell r="Z134">
            <v>28155.32</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row>
        <row r="135">
          <cell r="A135">
            <v>698</v>
          </cell>
          <cell r="B135" t="str">
            <v>FDMSC</v>
          </cell>
          <cell r="C135" t="str">
            <v>FIRE DETECTION MONITORING SYSTEM CUBICLES (INFRASTRUCTURE)</v>
          </cell>
          <cell r="D135" t="str">
            <v>Unit 9</v>
          </cell>
          <cell r="E135" t="str">
            <v>Local</v>
          </cell>
          <cell r="F135" t="str">
            <v>B</v>
          </cell>
          <cell r="G135" t="str">
            <v>Engineering</v>
          </cell>
          <cell r="H135" t="str">
            <v>Formula 4</v>
          </cell>
          <cell r="I135" t="str">
            <v>B Engineering Local Formula 4</v>
          </cell>
          <cell r="J135">
            <v>96886.68</v>
          </cell>
          <cell r="K135">
            <v>96886.68</v>
          </cell>
          <cell r="L135">
            <v>0</v>
          </cell>
          <cell r="M135">
            <v>0</v>
          </cell>
          <cell r="N135">
            <v>96886.68</v>
          </cell>
          <cell r="P135">
            <v>23420</v>
          </cell>
          <cell r="Q135">
            <v>0</v>
          </cell>
          <cell r="R135">
            <v>0</v>
          </cell>
          <cell r="S135">
            <v>0</v>
          </cell>
          <cell r="T135">
            <v>73466.679999999993</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row>
        <row r="136">
          <cell r="A136">
            <v>699</v>
          </cell>
          <cell r="B136" t="str">
            <v>FDMSC</v>
          </cell>
          <cell r="C136" t="str">
            <v>FIRE DETECTION MONITORING SYSTEM CUBICLES (INFRASTRUCTURE)</v>
          </cell>
          <cell r="D136" t="str">
            <v>Unit 9</v>
          </cell>
          <cell r="E136" t="str">
            <v>Local</v>
          </cell>
          <cell r="F136" t="str">
            <v>C</v>
          </cell>
          <cell r="G136" t="str">
            <v>Plant and Materials</v>
          </cell>
          <cell r="H136" t="str">
            <v>Formula 1</v>
          </cell>
          <cell r="I136" t="str">
            <v>C Plant and Materials Local Formula 1</v>
          </cell>
          <cell r="J136">
            <v>229484.98</v>
          </cell>
          <cell r="K136">
            <v>229484.98</v>
          </cell>
          <cell r="L136">
            <v>0</v>
          </cell>
          <cell r="M136">
            <v>0</v>
          </cell>
          <cell r="N136">
            <v>229484.98</v>
          </cell>
          <cell r="P136">
            <v>0</v>
          </cell>
          <cell r="Q136">
            <v>0</v>
          </cell>
          <cell r="R136">
            <v>0</v>
          </cell>
          <cell r="S136">
            <v>0</v>
          </cell>
          <cell r="T136">
            <v>229484.98</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row>
        <row r="137">
          <cell r="A137">
            <v>703</v>
          </cell>
          <cell r="B137" t="str">
            <v>FDMSC</v>
          </cell>
          <cell r="C137" t="str">
            <v>FIRE DETECTION MONITORING SYSTEM CUBICLES (INFRASTRUCTURE)</v>
          </cell>
          <cell r="D137" t="str">
            <v>Unit 9</v>
          </cell>
          <cell r="E137" t="str">
            <v>Local</v>
          </cell>
          <cell r="F137" t="str">
            <v>G</v>
          </cell>
          <cell r="G137" t="str">
            <v>Construction, Erection, Installation</v>
          </cell>
          <cell r="H137" t="str">
            <v>Formula 4</v>
          </cell>
          <cell r="I137" t="str">
            <v>G Construction, Erection, Installation Local Formula 4</v>
          </cell>
          <cell r="J137">
            <v>33832.9</v>
          </cell>
          <cell r="K137">
            <v>33832.9</v>
          </cell>
          <cell r="L137">
            <v>0</v>
          </cell>
          <cell r="M137">
            <v>0</v>
          </cell>
          <cell r="N137">
            <v>33832.9</v>
          </cell>
          <cell r="P137">
            <v>0</v>
          </cell>
          <cell r="Q137">
            <v>0</v>
          </cell>
          <cell r="R137">
            <v>0</v>
          </cell>
          <cell r="S137">
            <v>0</v>
          </cell>
          <cell r="T137">
            <v>33832.9</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row>
        <row r="138">
          <cell r="A138">
            <v>704</v>
          </cell>
          <cell r="B138" t="str">
            <v>FDMSC</v>
          </cell>
          <cell r="C138" t="str">
            <v>FIRE DETECTION MONITORING SYSTEM CUBICLES (INFRASTRUCTURE)</v>
          </cell>
          <cell r="D138" t="str">
            <v>Unit 9</v>
          </cell>
          <cell r="E138" t="str">
            <v>Local</v>
          </cell>
          <cell r="F138" t="str">
            <v>H</v>
          </cell>
          <cell r="G138" t="str">
            <v>Commissioning and Testing</v>
          </cell>
          <cell r="H138" t="str">
            <v>Formula 4</v>
          </cell>
          <cell r="I138" t="str">
            <v>H Commissioning and Testing Local Formula 4</v>
          </cell>
          <cell r="J138">
            <v>38839.360000000001</v>
          </cell>
          <cell r="K138">
            <v>38839.360000000001</v>
          </cell>
          <cell r="L138">
            <v>0</v>
          </cell>
          <cell r="M138">
            <v>0</v>
          </cell>
          <cell r="N138">
            <v>38839.360000000001</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38839.360000000001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row>
        <row r="139">
          <cell r="A139">
            <v>715</v>
          </cell>
          <cell r="B139" t="str">
            <v>FE-INF</v>
          </cell>
          <cell r="C139" t="str">
            <v>FIELD EQUIPMENT (INFRASTRUCTURE)</v>
          </cell>
          <cell r="D139" t="str">
            <v>Common Plant</v>
          </cell>
          <cell r="E139" t="str">
            <v>Local</v>
          </cell>
          <cell r="F139" t="str">
            <v>C</v>
          </cell>
          <cell r="G139" t="str">
            <v>Plant and Materials</v>
          </cell>
          <cell r="H139" t="str">
            <v>Formula 1</v>
          </cell>
          <cell r="I139" t="str">
            <v>C Plant and Materials Local Formula 1</v>
          </cell>
          <cell r="J139">
            <v>2394344.4500000002</v>
          </cell>
          <cell r="K139">
            <v>2394344.4500000002</v>
          </cell>
          <cell r="L139">
            <v>0</v>
          </cell>
          <cell r="M139">
            <v>0</v>
          </cell>
          <cell r="N139">
            <v>2394344.4500000002</v>
          </cell>
          <cell r="P139">
            <v>0</v>
          </cell>
          <cell r="Q139">
            <v>0</v>
          </cell>
          <cell r="R139">
            <v>678300</v>
          </cell>
          <cell r="S139">
            <v>0</v>
          </cell>
          <cell r="T139">
            <v>1716044.45</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row>
        <row r="140">
          <cell r="A140">
            <v>719</v>
          </cell>
          <cell r="B140" t="str">
            <v>FE-INF</v>
          </cell>
          <cell r="C140" t="str">
            <v>FIELD EQUIPMENT (INFRASTRUCTURE)</v>
          </cell>
          <cell r="D140" t="str">
            <v>Common Plant</v>
          </cell>
          <cell r="E140" t="str">
            <v>Local</v>
          </cell>
          <cell r="F140" t="str">
            <v>G</v>
          </cell>
          <cell r="G140" t="str">
            <v>Construction, Erection, Installation</v>
          </cell>
          <cell r="H140" t="str">
            <v>Formula 4</v>
          </cell>
          <cell r="I140" t="str">
            <v>G Construction, Erection, Installation Local Formula 4</v>
          </cell>
          <cell r="J140">
            <v>1552852.29</v>
          </cell>
          <cell r="K140">
            <v>1475209.68</v>
          </cell>
          <cell r="L140">
            <v>77642.610000000102</v>
          </cell>
          <cell r="M140">
            <v>0.38999999989755452</v>
          </cell>
          <cell r="N140">
            <v>1552852.68</v>
          </cell>
          <cell r="P140">
            <v>0</v>
          </cell>
          <cell r="Q140">
            <v>0</v>
          </cell>
          <cell r="R140">
            <v>0</v>
          </cell>
          <cell r="S140">
            <v>0</v>
          </cell>
          <cell r="T140">
            <v>634224</v>
          </cell>
          <cell r="U140">
            <v>0</v>
          </cell>
          <cell r="V140">
            <v>0</v>
          </cell>
          <cell r="W140">
            <v>0</v>
          </cell>
          <cell r="X140">
            <v>64559.53</v>
          </cell>
          <cell r="Y140">
            <v>0</v>
          </cell>
          <cell r="Z140">
            <v>310570.46000000002</v>
          </cell>
          <cell r="AA140">
            <v>155285.23000000001</v>
          </cell>
          <cell r="AB140">
            <v>155285.23000000001</v>
          </cell>
          <cell r="AC140">
            <v>0</v>
          </cell>
          <cell r="AD140">
            <v>0</v>
          </cell>
          <cell r="AE140">
            <v>0</v>
          </cell>
          <cell r="AF140">
            <v>77642.610000000102</v>
          </cell>
          <cell r="AG140">
            <v>0</v>
          </cell>
          <cell r="AH140">
            <v>0</v>
          </cell>
          <cell r="AI140">
            <v>0</v>
          </cell>
          <cell r="AJ140">
            <v>77642.619999999879</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77643</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row>
        <row r="141">
          <cell r="A141">
            <v>747</v>
          </cell>
          <cell r="B141" t="str">
            <v>FE-INF</v>
          </cell>
          <cell r="C141" t="str">
            <v>FIELD EQUIPMENT (INFRASTRUCTURE)</v>
          </cell>
          <cell r="D141" t="str">
            <v>Unit 1</v>
          </cell>
          <cell r="E141" t="str">
            <v>Local</v>
          </cell>
          <cell r="F141" t="str">
            <v>C</v>
          </cell>
          <cell r="G141" t="str">
            <v>Plant and Materials</v>
          </cell>
          <cell r="H141" t="str">
            <v>Formula 1</v>
          </cell>
          <cell r="I141" t="str">
            <v>C Plant and Materials Local Formula 1</v>
          </cell>
          <cell r="J141">
            <v>2628228.46</v>
          </cell>
          <cell r="K141">
            <v>0</v>
          </cell>
          <cell r="L141">
            <v>2628228.46</v>
          </cell>
          <cell r="M141">
            <v>-0.4599999999627471</v>
          </cell>
          <cell r="N141">
            <v>2628228</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2628228</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row>
        <row r="142">
          <cell r="A142">
            <v>751</v>
          </cell>
          <cell r="B142" t="str">
            <v>FE-INF</v>
          </cell>
          <cell r="C142" t="str">
            <v>FIELD EQUIPMENT (INFRASTRUCTURE)</v>
          </cell>
          <cell r="D142" t="str">
            <v>Unit 1</v>
          </cell>
          <cell r="E142" t="str">
            <v>Local</v>
          </cell>
          <cell r="F142" t="str">
            <v>G</v>
          </cell>
          <cell r="G142" t="str">
            <v>Construction, Erection, Installation</v>
          </cell>
          <cell r="H142" t="str">
            <v>Formula 4</v>
          </cell>
          <cell r="I142" t="str">
            <v>G Construction, Erection, Installation Local Formula 4</v>
          </cell>
          <cell r="J142">
            <v>1841676.27</v>
          </cell>
          <cell r="K142">
            <v>0</v>
          </cell>
          <cell r="L142">
            <v>1841676.27</v>
          </cell>
          <cell r="M142">
            <v>-0.27000000001862645</v>
          </cell>
          <cell r="N142">
            <v>1841676</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1841676</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row>
        <row r="143">
          <cell r="A143">
            <v>763</v>
          </cell>
          <cell r="B143" t="str">
            <v>FE-INF</v>
          </cell>
          <cell r="C143" t="str">
            <v>FIELD EQUIPMENT (INFRASTRUCTURE)</v>
          </cell>
          <cell r="D143" t="str">
            <v>Unit 2</v>
          </cell>
          <cell r="E143" t="str">
            <v>Local</v>
          </cell>
          <cell r="F143" t="str">
            <v>C</v>
          </cell>
          <cell r="G143" t="str">
            <v>Plant and Materials</v>
          </cell>
          <cell r="H143" t="str">
            <v>Formula 1</v>
          </cell>
          <cell r="I143" t="str">
            <v>C Plant and Materials Local Formula 1</v>
          </cell>
          <cell r="J143">
            <v>2628228.46</v>
          </cell>
          <cell r="K143">
            <v>0</v>
          </cell>
          <cell r="L143">
            <v>2628228.46</v>
          </cell>
          <cell r="M143">
            <v>-0.4599999999627471</v>
          </cell>
          <cell r="N143">
            <v>2628228</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2628228</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row>
        <row r="144">
          <cell r="A144">
            <v>767</v>
          </cell>
          <cell r="B144" t="str">
            <v>FE-INF</v>
          </cell>
          <cell r="C144" t="str">
            <v>FIELD EQUIPMENT (INFRASTRUCTURE)</v>
          </cell>
          <cell r="D144" t="str">
            <v>Unit 2</v>
          </cell>
          <cell r="E144" t="str">
            <v>Local</v>
          </cell>
          <cell r="F144" t="str">
            <v>G</v>
          </cell>
          <cell r="G144" t="str">
            <v>Construction, Erection, Installation</v>
          </cell>
          <cell r="H144" t="str">
            <v>Formula 4</v>
          </cell>
          <cell r="I144" t="str">
            <v>G Construction, Erection, Installation Local Formula 4</v>
          </cell>
          <cell r="J144">
            <v>1841676.27</v>
          </cell>
          <cell r="K144">
            <v>0</v>
          </cell>
          <cell r="L144">
            <v>1841676.27</v>
          </cell>
          <cell r="M144">
            <v>-0.27000000001862645</v>
          </cell>
          <cell r="N144">
            <v>1841676</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1841676</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row>
        <row r="145">
          <cell r="A145">
            <v>779</v>
          </cell>
          <cell r="B145" t="str">
            <v>FE-INF</v>
          </cell>
          <cell r="C145" t="str">
            <v>FIELD EQUIPMENT (INFRASTRUCTURE)</v>
          </cell>
          <cell r="D145" t="str">
            <v>Unit 3</v>
          </cell>
          <cell r="E145" t="str">
            <v>Local</v>
          </cell>
          <cell r="F145" t="str">
            <v>C</v>
          </cell>
          <cell r="G145" t="str">
            <v>Plant and Materials</v>
          </cell>
          <cell r="H145" t="str">
            <v>Formula 1</v>
          </cell>
          <cell r="I145" t="str">
            <v>C Plant and Materials Local Formula 1</v>
          </cell>
          <cell r="J145">
            <v>2628228.46</v>
          </cell>
          <cell r="K145">
            <v>0</v>
          </cell>
          <cell r="L145">
            <v>2628228.46</v>
          </cell>
          <cell r="M145">
            <v>-0.4599999999627471</v>
          </cell>
          <cell r="N145">
            <v>2628228</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2628228</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row>
        <row r="146">
          <cell r="A146">
            <v>783</v>
          </cell>
          <cell r="B146" t="str">
            <v>FE-INF</v>
          </cell>
          <cell r="C146" t="str">
            <v>FIELD EQUIPMENT (INFRASTRUCTURE)</v>
          </cell>
          <cell r="D146" t="str">
            <v>Unit 3</v>
          </cell>
          <cell r="E146" t="str">
            <v>Local</v>
          </cell>
          <cell r="F146" t="str">
            <v>G</v>
          </cell>
          <cell r="G146" t="str">
            <v>Construction, Erection, Installation</v>
          </cell>
          <cell r="H146" t="str">
            <v>Formula 4</v>
          </cell>
          <cell r="I146" t="str">
            <v>G Construction, Erection, Installation Local Formula 4</v>
          </cell>
          <cell r="J146">
            <v>1841676.27</v>
          </cell>
          <cell r="K146">
            <v>0</v>
          </cell>
          <cell r="L146">
            <v>1841676.27</v>
          </cell>
          <cell r="M146">
            <v>-0.27000000001862645</v>
          </cell>
          <cell r="N146">
            <v>1841676</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1841676</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row>
        <row r="147">
          <cell r="A147">
            <v>795</v>
          </cell>
          <cell r="B147" t="str">
            <v>FE-INF</v>
          </cell>
          <cell r="C147" t="str">
            <v>FIELD EQUIPMENT (INFRASTRUCTURE)</v>
          </cell>
          <cell r="D147" t="str">
            <v>Unit 4</v>
          </cell>
          <cell r="E147" t="str">
            <v>Local</v>
          </cell>
          <cell r="F147" t="str">
            <v>C</v>
          </cell>
          <cell r="G147" t="str">
            <v>Plant and Materials</v>
          </cell>
          <cell r="H147" t="str">
            <v>Formula 1</v>
          </cell>
          <cell r="I147" t="str">
            <v>C Plant and Materials Local Formula 1</v>
          </cell>
          <cell r="J147">
            <v>2628228.46</v>
          </cell>
          <cell r="K147">
            <v>0</v>
          </cell>
          <cell r="L147">
            <v>2628228.46</v>
          </cell>
          <cell r="M147">
            <v>-0.4599999999627471</v>
          </cell>
          <cell r="N147">
            <v>2628228</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1600000</v>
          </cell>
          <cell r="AY147">
            <v>1028228</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row>
        <row r="148">
          <cell r="A148">
            <v>799</v>
          </cell>
          <cell r="B148" t="str">
            <v>FE-INF</v>
          </cell>
          <cell r="C148" t="str">
            <v>FIELD EQUIPMENT (INFRASTRUCTURE)</v>
          </cell>
          <cell r="D148" t="str">
            <v>Unit 4</v>
          </cell>
          <cell r="E148" t="str">
            <v>Local</v>
          </cell>
          <cell r="F148" t="str">
            <v>G</v>
          </cell>
          <cell r="G148" t="str">
            <v>Construction, Erection, Installation</v>
          </cell>
          <cell r="H148" t="str">
            <v>Formula 4</v>
          </cell>
          <cell r="I148" t="str">
            <v>G Construction, Erection, Installation Local Formula 4</v>
          </cell>
          <cell r="J148">
            <v>1841676.27</v>
          </cell>
          <cell r="K148">
            <v>0</v>
          </cell>
          <cell r="L148">
            <v>1841676.27</v>
          </cell>
          <cell r="M148">
            <v>-0.27000000001862645</v>
          </cell>
          <cell r="N148">
            <v>1841676</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800000</v>
          </cell>
          <cell r="BA148">
            <v>1041676</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row>
        <row r="149">
          <cell r="A149">
            <v>811</v>
          </cell>
          <cell r="B149" t="str">
            <v>FE-INF</v>
          </cell>
          <cell r="C149" t="str">
            <v>FIELD EQUIPMENT (INFRASTRUCTURE)</v>
          </cell>
          <cell r="D149" t="str">
            <v>Unit 5</v>
          </cell>
          <cell r="E149" t="str">
            <v>Local</v>
          </cell>
          <cell r="F149" t="str">
            <v>C</v>
          </cell>
          <cell r="G149" t="str">
            <v>Plant and Materials</v>
          </cell>
          <cell r="H149" t="str">
            <v>Formula 1</v>
          </cell>
          <cell r="I149" t="str">
            <v>C Plant and Materials Local Formula 1</v>
          </cell>
          <cell r="J149">
            <v>2628228.46</v>
          </cell>
          <cell r="K149">
            <v>262822.84999999998</v>
          </cell>
          <cell r="L149">
            <v>2365405.61</v>
          </cell>
          <cell r="M149">
            <v>0</v>
          </cell>
          <cell r="N149">
            <v>2628228.46</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262822.84999999998</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2365405.61</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row>
        <row r="150">
          <cell r="A150">
            <v>815</v>
          </cell>
          <cell r="B150" t="str">
            <v>FE-INF</v>
          </cell>
          <cell r="C150" t="str">
            <v>FIELD EQUIPMENT (INFRASTRUCTURE)</v>
          </cell>
          <cell r="D150" t="str">
            <v>Unit 5</v>
          </cell>
          <cell r="E150" t="str">
            <v>Local</v>
          </cell>
          <cell r="F150" t="str">
            <v>G</v>
          </cell>
          <cell r="G150" t="str">
            <v>Construction, Erection, Installation</v>
          </cell>
          <cell r="H150" t="str">
            <v>Formula 4</v>
          </cell>
          <cell r="I150" t="str">
            <v>G Construction, Erection, Installation Local Formula 4</v>
          </cell>
          <cell r="J150">
            <v>1841676.27</v>
          </cell>
          <cell r="K150">
            <v>0</v>
          </cell>
          <cell r="L150">
            <v>1841676.27</v>
          </cell>
          <cell r="M150">
            <v>-0.27000000001862645</v>
          </cell>
          <cell r="N150">
            <v>1841676</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800000</v>
          </cell>
          <cell r="BC150">
            <v>1041676</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row>
        <row r="151">
          <cell r="A151">
            <v>827</v>
          </cell>
          <cell r="B151" t="str">
            <v>FE-INF</v>
          </cell>
          <cell r="C151" t="str">
            <v>FIELD EQUIPMENT (INFRASTRUCTURE)</v>
          </cell>
          <cell r="D151" t="str">
            <v>Unit 6</v>
          </cell>
          <cell r="E151" t="str">
            <v>Local</v>
          </cell>
          <cell r="F151" t="str">
            <v>C</v>
          </cell>
          <cell r="G151" t="str">
            <v>Plant and Materials</v>
          </cell>
          <cell r="H151" t="str">
            <v>Formula 1</v>
          </cell>
          <cell r="I151" t="str">
            <v>C Plant and Materials Local Formula 1</v>
          </cell>
          <cell r="J151">
            <v>2628228.46</v>
          </cell>
          <cell r="K151">
            <v>2628228.46</v>
          </cell>
          <cell r="L151">
            <v>0</v>
          </cell>
          <cell r="M151">
            <v>0</v>
          </cell>
          <cell r="N151">
            <v>2628228.46</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2628228.46</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row>
        <row r="152">
          <cell r="A152">
            <v>831</v>
          </cell>
          <cell r="B152" t="str">
            <v>FE-INF</v>
          </cell>
          <cell r="C152" t="str">
            <v>FIELD EQUIPMENT (INFRASTRUCTURE)</v>
          </cell>
          <cell r="D152" t="str">
            <v>Unit 6</v>
          </cell>
          <cell r="E152" t="str">
            <v>Local</v>
          </cell>
          <cell r="F152" t="str">
            <v>G</v>
          </cell>
          <cell r="G152" t="str">
            <v>Construction, Erection, Installation</v>
          </cell>
          <cell r="H152" t="str">
            <v>Formula 4</v>
          </cell>
          <cell r="I152" t="str">
            <v>G Construction, Erection, Installation Local Formula 4</v>
          </cell>
          <cell r="J152">
            <v>1841676.27</v>
          </cell>
          <cell r="K152">
            <v>0</v>
          </cell>
          <cell r="L152">
            <v>1841676.27</v>
          </cell>
          <cell r="M152">
            <v>-0.27000000001862645</v>
          </cell>
          <cell r="N152">
            <v>1841676</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800000</v>
          </cell>
          <cell r="BE152">
            <v>1041676</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row>
        <row r="153">
          <cell r="A153">
            <v>843</v>
          </cell>
          <cell r="B153" t="str">
            <v>FE-INF</v>
          </cell>
          <cell r="C153" t="str">
            <v>FIELD EQUIPMENT (INFRASTRUCTURE)</v>
          </cell>
          <cell r="D153" t="str">
            <v>Unit 7</v>
          </cell>
          <cell r="E153" t="str">
            <v>Local</v>
          </cell>
          <cell r="F153" t="str">
            <v>C</v>
          </cell>
          <cell r="G153" t="str">
            <v>Plant and Materials</v>
          </cell>
          <cell r="H153" t="str">
            <v>Formula 1</v>
          </cell>
          <cell r="I153" t="str">
            <v>C Plant and Materials Local Formula 1</v>
          </cell>
          <cell r="J153">
            <v>2628228.46</v>
          </cell>
          <cell r="K153">
            <v>2628228.46</v>
          </cell>
          <cell r="L153">
            <v>0</v>
          </cell>
          <cell r="M153">
            <v>0</v>
          </cell>
          <cell r="N153">
            <v>2628228.46</v>
          </cell>
          <cell r="P153">
            <v>0</v>
          </cell>
          <cell r="Q153">
            <v>0</v>
          </cell>
          <cell r="R153">
            <v>0</v>
          </cell>
          <cell r="S153">
            <v>0</v>
          </cell>
          <cell r="T153">
            <v>0</v>
          </cell>
          <cell r="U153">
            <v>0</v>
          </cell>
          <cell r="V153">
            <v>0</v>
          </cell>
          <cell r="W153">
            <v>0</v>
          </cell>
          <cell r="X153">
            <v>0</v>
          </cell>
          <cell r="Y153">
            <v>0</v>
          </cell>
          <cell r="Z153">
            <v>0</v>
          </cell>
          <cell r="AA153">
            <v>2628228.46</v>
          </cell>
          <cell r="AB153">
            <v>2628228.46</v>
          </cell>
          <cell r="AC153">
            <v>0</v>
          </cell>
          <cell r="AD153">
            <v>0</v>
          </cell>
          <cell r="AE153">
            <v>0</v>
          </cell>
          <cell r="AF153">
            <v>0</v>
          </cell>
          <cell r="AG153">
            <v>0</v>
          </cell>
          <cell r="AH153">
            <v>-2628228.46</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row>
        <row r="154">
          <cell r="A154">
            <v>847</v>
          </cell>
          <cell r="B154" t="str">
            <v>FE-INF</v>
          </cell>
          <cell r="C154" t="str">
            <v>FIELD EQUIPMENT (INFRASTRUCTURE)</v>
          </cell>
          <cell r="D154" t="str">
            <v>Unit 7</v>
          </cell>
          <cell r="E154" t="str">
            <v>Local</v>
          </cell>
          <cell r="F154" t="str">
            <v>G</v>
          </cell>
          <cell r="G154" t="str">
            <v>Construction, Erection, Installation</v>
          </cell>
          <cell r="H154" t="str">
            <v>Formula 4</v>
          </cell>
          <cell r="I154" t="str">
            <v>G Construction, Erection, Installation Local Formula 4</v>
          </cell>
          <cell r="J154">
            <v>1841676.27</v>
          </cell>
          <cell r="K154">
            <v>1105005.76</v>
          </cell>
          <cell r="L154">
            <v>736670.51</v>
          </cell>
          <cell r="M154">
            <v>0.48999999999068677</v>
          </cell>
          <cell r="N154">
            <v>1841676.76</v>
          </cell>
          <cell r="P154">
            <v>0</v>
          </cell>
          <cell r="Q154">
            <v>0</v>
          </cell>
          <cell r="R154">
            <v>0</v>
          </cell>
          <cell r="S154">
            <v>0</v>
          </cell>
          <cell r="T154">
            <v>0</v>
          </cell>
          <cell r="U154">
            <v>0</v>
          </cell>
          <cell r="V154">
            <v>0</v>
          </cell>
          <cell r="W154">
            <v>0</v>
          </cell>
          <cell r="X154">
            <v>0</v>
          </cell>
          <cell r="Y154">
            <v>0</v>
          </cell>
          <cell r="Z154">
            <v>0</v>
          </cell>
          <cell r="AA154">
            <v>184167.63</v>
          </cell>
          <cell r="AB154">
            <v>184167.63</v>
          </cell>
          <cell r="AC154">
            <v>0</v>
          </cell>
          <cell r="AD154">
            <v>0</v>
          </cell>
          <cell r="AE154">
            <v>0</v>
          </cell>
          <cell r="AF154">
            <v>184167.62</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368335.26</v>
          </cell>
          <cell r="AU154">
            <v>184167.62</v>
          </cell>
          <cell r="AV154">
            <v>0</v>
          </cell>
          <cell r="AW154">
            <v>736671</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row>
        <row r="155">
          <cell r="A155">
            <v>859</v>
          </cell>
          <cell r="B155" t="str">
            <v>FE-INF</v>
          </cell>
          <cell r="C155" t="str">
            <v>FIELD EQUIPMENT (INFRASTRUCTURE)</v>
          </cell>
          <cell r="D155" t="str">
            <v>Unit 8</v>
          </cell>
          <cell r="E155" t="str">
            <v>Local</v>
          </cell>
          <cell r="F155" t="str">
            <v>C</v>
          </cell>
          <cell r="G155" t="str">
            <v>Plant and Materials</v>
          </cell>
          <cell r="H155" t="str">
            <v>Formula 1</v>
          </cell>
          <cell r="I155" t="str">
            <v>C Plant and Materials Local Formula 1</v>
          </cell>
          <cell r="J155">
            <v>2628228.46</v>
          </cell>
          <cell r="K155">
            <v>2628228.46</v>
          </cell>
          <cell r="L155">
            <v>0</v>
          </cell>
          <cell r="M155">
            <v>0</v>
          </cell>
          <cell r="N155">
            <v>2628228.46</v>
          </cell>
          <cell r="P155">
            <v>0</v>
          </cell>
          <cell r="Q155">
            <v>0</v>
          </cell>
          <cell r="R155">
            <v>0</v>
          </cell>
          <cell r="S155">
            <v>0</v>
          </cell>
          <cell r="T155">
            <v>0</v>
          </cell>
          <cell r="U155">
            <v>0</v>
          </cell>
          <cell r="V155">
            <v>0</v>
          </cell>
          <cell r="W155">
            <v>0</v>
          </cell>
          <cell r="X155">
            <v>0</v>
          </cell>
          <cell r="Y155">
            <v>1051291.3799999999</v>
          </cell>
          <cell r="Z155">
            <v>1576937.08</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row>
        <row r="156">
          <cell r="A156">
            <v>863</v>
          </cell>
          <cell r="B156" t="str">
            <v>FE-INF</v>
          </cell>
          <cell r="C156" t="str">
            <v>FIELD EQUIPMENT (INFRASTRUCTURE)</v>
          </cell>
          <cell r="D156" t="str">
            <v>Unit 8</v>
          </cell>
          <cell r="E156" t="str">
            <v>Local</v>
          </cell>
          <cell r="F156" t="str">
            <v>G</v>
          </cell>
          <cell r="G156" t="str">
            <v>Construction, Erection, Installation</v>
          </cell>
          <cell r="H156" t="str">
            <v>Formula 4</v>
          </cell>
          <cell r="I156" t="str">
            <v>G Construction, Erection, Installation Local Formula 4</v>
          </cell>
          <cell r="J156">
            <v>1841676.27</v>
          </cell>
          <cell r="K156">
            <v>1841676.27</v>
          </cell>
          <cell r="L156">
            <v>0</v>
          </cell>
          <cell r="M156">
            <v>0</v>
          </cell>
          <cell r="N156">
            <v>1841676.27</v>
          </cell>
          <cell r="P156">
            <v>0</v>
          </cell>
          <cell r="Q156">
            <v>0</v>
          </cell>
          <cell r="R156">
            <v>0</v>
          </cell>
          <cell r="S156">
            <v>0</v>
          </cell>
          <cell r="T156">
            <v>0</v>
          </cell>
          <cell r="U156">
            <v>0</v>
          </cell>
          <cell r="V156">
            <v>0</v>
          </cell>
          <cell r="W156">
            <v>0</v>
          </cell>
          <cell r="X156">
            <v>55250.29</v>
          </cell>
          <cell r="Y156">
            <v>165750.85999999999</v>
          </cell>
          <cell r="Z156">
            <v>515669.36</v>
          </cell>
          <cell r="AA156">
            <v>368335.25</v>
          </cell>
          <cell r="AB156">
            <v>368335.25</v>
          </cell>
          <cell r="AC156">
            <v>184167.63</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184167.63</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row>
        <row r="157">
          <cell r="A157">
            <v>875</v>
          </cell>
          <cell r="B157" t="str">
            <v>FE-INF</v>
          </cell>
          <cell r="C157" t="str">
            <v>FIELD EQUIPMENT (INFRASTRUCTURE)</v>
          </cell>
          <cell r="D157" t="str">
            <v>Unit 9</v>
          </cell>
          <cell r="E157" t="str">
            <v>Local</v>
          </cell>
          <cell r="F157" t="str">
            <v>C</v>
          </cell>
          <cell r="G157" t="str">
            <v>Plant and Materials</v>
          </cell>
          <cell r="H157" t="str">
            <v>Formula 1</v>
          </cell>
          <cell r="I157" t="str">
            <v>C Plant and Materials Local Formula 1</v>
          </cell>
          <cell r="J157">
            <v>2855524.57</v>
          </cell>
          <cell r="K157">
            <v>2855524.5700000003</v>
          </cell>
          <cell r="L157">
            <v>0</v>
          </cell>
          <cell r="M157">
            <v>0</v>
          </cell>
          <cell r="N157">
            <v>2855524.5700000003</v>
          </cell>
          <cell r="P157">
            <v>0</v>
          </cell>
          <cell r="Q157">
            <v>856657.37</v>
          </cell>
          <cell r="R157">
            <v>264000</v>
          </cell>
          <cell r="S157">
            <v>0</v>
          </cell>
          <cell r="T157">
            <v>1734867.2</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row>
        <row r="158">
          <cell r="A158">
            <v>879</v>
          </cell>
          <cell r="B158" t="str">
            <v>FE-INF</v>
          </cell>
          <cell r="C158" t="str">
            <v>FIELD EQUIPMENT (INFRASTRUCTURE)</v>
          </cell>
          <cell r="D158" t="str">
            <v>Unit 9</v>
          </cell>
          <cell r="E158" t="str">
            <v>Local</v>
          </cell>
          <cell r="F158" t="str">
            <v>G</v>
          </cell>
          <cell r="G158" t="str">
            <v>Construction, Erection, Installation</v>
          </cell>
          <cell r="H158" t="str">
            <v>Formula 4</v>
          </cell>
          <cell r="I158" t="str">
            <v>G Construction, Erection, Installation Local Formula 4</v>
          </cell>
          <cell r="J158">
            <v>1841676.27</v>
          </cell>
          <cell r="K158">
            <v>1841676.2699999998</v>
          </cell>
          <cell r="L158">
            <v>0</v>
          </cell>
          <cell r="M158">
            <v>0</v>
          </cell>
          <cell r="N158">
            <v>1841676.2699999998</v>
          </cell>
          <cell r="P158">
            <v>0</v>
          </cell>
          <cell r="Q158">
            <v>0</v>
          </cell>
          <cell r="R158">
            <v>0</v>
          </cell>
          <cell r="S158">
            <v>0</v>
          </cell>
          <cell r="T158">
            <v>163665.20000000001</v>
          </cell>
          <cell r="U158">
            <v>0</v>
          </cell>
          <cell r="V158">
            <v>0</v>
          </cell>
          <cell r="W158">
            <v>0</v>
          </cell>
          <cell r="X158">
            <v>296753.87</v>
          </cell>
          <cell r="Y158">
            <v>0</v>
          </cell>
          <cell r="Z158">
            <v>0</v>
          </cell>
          <cell r="AA158">
            <v>1381257.2</v>
          </cell>
          <cell r="AB158">
            <v>1381257.2</v>
          </cell>
          <cell r="AC158">
            <v>0</v>
          </cell>
          <cell r="AD158">
            <v>0</v>
          </cell>
          <cell r="AE158">
            <v>0</v>
          </cell>
          <cell r="AF158">
            <v>0</v>
          </cell>
          <cell r="AG158">
            <v>0</v>
          </cell>
          <cell r="AH158">
            <v>0</v>
          </cell>
          <cell r="AI158">
            <v>-1381257.2</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row>
        <row r="159">
          <cell r="A159">
            <v>883</v>
          </cell>
          <cell r="B159" t="str">
            <v>FE-LOSS</v>
          </cell>
          <cell r="C159" t="str">
            <v>FIELD EQUIPMENT (Limits of Supply and Services)</v>
          </cell>
          <cell r="D159" t="str">
            <v>Common Plant</v>
          </cell>
          <cell r="E159" t="str">
            <v>Foreign</v>
          </cell>
          <cell r="F159" t="str">
            <v>C</v>
          </cell>
          <cell r="G159" t="str">
            <v>Plant and Materials</v>
          </cell>
          <cell r="H159" t="str">
            <v>Fixed</v>
          </cell>
          <cell r="I159" t="str">
            <v>C Plant and Materials Foreign Fixed</v>
          </cell>
          <cell r="J159">
            <v>3782220.5456780004</v>
          </cell>
          <cell r="K159">
            <v>3782220.5500000003</v>
          </cell>
          <cell r="L159">
            <v>-4.3219998478889465E-3</v>
          </cell>
          <cell r="M159">
            <v>4.3219998478889465E-3</v>
          </cell>
          <cell r="N159">
            <v>3782220.5500000003</v>
          </cell>
          <cell r="P159">
            <v>0</v>
          </cell>
          <cell r="Q159">
            <v>0</v>
          </cell>
          <cell r="R159">
            <v>0</v>
          </cell>
          <cell r="S159">
            <v>0</v>
          </cell>
          <cell r="T159">
            <v>0</v>
          </cell>
          <cell r="U159">
            <v>3296075.51</v>
          </cell>
          <cell r="V159">
            <v>0</v>
          </cell>
          <cell r="W159">
            <v>72513.660000000149</v>
          </cell>
          <cell r="X159">
            <v>0</v>
          </cell>
          <cell r="Y159">
            <v>0</v>
          </cell>
          <cell r="Z159">
            <v>2564346.7400000002</v>
          </cell>
          <cell r="AA159">
            <v>0</v>
          </cell>
          <cell r="AB159">
            <v>0</v>
          </cell>
          <cell r="AC159">
            <v>-2150715.36</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row>
        <row r="160">
          <cell r="A160">
            <v>890</v>
          </cell>
          <cell r="B160" t="str">
            <v>FE-LOSS</v>
          </cell>
          <cell r="C160" t="str">
            <v>FIELD EQUIPMENT (Limits of Supply and Services)</v>
          </cell>
          <cell r="D160" t="str">
            <v>Common Plant</v>
          </cell>
          <cell r="E160" t="str">
            <v>Local</v>
          </cell>
          <cell r="F160" t="str">
            <v>B</v>
          </cell>
          <cell r="G160" t="str">
            <v>Engineering</v>
          </cell>
          <cell r="H160" t="str">
            <v>Formula 4</v>
          </cell>
          <cell r="I160" t="str">
            <v>B Engineering Local Formula 4</v>
          </cell>
          <cell r="J160">
            <v>664461.41826000006</v>
          </cell>
          <cell r="K160">
            <v>664461.42000000004</v>
          </cell>
          <cell r="L160">
            <v>-1.7399999778717756E-3</v>
          </cell>
          <cell r="M160">
            <v>1.7399999778717756E-3</v>
          </cell>
          <cell r="N160">
            <v>664461.42000000004</v>
          </cell>
          <cell r="P160">
            <v>341000</v>
          </cell>
          <cell r="Q160">
            <v>329679.53999999998</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-6218.12</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row>
        <row r="161">
          <cell r="A161">
            <v>891</v>
          </cell>
          <cell r="B161" t="str">
            <v>FE-LOSS</v>
          </cell>
          <cell r="C161" t="str">
            <v>FIELD EQUIPMENT (Limits of Supply and Services)</v>
          </cell>
          <cell r="D161" t="str">
            <v>Common Plant</v>
          </cell>
          <cell r="E161" t="str">
            <v>Local</v>
          </cell>
          <cell r="F161" t="str">
            <v>C</v>
          </cell>
          <cell r="G161" t="str">
            <v>Plant and Materials</v>
          </cell>
          <cell r="H161" t="str">
            <v>Formula 1</v>
          </cell>
          <cell r="I161" t="str">
            <v>C Plant and Materials Local Formula 1</v>
          </cell>
          <cell r="J161">
            <v>5973503.4233799996</v>
          </cell>
          <cell r="K161">
            <v>5973503.4199999999</v>
          </cell>
          <cell r="L161">
            <v>3.3799996599555016E-3</v>
          </cell>
          <cell r="M161">
            <v>-3.3799996599555016E-3</v>
          </cell>
          <cell r="N161">
            <v>5973503.4199999999</v>
          </cell>
          <cell r="P161">
            <v>0</v>
          </cell>
          <cell r="Q161">
            <v>0</v>
          </cell>
          <cell r="R161">
            <v>1265430</v>
          </cell>
          <cell r="S161">
            <v>1478056</v>
          </cell>
          <cell r="T161">
            <v>4342166</v>
          </cell>
          <cell r="U161">
            <v>0</v>
          </cell>
          <cell r="V161">
            <v>0</v>
          </cell>
          <cell r="W161">
            <v>2099541.4300000002</v>
          </cell>
          <cell r="X161">
            <v>0</v>
          </cell>
          <cell r="Y161">
            <v>0</v>
          </cell>
          <cell r="Z161">
            <v>0</v>
          </cell>
          <cell r="AA161">
            <v>0</v>
          </cell>
          <cell r="AB161">
            <v>0</v>
          </cell>
          <cell r="AC161">
            <v>0</v>
          </cell>
          <cell r="AD161">
            <v>0</v>
          </cell>
          <cell r="AE161">
            <v>0</v>
          </cell>
          <cell r="AF161">
            <v>0</v>
          </cell>
          <cell r="AG161">
            <v>0</v>
          </cell>
          <cell r="AH161">
            <v>-3211690.01</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row>
        <row r="162">
          <cell r="A162">
            <v>892</v>
          </cell>
          <cell r="B162" t="str">
            <v>FE-LOSS</v>
          </cell>
          <cell r="C162" t="str">
            <v>FIELD EQUIPMENT (Limits of Supply and Services)</v>
          </cell>
          <cell r="D162" t="str">
            <v>Common Plant</v>
          </cell>
          <cell r="E162" t="str">
            <v>Local</v>
          </cell>
          <cell r="F162" t="str">
            <v>D</v>
          </cell>
          <cell r="G162" t="str">
            <v>Shipping / Freight</v>
          </cell>
          <cell r="H162" t="str">
            <v>Fixed</v>
          </cell>
          <cell r="I162" t="str">
            <v>D Shipping / Freight Local Fixed</v>
          </cell>
          <cell r="J162">
            <v>18.559999999999999</v>
          </cell>
          <cell r="K162">
            <v>0</v>
          </cell>
          <cell r="L162">
            <v>18.559999999999999</v>
          </cell>
          <cell r="M162">
            <v>0.44000000000000128</v>
          </cell>
          <cell r="N162">
            <v>19</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19</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row>
        <row r="163">
          <cell r="A163">
            <v>895</v>
          </cell>
          <cell r="B163" t="str">
            <v>FE-LOSS</v>
          </cell>
          <cell r="C163" t="str">
            <v>FIELD EQUIPMENT (Limits of Supply and Services)</v>
          </cell>
          <cell r="D163" t="str">
            <v>Common Plant</v>
          </cell>
          <cell r="E163" t="str">
            <v>Local</v>
          </cell>
          <cell r="F163" t="str">
            <v>G</v>
          </cell>
          <cell r="G163" t="str">
            <v>Construction, Erection, Installation</v>
          </cell>
          <cell r="H163" t="str">
            <v>Formula 4</v>
          </cell>
          <cell r="I163" t="str">
            <v>G Construction, Erection, Installation Local Formula 4</v>
          </cell>
          <cell r="J163">
            <v>2175868.2096340405</v>
          </cell>
          <cell r="K163">
            <v>1958281.39</v>
          </cell>
          <cell r="L163">
            <v>217586.81963404058</v>
          </cell>
          <cell r="M163">
            <v>0.18036595918238163</v>
          </cell>
          <cell r="N163">
            <v>2175868.3899999997</v>
          </cell>
          <cell r="P163">
            <v>0</v>
          </cell>
          <cell r="Q163">
            <v>0</v>
          </cell>
          <cell r="R163">
            <v>0</v>
          </cell>
          <cell r="S163">
            <v>0</v>
          </cell>
          <cell r="T163">
            <v>462775</v>
          </cell>
          <cell r="U163">
            <v>0</v>
          </cell>
          <cell r="V163">
            <v>0</v>
          </cell>
          <cell r="W163">
            <v>0</v>
          </cell>
          <cell r="X163">
            <v>0</v>
          </cell>
          <cell r="Y163">
            <v>0</v>
          </cell>
          <cell r="Z163">
            <v>0</v>
          </cell>
          <cell r="AA163">
            <v>0</v>
          </cell>
          <cell r="AB163">
            <v>0</v>
          </cell>
          <cell r="AC163">
            <v>1060332.75</v>
          </cell>
          <cell r="AD163">
            <v>217586.82</v>
          </cell>
          <cell r="AE163">
            <v>0</v>
          </cell>
          <cell r="AF163">
            <v>108793.41</v>
          </cell>
          <cell r="AG163">
            <v>108793.41</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217587</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row>
        <row r="164">
          <cell r="A164">
            <v>896</v>
          </cell>
          <cell r="B164" t="str">
            <v>FE-LOSS</v>
          </cell>
          <cell r="C164" t="str">
            <v>FIELD EQUIPMENT (Limits of Supply and Services)</v>
          </cell>
          <cell r="D164" t="str">
            <v>Common Plant</v>
          </cell>
          <cell r="E164" t="str">
            <v>Local</v>
          </cell>
          <cell r="F164" t="str">
            <v>H</v>
          </cell>
          <cell r="G164" t="str">
            <v>Commissioning and Testing</v>
          </cell>
          <cell r="H164" t="str">
            <v>Formula 4</v>
          </cell>
          <cell r="I164" t="str">
            <v>H Commissioning and Testing Local Formula 4</v>
          </cell>
          <cell r="J164">
            <v>2077901.00887496</v>
          </cell>
          <cell r="K164">
            <v>831160.39999999991</v>
          </cell>
          <cell r="L164">
            <v>1246740.6088749601</v>
          </cell>
          <cell r="M164">
            <v>-0.10887496010400355</v>
          </cell>
          <cell r="N164">
            <v>2077900.9</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20779.009999999998</v>
          </cell>
          <cell r="AE164">
            <v>0</v>
          </cell>
          <cell r="AF164">
            <v>0</v>
          </cell>
          <cell r="AG164">
            <v>83116.039999999994</v>
          </cell>
          <cell r="AH164">
            <v>0</v>
          </cell>
          <cell r="AI164">
            <v>727265.35</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150000</v>
          </cell>
          <cell r="AY164">
            <v>150000</v>
          </cell>
          <cell r="AZ164">
            <v>150000</v>
          </cell>
          <cell r="BA164">
            <v>150000</v>
          </cell>
          <cell r="BB164">
            <v>323370.5</v>
          </cell>
          <cell r="BC164">
            <v>323370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row>
        <row r="165">
          <cell r="A165">
            <v>914</v>
          </cell>
          <cell r="B165" t="str">
            <v>FE-LOSS</v>
          </cell>
          <cell r="C165" t="str">
            <v>FIELD EQUIPMENT (Limits of Supply and Services)</v>
          </cell>
          <cell r="D165" t="str">
            <v>Unit 1</v>
          </cell>
          <cell r="E165" t="str">
            <v>Foreign</v>
          </cell>
          <cell r="F165" t="str">
            <v>B</v>
          </cell>
          <cell r="G165" t="str">
            <v>Engineering</v>
          </cell>
          <cell r="H165" t="str">
            <v>Fixed</v>
          </cell>
          <cell r="I165" t="str">
            <v>B Engineering Foreign Fixed</v>
          </cell>
          <cell r="J165">
            <v>80241.42</v>
          </cell>
          <cell r="K165">
            <v>0</v>
          </cell>
          <cell r="L165">
            <v>80241.42</v>
          </cell>
          <cell r="M165">
            <v>-0.41999999999825377</v>
          </cell>
          <cell r="N165">
            <v>80241</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80241</v>
          </cell>
          <cell r="BH165">
            <v>0</v>
          </cell>
          <cell r="BI165">
            <v>0</v>
          </cell>
          <cell r="BJ165">
            <v>0</v>
          </cell>
          <cell r="BK165">
            <v>0</v>
          </cell>
          <cell r="BL165">
            <v>0</v>
          </cell>
          <cell r="BM165">
            <v>0</v>
          </cell>
          <cell r="BN165">
            <v>0</v>
          </cell>
          <cell r="BO165">
            <v>0</v>
          </cell>
          <cell r="BP165">
            <v>0</v>
          </cell>
          <cell r="BQ165">
            <v>0</v>
          </cell>
          <cell r="BR165">
            <v>0</v>
          </cell>
          <cell r="BS165">
            <v>0</v>
          </cell>
        </row>
        <row r="166">
          <cell r="A166">
            <v>915</v>
          </cell>
          <cell r="B166" t="str">
            <v>FE-LOSS</v>
          </cell>
          <cell r="C166" t="str">
            <v>FIELD EQUIPMENT (Limits of Supply and Services)</v>
          </cell>
          <cell r="D166" t="str">
            <v>Unit 1</v>
          </cell>
          <cell r="E166" t="str">
            <v>Foreign</v>
          </cell>
          <cell r="F166" t="str">
            <v>C</v>
          </cell>
          <cell r="G166" t="str">
            <v>Plant and Materials</v>
          </cell>
          <cell r="H166" t="str">
            <v>Fixed</v>
          </cell>
          <cell r="I166" t="str">
            <v>C Plant and Materials Foreign Fixed</v>
          </cell>
          <cell r="J166">
            <v>7674629.8100000015</v>
          </cell>
          <cell r="K166">
            <v>0</v>
          </cell>
          <cell r="L166">
            <v>7674629.8100000015</v>
          </cell>
          <cell r="M166">
            <v>0.18999999854713678</v>
          </cell>
          <cell r="N166">
            <v>7674630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7674630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row>
        <row r="167">
          <cell r="A167">
            <v>922</v>
          </cell>
          <cell r="B167" t="str">
            <v>FE-LOSS</v>
          </cell>
          <cell r="C167" t="str">
            <v>FIELD EQUIPMENT (Limits of Supply and Services)</v>
          </cell>
          <cell r="D167" t="str">
            <v>Unit 1</v>
          </cell>
          <cell r="E167" t="str">
            <v>Local</v>
          </cell>
          <cell r="F167" t="str">
            <v>B</v>
          </cell>
          <cell r="G167" t="str">
            <v>Engineering</v>
          </cell>
          <cell r="H167" t="str">
            <v>Formula 4</v>
          </cell>
          <cell r="I167" t="str">
            <v>B Engineering Local Formula 4</v>
          </cell>
          <cell r="J167">
            <v>96639.479999999952</v>
          </cell>
          <cell r="K167">
            <v>0</v>
          </cell>
          <cell r="L167">
            <v>96639.479999999952</v>
          </cell>
          <cell r="M167">
            <v>-0.47999999995226972</v>
          </cell>
          <cell r="N167">
            <v>96639</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96639</v>
          </cell>
          <cell r="BH167">
            <v>0</v>
          </cell>
          <cell r="BI167">
            <v>0</v>
          </cell>
          <cell r="BJ167">
            <v>0</v>
          </cell>
          <cell r="BK167">
            <v>0</v>
          </cell>
          <cell r="BL167">
            <v>0</v>
          </cell>
          <cell r="BM167">
            <v>0</v>
          </cell>
          <cell r="BN167">
            <v>0</v>
          </cell>
          <cell r="BO167">
            <v>0</v>
          </cell>
          <cell r="BP167">
            <v>0</v>
          </cell>
          <cell r="BQ167">
            <v>0</v>
          </cell>
          <cell r="BR167">
            <v>0</v>
          </cell>
          <cell r="BS167">
            <v>0</v>
          </cell>
        </row>
        <row r="168">
          <cell r="A168">
            <v>923</v>
          </cell>
          <cell r="B168" t="str">
            <v>FE-LOSS</v>
          </cell>
          <cell r="C168" t="str">
            <v>FIELD EQUIPMENT (Limits of Supply and Services)</v>
          </cell>
          <cell r="D168" t="str">
            <v>Unit 1</v>
          </cell>
          <cell r="E168" t="str">
            <v>Local</v>
          </cell>
          <cell r="F168" t="str">
            <v>C</v>
          </cell>
          <cell r="G168" t="str">
            <v>Plant and Materials</v>
          </cell>
          <cell r="H168" t="str">
            <v>Formula 1</v>
          </cell>
          <cell r="I168" t="str">
            <v>C Plant and Materials Local Formula 1</v>
          </cell>
          <cell r="J168">
            <v>5517268.5800000001</v>
          </cell>
          <cell r="K168">
            <v>0</v>
          </cell>
          <cell r="L168">
            <v>5517268.5800000001</v>
          </cell>
          <cell r="M168">
            <v>0.41999999992549419</v>
          </cell>
          <cell r="N168">
            <v>5517269</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5517269</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row>
        <row r="169">
          <cell r="A169">
            <v>924</v>
          </cell>
          <cell r="B169" t="str">
            <v>FE-LOSS</v>
          </cell>
          <cell r="C169" t="str">
            <v>FIELD EQUIPMENT (Limits of Supply and Services)</v>
          </cell>
          <cell r="D169" t="str">
            <v>Unit 1</v>
          </cell>
          <cell r="E169" t="str">
            <v>Local</v>
          </cell>
          <cell r="F169" t="str">
            <v>D</v>
          </cell>
          <cell r="G169" t="str">
            <v>Shipping / Freight</v>
          </cell>
          <cell r="H169" t="str">
            <v>Fixed</v>
          </cell>
          <cell r="I169" t="str">
            <v>D Shipping / Freight Local Fixed</v>
          </cell>
          <cell r="J169">
            <v>27562.34</v>
          </cell>
          <cell r="K169">
            <v>0</v>
          </cell>
          <cell r="L169">
            <v>27562.34</v>
          </cell>
          <cell r="M169">
            <v>-0.34000000000014552</v>
          </cell>
          <cell r="N169">
            <v>27562</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27562</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row>
        <row r="170">
          <cell r="A170">
            <v>927</v>
          </cell>
          <cell r="B170" t="str">
            <v>FE-LOSS</v>
          </cell>
          <cell r="C170" t="str">
            <v>FIELD EQUIPMENT (Limits of Supply and Services)</v>
          </cell>
          <cell r="D170" t="str">
            <v>Unit 1</v>
          </cell>
          <cell r="E170" t="str">
            <v>Local</v>
          </cell>
          <cell r="F170" t="str">
            <v>G</v>
          </cell>
          <cell r="G170" t="str">
            <v>Construction, Erection, Installation</v>
          </cell>
          <cell r="H170" t="str">
            <v>Formula 4</v>
          </cell>
          <cell r="I170" t="str">
            <v>G Construction, Erection, Installation Local Formula 4</v>
          </cell>
          <cell r="J170">
            <v>1361032.73</v>
          </cell>
          <cell r="K170">
            <v>0</v>
          </cell>
          <cell r="L170">
            <v>1361032.73</v>
          </cell>
          <cell r="M170">
            <v>0.27000000001862645</v>
          </cell>
          <cell r="N170">
            <v>1361033</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1361033</v>
          </cell>
          <cell r="BH170">
            <v>0</v>
          </cell>
          <cell r="BI170">
            <v>0</v>
          </cell>
          <cell r="BJ170">
            <v>0</v>
          </cell>
          <cell r="BK170">
            <v>0</v>
          </cell>
          <cell r="BL170">
            <v>0</v>
          </cell>
          <cell r="BM170">
            <v>0</v>
          </cell>
          <cell r="BN170">
            <v>0</v>
          </cell>
          <cell r="BO170">
            <v>0</v>
          </cell>
          <cell r="BP170">
            <v>0</v>
          </cell>
          <cell r="BQ170">
            <v>0</v>
          </cell>
          <cell r="BR170">
            <v>0</v>
          </cell>
          <cell r="BS170">
            <v>0</v>
          </cell>
        </row>
        <row r="171">
          <cell r="A171">
            <v>928</v>
          </cell>
          <cell r="B171" t="str">
            <v>FE-LOSS</v>
          </cell>
          <cell r="C171" t="str">
            <v>FIELD EQUIPMENT (Limits of Supply and Services)</v>
          </cell>
          <cell r="D171" t="str">
            <v>Unit 1</v>
          </cell>
          <cell r="E171" t="str">
            <v>Local</v>
          </cell>
          <cell r="F171" t="str">
            <v>H</v>
          </cell>
          <cell r="G171" t="str">
            <v>Commissioning and Testing</v>
          </cell>
          <cell r="H171" t="str">
            <v>Formula 4</v>
          </cell>
          <cell r="I171" t="str">
            <v>H Commissioning and Testing Local Formula 4</v>
          </cell>
          <cell r="J171">
            <v>1132169.27</v>
          </cell>
          <cell r="K171">
            <v>0</v>
          </cell>
          <cell r="L171">
            <v>1132169.27</v>
          </cell>
          <cell r="M171">
            <v>-0.27000000001862645</v>
          </cell>
          <cell r="N171">
            <v>1132169</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1132169</v>
          </cell>
          <cell r="BI171">
            <v>0</v>
          </cell>
          <cell r="BJ171">
            <v>0</v>
          </cell>
          <cell r="BK171">
            <v>0</v>
          </cell>
          <cell r="BL171">
            <v>0</v>
          </cell>
          <cell r="BM171">
            <v>0</v>
          </cell>
          <cell r="BN171">
            <v>0</v>
          </cell>
          <cell r="BO171">
            <v>0</v>
          </cell>
          <cell r="BP171">
            <v>0</v>
          </cell>
          <cell r="BQ171">
            <v>0</v>
          </cell>
          <cell r="BR171">
            <v>0</v>
          </cell>
          <cell r="BS171">
            <v>0</v>
          </cell>
        </row>
        <row r="172">
          <cell r="A172">
            <v>930</v>
          </cell>
          <cell r="B172" t="str">
            <v>FE-LOSS</v>
          </cell>
          <cell r="C172" t="str">
            <v>FIELD EQUIPMENT (Limits of Supply and Services)</v>
          </cell>
          <cell r="D172" t="str">
            <v>Unit 2</v>
          </cell>
          <cell r="E172" t="str">
            <v>Foreign</v>
          </cell>
          <cell r="F172" t="str">
            <v>B</v>
          </cell>
          <cell r="G172" t="str">
            <v>Engineering</v>
          </cell>
          <cell r="H172" t="str">
            <v>Fixed</v>
          </cell>
          <cell r="I172" t="str">
            <v>B Engineering Foreign Fixed</v>
          </cell>
          <cell r="J172">
            <v>80241.42</v>
          </cell>
          <cell r="K172">
            <v>0</v>
          </cell>
          <cell r="L172">
            <v>80241.42</v>
          </cell>
          <cell r="M172">
            <v>-0.41999999999825377</v>
          </cell>
          <cell r="N172">
            <v>80241</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80241</v>
          </cell>
          <cell r="BH172">
            <v>0</v>
          </cell>
          <cell r="BI172">
            <v>0</v>
          </cell>
          <cell r="BJ172">
            <v>0</v>
          </cell>
          <cell r="BK172">
            <v>0</v>
          </cell>
          <cell r="BL172">
            <v>0</v>
          </cell>
          <cell r="BM172">
            <v>0</v>
          </cell>
          <cell r="BN172">
            <v>0</v>
          </cell>
          <cell r="BO172">
            <v>0</v>
          </cell>
          <cell r="BP172">
            <v>0</v>
          </cell>
          <cell r="BQ172">
            <v>0</v>
          </cell>
          <cell r="BR172">
            <v>0</v>
          </cell>
          <cell r="BS172">
            <v>0</v>
          </cell>
        </row>
        <row r="173">
          <cell r="A173">
            <v>931</v>
          </cell>
          <cell r="B173" t="str">
            <v>FE-LOSS</v>
          </cell>
          <cell r="C173" t="str">
            <v>FIELD EQUIPMENT (Limits of Supply and Services)</v>
          </cell>
          <cell r="D173" t="str">
            <v>Unit 2</v>
          </cell>
          <cell r="E173" t="str">
            <v>Foreign</v>
          </cell>
          <cell r="F173" t="str">
            <v>C</v>
          </cell>
          <cell r="G173" t="str">
            <v>Plant and Materials</v>
          </cell>
          <cell r="H173" t="str">
            <v>Fixed</v>
          </cell>
          <cell r="I173" t="str">
            <v>C Plant and Materials Foreign Fixed</v>
          </cell>
          <cell r="J173">
            <v>7674629.8100000015</v>
          </cell>
          <cell r="K173">
            <v>0</v>
          </cell>
          <cell r="L173">
            <v>7674629.8100000015</v>
          </cell>
          <cell r="M173">
            <v>0.18999999854713678</v>
          </cell>
          <cell r="N173">
            <v>7674630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7674630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row>
        <row r="174">
          <cell r="A174">
            <v>938</v>
          </cell>
          <cell r="B174" t="str">
            <v>FE-LOSS</v>
          </cell>
          <cell r="C174" t="str">
            <v>FIELD EQUIPMENT (Limits of Supply and Services)</v>
          </cell>
          <cell r="D174" t="str">
            <v>Unit 2</v>
          </cell>
          <cell r="E174" t="str">
            <v>Local</v>
          </cell>
          <cell r="F174" t="str">
            <v>B</v>
          </cell>
          <cell r="G174" t="str">
            <v>Engineering</v>
          </cell>
          <cell r="H174" t="str">
            <v>Formula 4</v>
          </cell>
          <cell r="I174" t="str">
            <v>B Engineering Local Formula 4</v>
          </cell>
          <cell r="J174">
            <v>96639.479999999952</v>
          </cell>
          <cell r="K174">
            <v>0</v>
          </cell>
          <cell r="L174">
            <v>96639.479999999952</v>
          </cell>
          <cell r="M174">
            <v>-0.47999999995226972</v>
          </cell>
          <cell r="N174">
            <v>96639</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96639</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row>
        <row r="175">
          <cell r="A175">
            <v>939</v>
          </cell>
          <cell r="B175" t="str">
            <v>FE-LOSS</v>
          </cell>
          <cell r="C175" t="str">
            <v>FIELD EQUIPMENT (Limits of Supply and Services)</v>
          </cell>
          <cell r="D175" t="str">
            <v>Unit 2</v>
          </cell>
          <cell r="E175" t="str">
            <v>Local</v>
          </cell>
          <cell r="F175" t="str">
            <v>C</v>
          </cell>
          <cell r="G175" t="str">
            <v>Plant and Materials</v>
          </cell>
          <cell r="H175" t="str">
            <v>Formula 1</v>
          </cell>
          <cell r="I175" t="str">
            <v>C Plant and Materials Local Formula 1</v>
          </cell>
          <cell r="J175">
            <v>5517268.5800000001</v>
          </cell>
          <cell r="K175">
            <v>0</v>
          </cell>
          <cell r="L175">
            <v>5517268.5800000001</v>
          </cell>
          <cell r="M175">
            <v>0.41999999992549419</v>
          </cell>
          <cell r="N175">
            <v>5517269</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5517269</v>
          </cell>
          <cell r="BJ175">
            <v>0</v>
          </cell>
          <cell r="BK175">
            <v>0</v>
          </cell>
          <cell r="BL175">
            <v>0</v>
          </cell>
          <cell r="BM175">
            <v>0</v>
          </cell>
          <cell r="BN175">
            <v>0</v>
          </cell>
          <cell r="BO175">
            <v>0</v>
          </cell>
          <cell r="BP175">
            <v>0</v>
          </cell>
          <cell r="BQ175">
            <v>0</v>
          </cell>
          <cell r="BR175">
            <v>0</v>
          </cell>
          <cell r="BS175">
            <v>0</v>
          </cell>
        </row>
        <row r="176">
          <cell r="A176">
            <v>940</v>
          </cell>
          <cell r="B176" t="str">
            <v>FE-LOSS</v>
          </cell>
          <cell r="C176" t="str">
            <v>FIELD EQUIPMENT (Limits of Supply and Services)</v>
          </cell>
          <cell r="D176" t="str">
            <v>Unit 2</v>
          </cell>
          <cell r="E176" t="str">
            <v>Local</v>
          </cell>
          <cell r="F176" t="str">
            <v>D</v>
          </cell>
          <cell r="G176" t="str">
            <v>Shipping / Freight</v>
          </cell>
          <cell r="H176" t="str">
            <v>Fixed</v>
          </cell>
          <cell r="I176" t="str">
            <v>D Shipping / Freight Local Fixed</v>
          </cell>
          <cell r="J176">
            <v>27562.34</v>
          </cell>
          <cell r="K176">
            <v>0</v>
          </cell>
          <cell r="L176">
            <v>27562.34</v>
          </cell>
          <cell r="M176">
            <v>-0.34000000000014552</v>
          </cell>
          <cell r="N176">
            <v>27562</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27562</v>
          </cell>
          <cell r="BJ176">
            <v>0</v>
          </cell>
          <cell r="BK176">
            <v>0</v>
          </cell>
          <cell r="BL176">
            <v>0</v>
          </cell>
          <cell r="BM176">
            <v>0</v>
          </cell>
          <cell r="BN176">
            <v>0</v>
          </cell>
          <cell r="BO176">
            <v>0</v>
          </cell>
          <cell r="BP176">
            <v>0</v>
          </cell>
          <cell r="BQ176">
            <v>0</v>
          </cell>
          <cell r="BR176">
            <v>0</v>
          </cell>
          <cell r="BS176">
            <v>0</v>
          </cell>
        </row>
        <row r="177">
          <cell r="A177">
            <v>943</v>
          </cell>
          <cell r="B177" t="str">
            <v>FE-LOSS</v>
          </cell>
          <cell r="C177" t="str">
            <v>FIELD EQUIPMENT (Limits of Supply and Services)</v>
          </cell>
          <cell r="D177" t="str">
            <v>Unit 2</v>
          </cell>
          <cell r="E177" t="str">
            <v>Local</v>
          </cell>
          <cell r="F177" t="str">
            <v>G</v>
          </cell>
          <cell r="G177" t="str">
            <v>Construction, Erection, Installation</v>
          </cell>
          <cell r="H177" t="str">
            <v>Formula 4</v>
          </cell>
          <cell r="I177" t="str">
            <v>G Construction, Erection, Installation Local Formula 4</v>
          </cell>
          <cell r="J177">
            <v>1361032.73</v>
          </cell>
          <cell r="K177">
            <v>0</v>
          </cell>
          <cell r="L177">
            <v>1361032.73</v>
          </cell>
          <cell r="M177">
            <v>0.27000000001862645</v>
          </cell>
          <cell r="N177">
            <v>1361033</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1361033</v>
          </cell>
          <cell r="BP177">
            <v>0</v>
          </cell>
          <cell r="BQ177">
            <v>0</v>
          </cell>
          <cell r="BR177">
            <v>0</v>
          </cell>
          <cell r="BS177">
            <v>0</v>
          </cell>
        </row>
        <row r="178">
          <cell r="A178">
            <v>944</v>
          </cell>
          <cell r="B178" t="str">
            <v>FE-LOSS</v>
          </cell>
          <cell r="C178" t="str">
            <v>FIELD EQUIPMENT (Limits of Supply and Services)</v>
          </cell>
          <cell r="D178" t="str">
            <v>Unit 2</v>
          </cell>
          <cell r="E178" t="str">
            <v>Local</v>
          </cell>
          <cell r="F178" t="str">
            <v>H</v>
          </cell>
          <cell r="G178" t="str">
            <v>Commissioning and Testing</v>
          </cell>
          <cell r="H178" t="str">
            <v>Formula 4</v>
          </cell>
          <cell r="I178" t="str">
            <v>H Commissioning and Testing Local Formula 4</v>
          </cell>
          <cell r="J178">
            <v>1132169.27</v>
          </cell>
          <cell r="K178">
            <v>0</v>
          </cell>
          <cell r="L178">
            <v>1132169.27</v>
          </cell>
          <cell r="M178">
            <v>-0.27000000001862645</v>
          </cell>
          <cell r="N178">
            <v>1132169</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1132169</v>
          </cell>
          <cell r="BQ178">
            <v>0</v>
          </cell>
          <cell r="BR178">
            <v>0</v>
          </cell>
          <cell r="BS178">
            <v>0</v>
          </cell>
        </row>
        <row r="179">
          <cell r="A179">
            <v>946</v>
          </cell>
          <cell r="B179" t="str">
            <v>FE-LOSS</v>
          </cell>
          <cell r="C179" t="str">
            <v>FIELD EQUIPMENT (Limits of Supply and Services)</v>
          </cell>
          <cell r="D179" t="str">
            <v>Unit 3</v>
          </cell>
          <cell r="E179" t="str">
            <v>Foreign</v>
          </cell>
          <cell r="F179" t="str">
            <v>B</v>
          </cell>
          <cell r="G179" t="str">
            <v>Engineering</v>
          </cell>
          <cell r="H179" t="str">
            <v>Fixed</v>
          </cell>
          <cell r="I179" t="str">
            <v>B Engineering Foreign Fixed</v>
          </cell>
          <cell r="J179">
            <v>80241.42</v>
          </cell>
          <cell r="K179">
            <v>0</v>
          </cell>
          <cell r="L179">
            <v>80241.42</v>
          </cell>
          <cell r="M179">
            <v>-0.41999999999825377</v>
          </cell>
          <cell r="N179">
            <v>80241</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80241</v>
          </cell>
          <cell r="BH179">
            <v>0</v>
          </cell>
          <cell r="BI179">
            <v>0</v>
          </cell>
          <cell r="BJ179">
            <v>0</v>
          </cell>
          <cell r="BK179">
            <v>0</v>
          </cell>
          <cell r="BL179">
            <v>0</v>
          </cell>
          <cell r="BM179">
            <v>0</v>
          </cell>
          <cell r="BN179">
            <v>0</v>
          </cell>
          <cell r="BO179">
            <v>0</v>
          </cell>
          <cell r="BP179">
            <v>0</v>
          </cell>
          <cell r="BQ179">
            <v>0</v>
          </cell>
          <cell r="BR179">
            <v>0</v>
          </cell>
          <cell r="BS179">
            <v>0</v>
          </cell>
        </row>
        <row r="180">
          <cell r="A180">
            <v>947</v>
          </cell>
          <cell r="B180" t="str">
            <v>FE-LOSS</v>
          </cell>
          <cell r="C180" t="str">
            <v>FIELD EQUIPMENT (Limits of Supply and Services)</v>
          </cell>
          <cell r="D180" t="str">
            <v>Unit 3</v>
          </cell>
          <cell r="E180" t="str">
            <v>Foreign</v>
          </cell>
          <cell r="F180" t="str">
            <v>C</v>
          </cell>
          <cell r="G180" t="str">
            <v>Plant and Materials</v>
          </cell>
          <cell r="H180" t="str">
            <v>Fixed</v>
          </cell>
          <cell r="I180" t="str">
            <v>C Plant and Materials Foreign Fixed</v>
          </cell>
          <cell r="J180">
            <v>7674629.8100000015</v>
          </cell>
          <cell r="K180">
            <v>0</v>
          </cell>
          <cell r="L180">
            <v>7674629.8100000015</v>
          </cell>
          <cell r="M180">
            <v>0.18999999854713678</v>
          </cell>
          <cell r="N180">
            <v>7674630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7674630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row>
        <row r="181">
          <cell r="A181">
            <v>954</v>
          </cell>
          <cell r="B181" t="str">
            <v>FE-LOSS</v>
          </cell>
          <cell r="C181" t="str">
            <v>FIELD EQUIPMENT (Limits of Supply and Services)</v>
          </cell>
          <cell r="D181" t="str">
            <v>Unit 3</v>
          </cell>
          <cell r="E181" t="str">
            <v>Local</v>
          </cell>
          <cell r="F181" t="str">
            <v>B</v>
          </cell>
          <cell r="G181" t="str">
            <v>Engineering</v>
          </cell>
          <cell r="H181" t="str">
            <v>Formula 4</v>
          </cell>
          <cell r="I181" t="str">
            <v>B Engineering Local Formula 4</v>
          </cell>
          <cell r="J181">
            <v>96639.479999999952</v>
          </cell>
          <cell r="K181">
            <v>0</v>
          </cell>
          <cell r="L181">
            <v>96639.479999999952</v>
          </cell>
          <cell r="M181">
            <v>-0.47999999995226972</v>
          </cell>
          <cell r="N181">
            <v>96639</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96639</v>
          </cell>
          <cell r="BH181">
            <v>0</v>
          </cell>
          <cell r="BI181">
            <v>0</v>
          </cell>
          <cell r="BJ181">
            <v>0</v>
          </cell>
          <cell r="BK181">
            <v>0</v>
          </cell>
          <cell r="BL181">
            <v>0</v>
          </cell>
          <cell r="BM181">
            <v>0</v>
          </cell>
          <cell r="BN181">
            <v>0</v>
          </cell>
          <cell r="BO181">
            <v>0</v>
          </cell>
          <cell r="BP181">
            <v>0</v>
          </cell>
          <cell r="BQ181">
            <v>0</v>
          </cell>
          <cell r="BR181">
            <v>0</v>
          </cell>
          <cell r="BS181">
            <v>0</v>
          </cell>
        </row>
        <row r="182">
          <cell r="A182">
            <v>955</v>
          </cell>
          <cell r="B182" t="str">
            <v>FE-LOSS</v>
          </cell>
          <cell r="C182" t="str">
            <v>FIELD EQUIPMENT (Limits of Supply and Services)</v>
          </cell>
          <cell r="D182" t="str">
            <v>Unit 3</v>
          </cell>
          <cell r="E182" t="str">
            <v>Local</v>
          </cell>
          <cell r="F182" t="str">
            <v>C</v>
          </cell>
          <cell r="G182" t="str">
            <v>Plant and Materials</v>
          </cell>
          <cell r="H182" t="str">
            <v>Formula 1</v>
          </cell>
          <cell r="I182" t="str">
            <v>C Plant and Materials Local Formula 1</v>
          </cell>
          <cell r="J182">
            <v>5515612.8900000006</v>
          </cell>
          <cell r="K182">
            <v>0</v>
          </cell>
          <cell r="L182">
            <v>5515612.8900000006</v>
          </cell>
          <cell r="M182">
            <v>0.10999999940395355</v>
          </cell>
          <cell r="N182">
            <v>5515613</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5515613</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row>
        <row r="183">
          <cell r="A183">
            <v>956</v>
          </cell>
          <cell r="B183" t="str">
            <v>FE-LOSS</v>
          </cell>
          <cell r="C183" t="str">
            <v>FIELD EQUIPMENT (Limits of Supply and Services)</v>
          </cell>
          <cell r="D183" t="str">
            <v>Unit 3</v>
          </cell>
          <cell r="E183" t="str">
            <v>Local</v>
          </cell>
          <cell r="F183" t="str">
            <v>D</v>
          </cell>
          <cell r="G183" t="str">
            <v>Shipping / Freight</v>
          </cell>
          <cell r="H183" t="str">
            <v>Fixed</v>
          </cell>
          <cell r="I183" t="str">
            <v>D Shipping / Freight Local Fixed</v>
          </cell>
          <cell r="J183">
            <v>27562.34</v>
          </cell>
          <cell r="K183">
            <v>0</v>
          </cell>
          <cell r="L183">
            <v>27562.34</v>
          </cell>
          <cell r="M183">
            <v>-0.34000000000014552</v>
          </cell>
          <cell r="N183">
            <v>27562</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27562</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row>
        <row r="184">
          <cell r="A184">
            <v>959</v>
          </cell>
          <cell r="B184" t="str">
            <v>FE-LOSS</v>
          </cell>
          <cell r="C184" t="str">
            <v>FIELD EQUIPMENT (Limits of Supply and Services)</v>
          </cell>
          <cell r="D184" t="str">
            <v>Unit 3</v>
          </cell>
          <cell r="E184" t="str">
            <v>Local</v>
          </cell>
          <cell r="F184" t="str">
            <v>G</v>
          </cell>
          <cell r="G184" t="str">
            <v>Construction, Erection, Installation</v>
          </cell>
          <cell r="H184" t="str">
            <v>Formula 4</v>
          </cell>
          <cell r="I184" t="str">
            <v>G Construction, Erection, Installation Local Formula 4</v>
          </cell>
          <cell r="J184">
            <v>1360586.34</v>
          </cell>
          <cell r="K184">
            <v>0</v>
          </cell>
          <cell r="L184">
            <v>1360586.34</v>
          </cell>
          <cell r="M184">
            <v>-0.34000000008381903</v>
          </cell>
          <cell r="N184">
            <v>1360586</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1360586</v>
          </cell>
          <cell r="BH184">
            <v>0</v>
          </cell>
          <cell r="BI184">
            <v>0</v>
          </cell>
          <cell r="BJ184">
            <v>0</v>
          </cell>
          <cell r="BK184">
            <v>0</v>
          </cell>
          <cell r="BL184">
            <v>0</v>
          </cell>
          <cell r="BM184">
            <v>0</v>
          </cell>
          <cell r="BN184">
            <v>0</v>
          </cell>
          <cell r="BO184">
            <v>0</v>
          </cell>
          <cell r="BP184">
            <v>0</v>
          </cell>
          <cell r="BQ184">
            <v>0</v>
          </cell>
          <cell r="BR184">
            <v>0</v>
          </cell>
          <cell r="BS184">
            <v>0</v>
          </cell>
        </row>
        <row r="185">
          <cell r="A185">
            <v>960</v>
          </cell>
          <cell r="B185" t="str">
            <v>FE-LOSS</v>
          </cell>
          <cell r="C185" t="str">
            <v>FIELD EQUIPMENT (Limits of Supply and Services)</v>
          </cell>
          <cell r="D185" t="str">
            <v>Unit 3</v>
          </cell>
          <cell r="E185" t="str">
            <v>Local</v>
          </cell>
          <cell r="F185" t="str">
            <v>H</v>
          </cell>
          <cell r="G185" t="str">
            <v>Commissioning and Testing</v>
          </cell>
          <cell r="H185" t="str">
            <v>Formula 4</v>
          </cell>
          <cell r="I185" t="str">
            <v>H Commissioning and Testing Local Formula 4</v>
          </cell>
          <cell r="J185">
            <v>1132169.28</v>
          </cell>
          <cell r="K185">
            <v>0</v>
          </cell>
          <cell r="L185">
            <v>1132169.28</v>
          </cell>
          <cell r="M185">
            <v>-0.28000000002793968</v>
          </cell>
          <cell r="N185">
            <v>1132169</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1132169</v>
          </cell>
          <cell r="BJ185">
            <v>0</v>
          </cell>
          <cell r="BK185">
            <v>0</v>
          </cell>
          <cell r="BL185">
            <v>0</v>
          </cell>
          <cell r="BM185">
            <v>0</v>
          </cell>
          <cell r="BN185">
            <v>0</v>
          </cell>
          <cell r="BO185">
            <v>0</v>
          </cell>
          <cell r="BP185">
            <v>0</v>
          </cell>
          <cell r="BQ185">
            <v>0</v>
          </cell>
          <cell r="BR185">
            <v>0</v>
          </cell>
          <cell r="BS185">
            <v>0</v>
          </cell>
        </row>
        <row r="186">
          <cell r="A186">
            <v>962</v>
          </cell>
          <cell r="B186" t="str">
            <v>FE-LOSS</v>
          </cell>
          <cell r="C186" t="str">
            <v>FIELD EQUIPMENT (Limits of Supply and Services)</v>
          </cell>
          <cell r="D186" t="str">
            <v>Unit 4</v>
          </cell>
          <cell r="E186" t="str">
            <v>Foreign</v>
          </cell>
          <cell r="F186" t="str">
            <v>B</v>
          </cell>
          <cell r="G186" t="str">
            <v>Engineering</v>
          </cell>
          <cell r="H186" t="str">
            <v>Fixed</v>
          </cell>
          <cell r="I186" t="str">
            <v>B Engineering Foreign Fixed</v>
          </cell>
          <cell r="J186">
            <v>80241.42</v>
          </cell>
          <cell r="K186">
            <v>0</v>
          </cell>
          <cell r="L186">
            <v>80241.42</v>
          </cell>
          <cell r="M186">
            <v>-0.41999999999825377</v>
          </cell>
          <cell r="N186">
            <v>80241</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80241</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row>
        <row r="187">
          <cell r="A187">
            <v>963</v>
          </cell>
          <cell r="B187" t="str">
            <v>FE-LOSS</v>
          </cell>
          <cell r="C187" t="str">
            <v>FIELD EQUIPMENT (Limits of Supply and Services)</v>
          </cell>
          <cell r="D187" t="str">
            <v>Unit 4</v>
          </cell>
          <cell r="E187" t="str">
            <v>Foreign</v>
          </cell>
          <cell r="F187" t="str">
            <v>C</v>
          </cell>
          <cell r="G187" t="str">
            <v>Plant and Materials</v>
          </cell>
          <cell r="H187" t="str">
            <v>Fixed</v>
          </cell>
          <cell r="I187" t="str">
            <v>C Plant and Materials Foreign Fixed</v>
          </cell>
          <cell r="J187">
            <v>7674629.8100000015</v>
          </cell>
          <cell r="K187">
            <v>6523435.3399999999</v>
          </cell>
          <cell r="L187">
            <v>1151194.4700000016</v>
          </cell>
          <cell r="M187">
            <v>-0.47000000160187483</v>
          </cell>
          <cell r="N187">
            <v>7674629.3399999999</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3069851.92</v>
          </cell>
          <cell r="AN187">
            <v>0</v>
          </cell>
          <cell r="AO187">
            <v>0</v>
          </cell>
          <cell r="AP187">
            <v>1250964.6599999999</v>
          </cell>
          <cell r="AQ187">
            <v>2202618.7599999998</v>
          </cell>
          <cell r="AR187">
            <v>0</v>
          </cell>
          <cell r="AS187">
            <v>0</v>
          </cell>
          <cell r="AT187">
            <v>0</v>
          </cell>
          <cell r="AU187">
            <v>0</v>
          </cell>
          <cell r="AV187">
            <v>0</v>
          </cell>
          <cell r="AW187">
            <v>0</v>
          </cell>
          <cell r="AX187">
            <v>0</v>
          </cell>
          <cell r="AY187">
            <v>1151194</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row>
        <row r="188">
          <cell r="A188">
            <v>970</v>
          </cell>
          <cell r="B188" t="str">
            <v>FE-LOSS</v>
          </cell>
          <cell r="C188" t="str">
            <v>FIELD EQUIPMENT (Limits of Supply and Services)</v>
          </cell>
          <cell r="D188" t="str">
            <v>Unit 4</v>
          </cell>
          <cell r="E188" t="str">
            <v>Local</v>
          </cell>
          <cell r="F188" t="str">
            <v>B</v>
          </cell>
          <cell r="G188" t="str">
            <v>Engineering</v>
          </cell>
          <cell r="H188" t="str">
            <v>Formula 4</v>
          </cell>
          <cell r="I188" t="str">
            <v>B Engineering Local Formula 4</v>
          </cell>
          <cell r="J188">
            <v>96639.479999999952</v>
          </cell>
          <cell r="K188">
            <v>0</v>
          </cell>
          <cell r="L188">
            <v>96639.479999999952</v>
          </cell>
          <cell r="M188">
            <v>-0.47999999995226972</v>
          </cell>
          <cell r="N188">
            <v>96639</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96639</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row>
        <row r="189">
          <cell r="A189">
            <v>971</v>
          </cell>
          <cell r="B189" t="str">
            <v>FE-LOSS</v>
          </cell>
          <cell r="C189" t="str">
            <v>FIELD EQUIPMENT (Limits of Supply and Services)</v>
          </cell>
          <cell r="D189" t="str">
            <v>Unit 4</v>
          </cell>
          <cell r="E189" t="str">
            <v>Local</v>
          </cell>
          <cell r="F189" t="str">
            <v>C</v>
          </cell>
          <cell r="G189" t="str">
            <v>Plant and Materials</v>
          </cell>
          <cell r="H189" t="str">
            <v>Formula 1</v>
          </cell>
          <cell r="I189" t="str">
            <v>C Plant and Materials Local Formula 1</v>
          </cell>
          <cell r="J189">
            <v>5515612.8900000006</v>
          </cell>
          <cell r="K189">
            <v>0</v>
          </cell>
          <cell r="L189">
            <v>5515612.8900000006</v>
          </cell>
          <cell r="M189">
            <v>0.10999999940395355</v>
          </cell>
          <cell r="N189">
            <v>5515613</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5515613</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row>
        <row r="190">
          <cell r="A190">
            <v>972</v>
          </cell>
          <cell r="B190" t="str">
            <v>FE-LOSS</v>
          </cell>
          <cell r="C190" t="str">
            <v>FIELD EQUIPMENT (Limits of Supply and Services)</v>
          </cell>
          <cell r="D190" t="str">
            <v>Unit 4</v>
          </cell>
          <cell r="E190" t="str">
            <v>Local</v>
          </cell>
          <cell r="F190" t="str">
            <v>D</v>
          </cell>
          <cell r="G190" t="str">
            <v>Shipping / Freight</v>
          </cell>
          <cell r="H190" t="str">
            <v>Fixed</v>
          </cell>
          <cell r="I190" t="str">
            <v>D Shipping / Freight Local Fixed</v>
          </cell>
          <cell r="J190">
            <v>27562.34</v>
          </cell>
          <cell r="K190">
            <v>0</v>
          </cell>
          <cell r="L190">
            <v>27562.34</v>
          </cell>
          <cell r="M190">
            <v>-0.34000000000014552</v>
          </cell>
          <cell r="N190">
            <v>27562</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27562</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row>
        <row r="191">
          <cell r="A191">
            <v>975</v>
          </cell>
          <cell r="B191" t="str">
            <v>FE-LOSS</v>
          </cell>
          <cell r="C191" t="str">
            <v>FIELD EQUIPMENT (Limits of Supply and Services)</v>
          </cell>
          <cell r="D191" t="str">
            <v>Unit 4</v>
          </cell>
          <cell r="E191" t="str">
            <v>Local</v>
          </cell>
          <cell r="F191" t="str">
            <v>G</v>
          </cell>
          <cell r="G191" t="str">
            <v>Construction, Erection, Installation</v>
          </cell>
          <cell r="H191" t="str">
            <v>Formula 4</v>
          </cell>
          <cell r="I191" t="str">
            <v>G Construction, Erection, Installation Local Formula 4</v>
          </cell>
          <cell r="J191">
            <v>1360586.34</v>
          </cell>
          <cell r="K191">
            <v>0</v>
          </cell>
          <cell r="L191">
            <v>1360586.34</v>
          </cell>
          <cell r="M191">
            <v>-0.34000000008381903</v>
          </cell>
          <cell r="N191">
            <v>1360586</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1360586</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row>
        <row r="192">
          <cell r="A192">
            <v>976</v>
          </cell>
          <cell r="B192" t="str">
            <v>FE-LOSS</v>
          </cell>
          <cell r="C192" t="str">
            <v>FIELD EQUIPMENT (Limits of Supply and Services)</v>
          </cell>
          <cell r="D192" t="str">
            <v>Unit 4</v>
          </cell>
          <cell r="E192" t="str">
            <v>Local</v>
          </cell>
          <cell r="F192" t="str">
            <v>H</v>
          </cell>
          <cell r="G192" t="str">
            <v>Commissioning and Testing</v>
          </cell>
          <cell r="H192" t="str">
            <v>Formula 4</v>
          </cell>
          <cell r="I192" t="str">
            <v>H Commissioning and Testing Local Formula 4</v>
          </cell>
          <cell r="J192">
            <v>1132169.28</v>
          </cell>
          <cell r="K192">
            <v>0</v>
          </cell>
          <cell r="L192">
            <v>1132169.28</v>
          </cell>
          <cell r="M192">
            <v>-0.28000000002793968</v>
          </cell>
          <cell r="N192">
            <v>1132169</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1132169</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row>
        <row r="193">
          <cell r="A193">
            <v>978</v>
          </cell>
          <cell r="B193" t="str">
            <v>FE-LOSS</v>
          </cell>
          <cell r="C193" t="str">
            <v>FIELD EQUIPMENT (Limits of Supply and Services)</v>
          </cell>
          <cell r="D193" t="str">
            <v>Unit 5</v>
          </cell>
          <cell r="E193" t="str">
            <v>Foreign</v>
          </cell>
          <cell r="F193" t="str">
            <v>B</v>
          </cell>
          <cell r="G193" t="str">
            <v>Engineering</v>
          </cell>
          <cell r="H193" t="str">
            <v>Fixed</v>
          </cell>
          <cell r="I193" t="str">
            <v>B Engineering Foreign Fixed</v>
          </cell>
          <cell r="J193">
            <v>80241.42</v>
          </cell>
          <cell r="K193">
            <v>0</v>
          </cell>
          <cell r="L193">
            <v>80241.42</v>
          </cell>
          <cell r="M193">
            <v>-0.41999999999825377</v>
          </cell>
          <cell r="N193">
            <v>80241</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80241</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0</v>
          </cell>
          <cell r="BR193">
            <v>0</v>
          </cell>
          <cell r="BS193">
            <v>0</v>
          </cell>
        </row>
        <row r="194">
          <cell r="A194">
            <v>979</v>
          </cell>
          <cell r="B194" t="str">
            <v>FE-LOSS</v>
          </cell>
          <cell r="C194" t="str">
            <v>FIELD EQUIPMENT (Limits of Supply and Services)</v>
          </cell>
          <cell r="D194" t="str">
            <v>Unit 5</v>
          </cell>
          <cell r="E194" t="str">
            <v>Foreign</v>
          </cell>
          <cell r="F194" t="str">
            <v>C</v>
          </cell>
          <cell r="G194" t="str">
            <v>Plant and Materials</v>
          </cell>
          <cell r="H194" t="str">
            <v>Fixed</v>
          </cell>
          <cell r="I194" t="str">
            <v>C Plant and Materials Foreign Fixed</v>
          </cell>
          <cell r="J194">
            <v>7674629.8100000015</v>
          </cell>
          <cell r="K194">
            <v>5986211.25</v>
          </cell>
          <cell r="L194">
            <v>1688418.5600000015</v>
          </cell>
          <cell r="M194">
            <v>0.43999999854713678</v>
          </cell>
          <cell r="N194">
            <v>7674630.25</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2302388.94</v>
          </cell>
          <cell r="AD194">
            <v>0</v>
          </cell>
          <cell r="AE194">
            <v>959328.73</v>
          </cell>
          <cell r="AF194">
            <v>0</v>
          </cell>
          <cell r="AG194">
            <v>0</v>
          </cell>
          <cell r="AH194">
            <v>0</v>
          </cell>
          <cell r="AI194">
            <v>0</v>
          </cell>
          <cell r="AJ194">
            <v>0</v>
          </cell>
          <cell r="AK194">
            <v>0</v>
          </cell>
          <cell r="AL194">
            <v>0</v>
          </cell>
          <cell r="AM194">
            <v>0</v>
          </cell>
          <cell r="AN194">
            <v>0</v>
          </cell>
          <cell r="AO194">
            <v>0</v>
          </cell>
          <cell r="AP194">
            <v>0</v>
          </cell>
          <cell r="AQ194">
            <v>959328.73</v>
          </cell>
          <cell r="AR194">
            <v>1765164.85</v>
          </cell>
          <cell r="AS194">
            <v>0</v>
          </cell>
          <cell r="AT194">
            <v>0</v>
          </cell>
          <cell r="AU194">
            <v>0</v>
          </cell>
          <cell r="AV194">
            <v>0</v>
          </cell>
          <cell r="AW194">
            <v>1688419</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0</v>
          </cell>
          <cell r="BR194">
            <v>0</v>
          </cell>
          <cell r="BS194">
            <v>0</v>
          </cell>
        </row>
        <row r="195">
          <cell r="A195">
            <v>986</v>
          </cell>
          <cell r="B195" t="str">
            <v>FE-LOSS</v>
          </cell>
          <cell r="C195" t="str">
            <v>FIELD EQUIPMENT (Limits of Supply and Services)</v>
          </cell>
          <cell r="D195" t="str">
            <v>Unit 5</v>
          </cell>
          <cell r="E195" t="str">
            <v>Local</v>
          </cell>
          <cell r="F195" t="str">
            <v>B</v>
          </cell>
          <cell r="G195" t="str">
            <v>Engineering</v>
          </cell>
          <cell r="H195" t="str">
            <v>Formula 4</v>
          </cell>
          <cell r="I195" t="str">
            <v>B Engineering Local Formula 4</v>
          </cell>
          <cell r="J195">
            <v>96639.479999999952</v>
          </cell>
          <cell r="K195">
            <v>0</v>
          </cell>
          <cell r="L195">
            <v>96639.479999999952</v>
          </cell>
          <cell r="M195">
            <v>-0.47999999995226972</v>
          </cell>
          <cell r="N195">
            <v>96639</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96639</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row>
        <row r="196">
          <cell r="A196">
            <v>987</v>
          </cell>
          <cell r="B196" t="str">
            <v>FE-LOSS</v>
          </cell>
          <cell r="C196" t="str">
            <v>FIELD EQUIPMENT (Limits of Supply and Services)</v>
          </cell>
          <cell r="D196" t="str">
            <v>Unit 5</v>
          </cell>
          <cell r="E196" t="str">
            <v>Local</v>
          </cell>
          <cell r="F196" t="str">
            <v>C</v>
          </cell>
          <cell r="G196" t="str">
            <v>Plant and Materials</v>
          </cell>
          <cell r="H196" t="str">
            <v>Formula 1</v>
          </cell>
          <cell r="I196" t="str">
            <v>C Plant and Materials Local Formula 1</v>
          </cell>
          <cell r="J196">
            <v>5517268.5800000001</v>
          </cell>
          <cell r="K196">
            <v>0</v>
          </cell>
          <cell r="L196">
            <v>5517268.5800000001</v>
          </cell>
          <cell r="M196">
            <v>0.41999999992549419</v>
          </cell>
          <cell r="N196">
            <v>5517269</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5517269</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row>
        <row r="197">
          <cell r="A197">
            <v>988</v>
          </cell>
          <cell r="B197" t="str">
            <v>FE-LOSS</v>
          </cell>
          <cell r="C197" t="str">
            <v>FIELD EQUIPMENT (Limits of Supply and Services)</v>
          </cell>
          <cell r="D197" t="str">
            <v>Unit 5</v>
          </cell>
          <cell r="E197" t="str">
            <v>Local</v>
          </cell>
          <cell r="F197" t="str">
            <v>D</v>
          </cell>
          <cell r="G197" t="str">
            <v>Shipping / Freight</v>
          </cell>
          <cell r="H197" t="str">
            <v>Fixed</v>
          </cell>
          <cell r="I197" t="str">
            <v>D Shipping / Freight Local Fixed</v>
          </cell>
          <cell r="J197">
            <v>27562.34</v>
          </cell>
          <cell r="K197">
            <v>0</v>
          </cell>
          <cell r="L197">
            <v>27562.34</v>
          </cell>
          <cell r="M197">
            <v>-0.34000000000014552</v>
          </cell>
          <cell r="N197">
            <v>27562</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27562</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row>
        <row r="198">
          <cell r="A198">
            <v>991</v>
          </cell>
          <cell r="B198" t="str">
            <v>FE-LOSS</v>
          </cell>
          <cell r="C198" t="str">
            <v>FIELD EQUIPMENT (Limits of Supply and Services)</v>
          </cell>
          <cell r="D198" t="str">
            <v>Unit 5</v>
          </cell>
          <cell r="E198" t="str">
            <v>Local</v>
          </cell>
          <cell r="F198" t="str">
            <v>G</v>
          </cell>
          <cell r="G198" t="str">
            <v>Construction, Erection, Installation</v>
          </cell>
          <cell r="H198" t="str">
            <v>Formula 4</v>
          </cell>
          <cell r="I198" t="str">
            <v>G Construction, Erection, Installation Local Formula 4</v>
          </cell>
          <cell r="J198">
            <v>1361032.73</v>
          </cell>
          <cell r="K198">
            <v>0</v>
          </cell>
          <cell r="L198">
            <v>1361032.73</v>
          </cell>
          <cell r="M198">
            <v>0.27000000001862645</v>
          </cell>
          <cell r="N198">
            <v>1361033</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1361033</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row>
        <row r="199">
          <cell r="A199">
            <v>992</v>
          </cell>
          <cell r="B199" t="str">
            <v>FE-LOSS</v>
          </cell>
          <cell r="C199" t="str">
            <v>FIELD EQUIPMENT (Limits of Supply and Services)</v>
          </cell>
          <cell r="D199" t="str">
            <v>Unit 5</v>
          </cell>
          <cell r="E199" t="str">
            <v>Local</v>
          </cell>
          <cell r="F199" t="str">
            <v>H</v>
          </cell>
          <cell r="G199" t="str">
            <v>Commissioning and Testing</v>
          </cell>
          <cell r="H199" t="str">
            <v>Formula 4</v>
          </cell>
          <cell r="I199" t="str">
            <v>H Commissioning and Testing Local Formula 4</v>
          </cell>
          <cell r="J199">
            <v>1132169.27</v>
          </cell>
          <cell r="K199">
            <v>0</v>
          </cell>
          <cell r="L199">
            <v>1132169.27</v>
          </cell>
          <cell r="M199">
            <v>-0.27000000001862645</v>
          </cell>
          <cell r="N199">
            <v>1132169</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1132169</v>
          </cell>
          <cell r="BH199">
            <v>0</v>
          </cell>
          <cell r="BI199">
            <v>0</v>
          </cell>
          <cell r="BJ199">
            <v>0</v>
          </cell>
          <cell r="BK199">
            <v>0</v>
          </cell>
          <cell r="BL199">
            <v>0</v>
          </cell>
          <cell r="BM199">
            <v>0</v>
          </cell>
          <cell r="BN199">
            <v>0</v>
          </cell>
          <cell r="BO199">
            <v>0</v>
          </cell>
          <cell r="BP199">
            <v>0</v>
          </cell>
          <cell r="BQ199">
            <v>0</v>
          </cell>
          <cell r="BR199">
            <v>0</v>
          </cell>
          <cell r="BS199">
            <v>0</v>
          </cell>
        </row>
        <row r="200">
          <cell r="A200">
            <v>994</v>
          </cell>
          <cell r="B200" t="str">
            <v>FE-LOSS</v>
          </cell>
          <cell r="C200" t="str">
            <v>FIELD EQUIPMENT (Limits of Supply and Services)</v>
          </cell>
          <cell r="D200" t="str">
            <v>Unit 6</v>
          </cell>
          <cell r="E200" t="str">
            <v>Foreign</v>
          </cell>
          <cell r="F200" t="str">
            <v>B</v>
          </cell>
          <cell r="G200" t="str">
            <v>Engineering</v>
          </cell>
          <cell r="H200" t="str">
            <v>Fixed</v>
          </cell>
          <cell r="I200" t="str">
            <v>B Engineering Foreign Fixed</v>
          </cell>
          <cell r="J200">
            <v>80241.42</v>
          </cell>
          <cell r="K200">
            <v>0</v>
          </cell>
          <cell r="L200">
            <v>80241.42</v>
          </cell>
          <cell r="M200">
            <v>-0.41999999999825377</v>
          </cell>
          <cell r="N200">
            <v>80241</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80241</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row>
        <row r="201">
          <cell r="A201">
            <v>995</v>
          </cell>
          <cell r="B201" t="str">
            <v>FE-LOSS</v>
          </cell>
          <cell r="C201" t="str">
            <v>FIELD EQUIPMENT (Limits of Supply and Services)</v>
          </cell>
          <cell r="D201" t="str">
            <v>Unit 6</v>
          </cell>
          <cell r="E201" t="str">
            <v>Foreign</v>
          </cell>
          <cell r="F201" t="str">
            <v>C</v>
          </cell>
          <cell r="G201" t="str">
            <v>Plant and Materials</v>
          </cell>
          <cell r="H201" t="str">
            <v>Fixed</v>
          </cell>
          <cell r="I201" t="str">
            <v>C Plant and Materials Foreign Fixed</v>
          </cell>
          <cell r="J201">
            <v>7674629.8100000015</v>
          </cell>
          <cell r="K201">
            <v>6139703.8499999996</v>
          </cell>
          <cell r="L201">
            <v>1534925.9600000018</v>
          </cell>
          <cell r="M201">
            <v>3.9999998174607754E-2</v>
          </cell>
          <cell r="N201">
            <v>7674629.8499999996</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3223344.52</v>
          </cell>
          <cell r="AK201">
            <v>0</v>
          </cell>
          <cell r="AL201">
            <v>0</v>
          </cell>
          <cell r="AM201">
            <v>0</v>
          </cell>
          <cell r="AN201">
            <v>2916359.33</v>
          </cell>
          <cell r="AO201">
            <v>0</v>
          </cell>
          <cell r="AP201">
            <v>0</v>
          </cell>
          <cell r="AQ201">
            <v>0</v>
          </cell>
          <cell r="AR201">
            <v>0</v>
          </cell>
          <cell r="AS201">
            <v>0</v>
          </cell>
          <cell r="AT201">
            <v>0</v>
          </cell>
          <cell r="AU201">
            <v>0</v>
          </cell>
          <cell r="AV201">
            <v>0</v>
          </cell>
          <cell r="AW201">
            <v>199788</v>
          </cell>
          <cell r="AX201">
            <v>0</v>
          </cell>
          <cell r="AY201">
            <v>1335138</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row>
        <row r="202">
          <cell r="A202">
            <v>1002</v>
          </cell>
          <cell r="B202" t="str">
            <v>FE-LOSS</v>
          </cell>
          <cell r="C202" t="str">
            <v>FIELD EQUIPMENT (Limits of Supply and Services)</v>
          </cell>
          <cell r="D202" t="str">
            <v>Unit 6</v>
          </cell>
          <cell r="E202" t="str">
            <v>Local</v>
          </cell>
          <cell r="F202" t="str">
            <v>B</v>
          </cell>
          <cell r="G202" t="str">
            <v>Engineering</v>
          </cell>
          <cell r="H202" t="str">
            <v>Formula 4</v>
          </cell>
          <cell r="I202" t="str">
            <v>B Engineering Local Formula 4</v>
          </cell>
          <cell r="J202">
            <v>96639.479999999952</v>
          </cell>
          <cell r="K202">
            <v>0</v>
          </cell>
          <cell r="L202">
            <v>96639.479999999952</v>
          </cell>
          <cell r="M202">
            <v>-0.47999999995226972</v>
          </cell>
          <cell r="N202">
            <v>96639</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96639</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row>
        <row r="203">
          <cell r="A203">
            <v>1003</v>
          </cell>
          <cell r="B203" t="str">
            <v>FE-LOSS</v>
          </cell>
          <cell r="C203" t="str">
            <v>FIELD EQUIPMENT (Limits of Supply and Services)</v>
          </cell>
          <cell r="D203" t="str">
            <v>Unit 6</v>
          </cell>
          <cell r="E203" t="str">
            <v>Local</v>
          </cell>
          <cell r="F203" t="str">
            <v>C</v>
          </cell>
          <cell r="G203" t="str">
            <v>Plant and Materials</v>
          </cell>
          <cell r="H203" t="str">
            <v>Formula 1</v>
          </cell>
          <cell r="I203" t="str">
            <v>C Plant and Materials Local Formula 1</v>
          </cell>
          <cell r="J203">
            <v>5517268.5800000001</v>
          </cell>
          <cell r="K203">
            <v>1655180.5699999998</v>
          </cell>
          <cell r="L203">
            <v>3862088.0100000002</v>
          </cell>
          <cell r="M203">
            <v>-9.9999997764825821E-3</v>
          </cell>
          <cell r="N203">
            <v>5517268.5700000003</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551726.86</v>
          </cell>
          <cell r="AI203">
            <v>386208.8</v>
          </cell>
          <cell r="AJ203">
            <v>717244.91</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3862088</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row>
        <row r="204">
          <cell r="A204">
            <v>1004</v>
          </cell>
          <cell r="B204" t="str">
            <v>FE-LOSS</v>
          </cell>
          <cell r="C204" t="str">
            <v>FIELD EQUIPMENT (Limits of Supply and Services)</v>
          </cell>
          <cell r="D204" t="str">
            <v>Unit 6</v>
          </cell>
          <cell r="E204" t="str">
            <v>Local</v>
          </cell>
          <cell r="F204" t="str">
            <v>D</v>
          </cell>
          <cell r="G204" t="str">
            <v>Shipping / Freight</v>
          </cell>
          <cell r="H204" t="str">
            <v>Fixed</v>
          </cell>
          <cell r="I204" t="str">
            <v>D Shipping / Freight Local Fixed</v>
          </cell>
          <cell r="J204">
            <v>27562.34</v>
          </cell>
          <cell r="K204">
            <v>13781.17</v>
          </cell>
          <cell r="L204">
            <v>13781.17</v>
          </cell>
          <cell r="M204">
            <v>-0.17000000000189175</v>
          </cell>
          <cell r="N204">
            <v>27562.17</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13781.17</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13781</v>
          </cell>
          <cell r="BA204">
            <v>0</v>
          </cell>
          <cell r="BB204">
            <v>0</v>
          </cell>
          <cell r="BC204">
            <v>0</v>
          </cell>
          <cell r="BD204">
            <v>0</v>
          </cell>
          <cell r="BE204">
            <v>0</v>
          </cell>
          <cell r="BF204">
            <v>0</v>
          </cell>
          <cell r="BG204">
            <v>0</v>
          </cell>
          <cell r="BH204">
            <v>0</v>
          </cell>
          <cell r="BI204">
            <v>0</v>
          </cell>
          <cell r="BJ204">
            <v>0</v>
          </cell>
          <cell r="BK204">
            <v>0</v>
          </cell>
          <cell r="BL204">
            <v>0</v>
          </cell>
          <cell r="BM204">
            <v>0</v>
          </cell>
          <cell r="BN204">
            <v>0</v>
          </cell>
          <cell r="BO204">
            <v>0</v>
          </cell>
          <cell r="BP204">
            <v>0</v>
          </cell>
          <cell r="BQ204">
            <v>0</v>
          </cell>
          <cell r="BR204">
            <v>0</v>
          </cell>
          <cell r="BS204">
            <v>0</v>
          </cell>
        </row>
        <row r="205">
          <cell r="A205">
            <v>1007</v>
          </cell>
          <cell r="B205" t="str">
            <v>FE-LOSS</v>
          </cell>
          <cell r="C205" t="str">
            <v>FIELD EQUIPMENT (Limits of Supply and Services)</v>
          </cell>
          <cell r="D205" t="str">
            <v>Unit 6</v>
          </cell>
          <cell r="E205" t="str">
            <v>Local</v>
          </cell>
          <cell r="F205" t="str">
            <v>G</v>
          </cell>
          <cell r="G205" t="str">
            <v>Construction, Erection, Installation</v>
          </cell>
          <cell r="H205" t="str">
            <v>Formula 4</v>
          </cell>
          <cell r="I205" t="str">
            <v>G Construction, Erection, Installation Local Formula 4</v>
          </cell>
          <cell r="J205">
            <v>1361032.73</v>
          </cell>
          <cell r="K205">
            <v>0</v>
          </cell>
          <cell r="L205">
            <v>1361032.73</v>
          </cell>
          <cell r="M205">
            <v>0.27000000001862645</v>
          </cell>
          <cell r="N205">
            <v>1361033</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cell r="AX205">
            <v>0</v>
          </cell>
          <cell r="AY205">
            <v>0</v>
          </cell>
          <cell r="AZ205">
            <v>0</v>
          </cell>
          <cell r="BA205">
            <v>1361033</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row>
        <row r="206">
          <cell r="A206">
            <v>1008</v>
          </cell>
          <cell r="B206" t="str">
            <v>FE-LOSS</v>
          </cell>
          <cell r="C206" t="str">
            <v>FIELD EQUIPMENT (Limits of Supply and Services)</v>
          </cell>
          <cell r="D206" t="str">
            <v>Unit 6</v>
          </cell>
          <cell r="E206" t="str">
            <v>Local</v>
          </cell>
          <cell r="F206" t="str">
            <v>H</v>
          </cell>
          <cell r="G206" t="str">
            <v>Commissioning and Testing</v>
          </cell>
          <cell r="H206" t="str">
            <v>Formula 4</v>
          </cell>
          <cell r="I206" t="str">
            <v>H Commissioning and Testing Local Formula 4</v>
          </cell>
          <cell r="J206">
            <v>1132169.27</v>
          </cell>
          <cell r="K206">
            <v>0</v>
          </cell>
          <cell r="L206">
            <v>1132169.27</v>
          </cell>
          <cell r="M206">
            <v>-0.27000000001862645</v>
          </cell>
          <cell r="N206">
            <v>1132169</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1132169</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row>
        <row r="207">
          <cell r="A207">
            <v>1010</v>
          </cell>
          <cell r="B207" t="str">
            <v>FE-LOSS</v>
          </cell>
          <cell r="C207" t="str">
            <v>FIELD EQUIPMENT (Limits of Supply and Services)</v>
          </cell>
          <cell r="D207" t="str">
            <v>Unit 7</v>
          </cell>
          <cell r="E207" t="str">
            <v>Foreign</v>
          </cell>
          <cell r="F207" t="str">
            <v>B</v>
          </cell>
          <cell r="G207" t="str">
            <v>Engineering</v>
          </cell>
          <cell r="H207" t="str">
            <v>Fixed</v>
          </cell>
          <cell r="I207" t="str">
            <v>B Engineering Foreign Fixed</v>
          </cell>
          <cell r="J207">
            <v>80241.42</v>
          </cell>
          <cell r="K207">
            <v>68205.210000000006</v>
          </cell>
          <cell r="L207">
            <v>12036.209999999992</v>
          </cell>
          <cell r="M207">
            <v>-0.20999999999185093</v>
          </cell>
          <cell r="N207">
            <v>80241.210000000006</v>
          </cell>
          <cell r="P207">
            <v>0</v>
          </cell>
          <cell r="Q207">
            <v>0</v>
          </cell>
          <cell r="R207">
            <v>0</v>
          </cell>
          <cell r="S207">
            <v>0</v>
          </cell>
          <cell r="T207">
            <v>0</v>
          </cell>
          <cell r="U207">
            <v>0</v>
          </cell>
          <cell r="V207">
            <v>0</v>
          </cell>
          <cell r="W207">
            <v>0</v>
          </cell>
          <cell r="X207">
            <v>0</v>
          </cell>
          <cell r="Y207">
            <v>0</v>
          </cell>
          <cell r="Z207">
            <v>0</v>
          </cell>
          <cell r="AA207">
            <v>0</v>
          </cell>
          <cell r="AB207">
            <v>68205.210000000006</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12036</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row>
        <row r="208">
          <cell r="A208">
            <v>1011</v>
          </cell>
          <cell r="B208" t="str">
            <v>FE-LOSS</v>
          </cell>
          <cell r="C208" t="str">
            <v>FIELD EQUIPMENT (Limits of Supply and Services)</v>
          </cell>
          <cell r="D208" t="str">
            <v>Unit 7</v>
          </cell>
          <cell r="E208" t="str">
            <v>Foreign</v>
          </cell>
          <cell r="F208" t="str">
            <v>C</v>
          </cell>
          <cell r="G208" t="str">
            <v>Plant and Materials</v>
          </cell>
          <cell r="H208" t="str">
            <v>Fixed</v>
          </cell>
          <cell r="I208" t="str">
            <v>C Plant and Materials Foreign Fixed</v>
          </cell>
          <cell r="J208">
            <v>7674629.8100000015</v>
          </cell>
          <cell r="K208">
            <v>6523435.3399999989</v>
          </cell>
          <cell r="L208">
            <v>1151194.4700000025</v>
          </cell>
          <cell r="M208">
            <v>-0.17000000271946192</v>
          </cell>
          <cell r="N208">
            <v>7674629.6399999987</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1304687.07</v>
          </cell>
          <cell r="AE208">
            <v>0</v>
          </cell>
          <cell r="AF208">
            <v>0</v>
          </cell>
          <cell r="AG208">
            <v>3837314.9</v>
          </cell>
          <cell r="AH208">
            <v>0</v>
          </cell>
          <cell r="AI208">
            <v>1074448.18</v>
          </cell>
          <cell r="AJ208">
            <v>0</v>
          </cell>
          <cell r="AK208">
            <v>138143.32999999999</v>
          </cell>
          <cell r="AL208">
            <v>0</v>
          </cell>
          <cell r="AM208">
            <v>0</v>
          </cell>
          <cell r="AN208">
            <v>168841.8599999994</v>
          </cell>
          <cell r="AO208">
            <v>0</v>
          </cell>
          <cell r="AP208">
            <v>0</v>
          </cell>
          <cell r="AQ208">
            <v>0</v>
          </cell>
          <cell r="AR208">
            <v>0</v>
          </cell>
          <cell r="AS208">
            <v>0</v>
          </cell>
          <cell r="AT208">
            <v>0</v>
          </cell>
          <cell r="AU208">
            <v>0</v>
          </cell>
          <cell r="AV208">
            <v>76746.299999999814</v>
          </cell>
          <cell r="AW208">
            <v>1074448</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row>
        <row r="209">
          <cell r="A209">
            <v>1018</v>
          </cell>
          <cell r="B209" t="str">
            <v>FE-LOSS</v>
          </cell>
          <cell r="C209" t="str">
            <v>FIELD EQUIPMENT (Limits of Supply and Services)</v>
          </cell>
          <cell r="D209" t="str">
            <v>Unit 7</v>
          </cell>
          <cell r="E209" t="str">
            <v>Local</v>
          </cell>
          <cell r="F209" t="str">
            <v>B</v>
          </cell>
          <cell r="G209" t="str">
            <v>Engineering</v>
          </cell>
          <cell r="H209" t="str">
            <v>Formula 4</v>
          </cell>
          <cell r="I209" t="str">
            <v>B Engineering Local Formula 4</v>
          </cell>
          <cell r="J209">
            <v>96639.479999999952</v>
          </cell>
          <cell r="K209">
            <v>86975.53</v>
          </cell>
          <cell r="L209">
            <v>9663.9499999999534</v>
          </cell>
          <cell r="M209">
            <v>5.0000000046566129E-2</v>
          </cell>
          <cell r="N209">
            <v>96639.53</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9663.9500000000007</v>
          </cell>
          <cell r="AI209">
            <v>0</v>
          </cell>
          <cell r="AJ209">
            <v>0</v>
          </cell>
          <cell r="AK209">
            <v>0</v>
          </cell>
          <cell r="AL209">
            <v>48319.74</v>
          </cell>
          <cell r="AM209">
            <v>0</v>
          </cell>
          <cell r="AN209">
            <v>0</v>
          </cell>
          <cell r="AO209">
            <v>0</v>
          </cell>
          <cell r="AP209">
            <v>0</v>
          </cell>
          <cell r="AQ209">
            <v>0</v>
          </cell>
          <cell r="AR209">
            <v>0</v>
          </cell>
          <cell r="AS209">
            <v>0</v>
          </cell>
          <cell r="AT209">
            <v>0</v>
          </cell>
          <cell r="AU209">
            <v>28991.84</v>
          </cell>
          <cell r="AV209">
            <v>0</v>
          </cell>
          <cell r="AW209">
            <v>0</v>
          </cell>
          <cell r="AX209">
            <v>9664</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row>
        <row r="210">
          <cell r="A210">
            <v>1019</v>
          </cell>
          <cell r="B210" t="str">
            <v>FE-LOSS</v>
          </cell>
          <cell r="C210" t="str">
            <v>FIELD EQUIPMENT (Limits of Supply and Services)</v>
          </cell>
          <cell r="D210" t="str">
            <v>Unit 7</v>
          </cell>
          <cell r="E210" t="str">
            <v>Local</v>
          </cell>
          <cell r="F210" t="str">
            <v>C</v>
          </cell>
          <cell r="G210" t="str">
            <v>Plant and Materials</v>
          </cell>
          <cell r="H210" t="str">
            <v>Formula 1</v>
          </cell>
          <cell r="I210" t="str">
            <v>C Plant and Materials Local Formula 1</v>
          </cell>
          <cell r="J210">
            <v>5516275.1600000001</v>
          </cell>
          <cell r="K210">
            <v>5516275.1600000001</v>
          </cell>
          <cell r="L210">
            <v>0</v>
          </cell>
          <cell r="M210">
            <v>0</v>
          </cell>
          <cell r="N210">
            <v>5516275.1600000001</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2041021.81</v>
          </cell>
          <cell r="AG210">
            <v>55162.75</v>
          </cell>
          <cell r="AH210">
            <v>2537486.5699999998</v>
          </cell>
          <cell r="AI210">
            <v>882604.03</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v>
          </cell>
          <cell r="BQ210">
            <v>0</v>
          </cell>
          <cell r="BR210">
            <v>0</v>
          </cell>
          <cell r="BS210">
            <v>0</v>
          </cell>
        </row>
        <row r="211">
          <cell r="A211">
            <v>1020</v>
          </cell>
          <cell r="B211" t="str">
            <v>FE-LOSS</v>
          </cell>
          <cell r="C211" t="str">
            <v>FIELD EQUIPMENT (Limits of Supply and Services)</v>
          </cell>
          <cell r="D211" t="str">
            <v>Unit 7</v>
          </cell>
          <cell r="E211" t="str">
            <v>Local</v>
          </cell>
          <cell r="F211" t="str">
            <v>D</v>
          </cell>
          <cell r="G211" t="str">
            <v>Shipping / Freight</v>
          </cell>
          <cell r="H211" t="str">
            <v>Fixed</v>
          </cell>
          <cell r="I211" t="str">
            <v>D Shipping / Freight Local Fixed</v>
          </cell>
          <cell r="J211">
            <v>27562.34</v>
          </cell>
          <cell r="K211">
            <v>27562.34</v>
          </cell>
          <cell r="L211">
            <v>0</v>
          </cell>
          <cell r="M211">
            <v>0</v>
          </cell>
          <cell r="N211">
            <v>27562.34</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22049.87</v>
          </cell>
          <cell r="AI211">
            <v>0</v>
          </cell>
          <cell r="AJ211">
            <v>5512.47</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row>
        <row r="212">
          <cell r="A212">
            <v>1023</v>
          </cell>
          <cell r="B212" t="str">
            <v>FE-LOSS</v>
          </cell>
          <cell r="C212" t="str">
            <v>FIELD EQUIPMENT (Limits of Supply and Services)</v>
          </cell>
          <cell r="D212" t="str">
            <v>Unit 7</v>
          </cell>
          <cell r="E212" t="str">
            <v>Local</v>
          </cell>
          <cell r="F212" t="str">
            <v>G</v>
          </cell>
          <cell r="G212" t="str">
            <v>Construction, Erection, Installation</v>
          </cell>
          <cell r="H212" t="str">
            <v>Formula 4</v>
          </cell>
          <cell r="I212" t="str">
            <v>G Construction, Erection, Installation Local Formula 4</v>
          </cell>
          <cell r="J212">
            <v>1361032.73</v>
          </cell>
          <cell r="K212">
            <v>0</v>
          </cell>
          <cell r="L212">
            <v>1361032.73</v>
          </cell>
          <cell r="M212">
            <v>7.000000006519258E-2</v>
          </cell>
          <cell r="N212">
            <v>1361032.8</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449140.8</v>
          </cell>
          <cell r="AW212">
            <v>449141</v>
          </cell>
          <cell r="AX212">
            <v>462751</v>
          </cell>
          <cell r="AY212">
            <v>0</v>
          </cell>
          <cell r="AZ212">
            <v>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cell r="BP212">
            <v>0</v>
          </cell>
          <cell r="BQ212">
            <v>0</v>
          </cell>
          <cell r="BR212">
            <v>0</v>
          </cell>
          <cell r="BS212">
            <v>0</v>
          </cell>
        </row>
        <row r="213">
          <cell r="A213">
            <v>1024</v>
          </cell>
          <cell r="B213" t="str">
            <v>FE-LOSS</v>
          </cell>
          <cell r="C213" t="str">
            <v>FIELD EQUIPMENT (Limits of Supply and Services)</v>
          </cell>
          <cell r="D213" t="str">
            <v>Unit 7</v>
          </cell>
          <cell r="E213" t="str">
            <v>Local</v>
          </cell>
          <cell r="F213" t="str">
            <v>H</v>
          </cell>
          <cell r="G213" t="str">
            <v>Commissioning and Testing</v>
          </cell>
          <cell r="H213" t="str">
            <v>Formula 4</v>
          </cell>
          <cell r="I213" t="str">
            <v>H Commissioning and Testing Local Formula 4</v>
          </cell>
          <cell r="J213">
            <v>1132169.27</v>
          </cell>
          <cell r="K213">
            <v>0</v>
          </cell>
          <cell r="L213">
            <v>1132169.27</v>
          </cell>
          <cell r="M213">
            <v>-0.27000000001862645</v>
          </cell>
          <cell r="N213">
            <v>1132169</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56608</v>
          </cell>
          <cell r="AX213">
            <v>537781</v>
          </cell>
          <cell r="AY213">
            <v>537780</v>
          </cell>
          <cell r="AZ213">
            <v>0</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v>0</v>
          </cell>
        </row>
        <row r="214">
          <cell r="A214">
            <v>1026</v>
          </cell>
          <cell r="B214" t="str">
            <v>FE-LOSS</v>
          </cell>
          <cell r="C214" t="str">
            <v>FIELD EQUIPMENT (Limits of Supply and Services)</v>
          </cell>
          <cell r="D214" t="str">
            <v>Unit 8</v>
          </cell>
          <cell r="E214" t="str">
            <v>Foreign</v>
          </cell>
          <cell r="F214" t="str">
            <v>B</v>
          </cell>
          <cell r="G214" t="str">
            <v>Engineering</v>
          </cell>
          <cell r="H214" t="str">
            <v>Fixed</v>
          </cell>
          <cell r="I214" t="str">
            <v>B Engineering Foreign Fixed</v>
          </cell>
          <cell r="J214">
            <v>57315.3</v>
          </cell>
          <cell r="K214">
            <v>57315.3</v>
          </cell>
          <cell r="L214">
            <v>0</v>
          </cell>
          <cell r="M214">
            <v>0</v>
          </cell>
          <cell r="N214">
            <v>57315.3</v>
          </cell>
          <cell r="P214">
            <v>0</v>
          </cell>
          <cell r="Q214">
            <v>0</v>
          </cell>
          <cell r="R214">
            <v>0</v>
          </cell>
          <cell r="S214">
            <v>0</v>
          </cell>
          <cell r="T214">
            <v>0</v>
          </cell>
          <cell r="U214">
            <v>0</v>
          </cell>
          <cell r="V214">
            <v>0</v>
          </cell>
          <cell r="W214">
            <v>0</v>
          </cell>
          <cell r="X214">
            <v>80241.42</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-22926.12</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0</v>
          </cell>
          <cell r="BC214">
            <v>0</v>
          </cell>
          <cell r="BD214">
            <v>0</v>
          </cell>
          <cell r="BE214">
            <v>0</v>
          </cell>
          <cell r="BF214">
            <v>0</v>
          </cell>
          <cell r="BG214">
            <v>0</v>
          </cell>
          <cell r="BH214">
            <v>0</v>
          </cell>
          <cell r="BI214">
            <v>0</v>
          </cell>
          <cell r="BJ214">
            <v>0</v>
          </cell>
          <cell r="BK214">
            <v>0</v>
          </cell>
          <cell r="BL214">
            <v>0</v>
          </cell>
          <cell r="BM214">
            <v>0</v>
          </cell>
          <cell r="BN214">
            <v>0</v>
          </cell>
          <cell r="BO214">
            <v>0</v>
          </cell>
          <cell r="BP214">
            <v>0</v>
          </cell>
          <cell r="BQ214">
            <v>0</v>
          </cell>
          <cell r="BR214">
            <v>0</v>
          </cell>
          <cell r="BS214">
            <v>0</v>
          </cell>
        </row>
        <row r="215">
          <cell r="A215">
            <v>1027</v>
          </cell>
          <cell r="B215" t="str">
            <v>FE-LOSS</v>
          </cell>
          <cell r="C215" t="str">
            <v>FIELD EQUIPMENT (Limits of Supply and Services)</v>
          </cell>
          <cell r="D215" t="str">
            <v>Unit 8</v>
          </cell>
          <cell r="E215" t="str">
            <v>Foreign</v>
          </cell>
          <cell r="F215" t="str">
            <v>C</v>
          </cell>
          <cell r="G215" t="str">
            <v>Plant and Materials</v>
          </cell>
          <cell r="H215" t="str">
            <v>Fixed</v>
          </cell>
          <cell r="I215" t="str">
            <v>C Plant and Materials Foreign Fixed</v>
          </cell>
          <cell r="J215">
            <v>6482459.7396200011</v>
          </cell>
          <cell r="K215">
            <v>6482459.7400000012</v>
          </cell>
          <cell r="L215">
            <v>-3.8000009953975677E-4</v>
          </cell>
          <cell r="M215">
            <v>3.8000009953975677E-4</v>
          </cell>
          <cell r="N215">
            <v>6482459.7400000012</v>
          </cell>
          <cell r="P215">
            <v>0</v>
          </cell>
          <cell r="Q215">
            <v>0</v>
          </cell>
          <cell r="R215">
            <v>0</v>
          </cell>
          <cell r="S215">
            <v>0</v>
          </cell>
          <cell r="T215">
            <v>0</v>
          </cell>
          <cell r="U215">
            <v>3837314.91</v>
          </cell>
          <cell r="V215">
            <v>0</v>
          </cell>
          <cell r="W215">
            <v>0</v>
          </cell>
          <cell r="X215">
            <v>0</v>
          </cell>
          <cell r="Y215">
            <v>0</v>
          </cell>
          <cell r="Z215">
            <v>3837314.9</v>
          </cell>
          <cell r="AA215">
            <v>0</v>
          </cell>
          <cell r="AB215">
            <v>0</v>
          </cell>
          <cell r="AC215">
            <v>-51556.86999999918</v>
          </cell>
          <cell r="AD215">
            <v>0</v>
          </cell>
          <cell r="AE215">
            <v>0</v>
          </cell>
          <cell r="AF215">
            <v>0</v>
          </cell>
          <cell r="AG215">
            <v>0</v>
          </cell>
          <cell r="AH215">
            <v>0</v>
          </cell>
          <cell r="AI215">
            <v>0</v>
          </cell>
          <cell r="AJ215">
            <v>0</v>
          </cell>
          <cell r="AK215">
            <v>0</v>
          </cell>
          <cell r="AL215">
            <v>0</v>
          </cell>
          <cell r="AM215">
            <v>0</v>
          </cell>
          <cell r="AN215">
            <v>-1140613.2</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row>
        <row r="216">
          <cell r="A216">
            <v>1033</v>
          </cell>
          <cell r="B216" t="str">
            <v>FE-LOSS</v>
          </cell>
          <cell r="C216" t="str">
            <v>FIELD EQUIPMENT (Limits of Supply and Services)</v>
          </cell>
          <cell r="D216" t="str">
            <v>Unit 8</v>
          </cell>
          <cell r="E216" t="str">
            <v>Local</v>
          </cell>
          <cell r="F216" t="str">
            <v>A</v>
          </cell>
          <cell r="G216" t="str">
            <v>Management</v>
          </cell>
          <cell r="H216" t="str">
            <v>Formula 4</v>
          </cell>
          <cell r="I216" t="str">
            <v>A Management Local Formula 4</v>
          </cell>
          <cell r="J216">
            <v>238958.8</v>
          </cell>
          <cell r="K216">
            <v>238958.8</v>
          </cell>
          <cell r="L216">
            <v>0</v>
          </cell>
          <cell r="M216">
            <v>0</v>
          </cell>
          <cell r="N216">
            <v>238958.8</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238958.8</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row>
        <row r="217">
          <cell r="A217">
            <v>1034</v>
          </cell>
          <cell r="B217" t="str">
            <v>FE-LOSS</v>
          </cell>
          <cell r="C217" t="str">
            <v>FIELD EQUIPMENT (Limits of Supply and Services)</v>
          </cell>
          <cell r="D217" t="str">
            <v>Unit 8</v>
          </cell>
          <cell r="E217" t="str">
            <v>Local</v>
          </cell>
          <cell r="F217" t="str">
            <v>B</v>
          </cell>
          <cell r="G217" t="str">
            <v>Engineering</v>
          </cell>
          <cell r="H217" t="str">
            <v>Formula 4</v>
          </cell>
          <cell r="I217" t="str">
            <v>B Engineering Local Formula 4</v>
          </cell>
          <cell r="J217">
            <v>1306276.3774999999</v>
          </cell>
          <cell r="K217">
            <v>1306276.3799999999</v>
          </cell>
          <cell r="L217">
            <v>-2.4999999441206455E-3</v>
          </cell>
          <cell r="M217">
            <v>2.4999999441206455E-3</v>
          </cell>
          <cell r="N217">
            <v>1306276.3799999999</v>
          </cell>
          <cell r="P217">
            <v>0</v>
          </cell>
          <cell r="Q217">
            <v>0</v>
          </cell>
          <cell r="R217">
            <v>0</v>
          </cell>
          <cell r="S217">
            <v>0</v>
          </cell>
          <cell r="T217">
            <v>0</v>
          </cell>
          <cell r="U217">
            <v>0</v>
          </cell>
          <cell r="V217">
            <v>0</v>
          </cell>
          <cell r="W217">
            <v>0</v>
          </cell>
          <cell r="X217">
            <v>0</v>
          </cell>
          <cell r="Y217">
            <v>0</v>
          </cell>
          <cell r="Z217">
            <v>0</v>
          </cell>
          <cell r="AA217">
            <v>0</v>
          </cell>
          <cell r="AB217">
            <v>82143.56</v>
          </cell>
          <cell r="AC217">
            <v>0</v>
          </cell>
          <cell r="AD217">
            <v>15096.87</v>
          </cell>
          <cell r="AE217">
            <v>0</v>
          </cell>
          <cell r="AF217">
            <v>0</v>
          </cell>
          <cell r="AG217">
            <v>0</v>
          </cell>
          <cell r="AH217">
            <v>0</v>
          </cell>
          <cell r="AI217">
            <v>0</v>
          </cell>
          <cell r="AJ217">
            <v>0</v>
          </cell>
          <cell r="AK217">
            <v>0</v>
          </cell>
          <cell r="AL217">
            <v>0</v>
          </cell>
          <cell r="AM217">
            <v>0</v>
          </cell>
          <cell r="AN217">
            <v>33387.21</v>
          </cell>
          <cell r="AO217">
            <v>65313.82</v>
          </cell>
          <cell r="AP217">
            <v>0</v>
          </cell>
          <cell r="AQ217">
            <v>457196.73</v>
          </cell>
          <cell r="AR217">
            <v>653138.18999999994</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row>
        <row r="218">
          <cell r="A218">
            <v>1035</v>
          </cell>
          <cell r="B218" t="str">
            <v>FE-LOSS</v>
          </cell>
          <cell r="C218" t="str">
            <v>FIELD EQUIPMENT (Limits of Supply and Services)</v>
          </cell>
          <cell r="D218" t="str">
            <v>Unit 8</v>
          </cell>
          <cell r="E218" t="str">
            <v>Local</v>
          </cell>
          <cell r="F218" t="str">
            <v>C</v>
          </cell>
          <cell r="G218" t="str">
            <v>Plant and Materials</v>
          </cell>
          <cell r="H218" t="str">
            <v>Formula 1</v>
          </cell>
          <cell r="I218" t="str">
            <v>C Plant and Materials Local Formula 1</v>
          </cell>
          <cell r="J218">
            <v>5486820.5067999996</v>
          </cell>
          <cell r="K218">
            <v>5486820.5099999998</v>
          </cell>
          <cell r="L218">
            <v>-3.2000001519918442E-3</v>
          </cell>
          <cell r="M218">
            <v>3.2000001519918442E-3</v>
          </cell>
          <cell r="N218">
            <v>5486820.5099999998</v>
          </cell>
          <cell r="P218">
            <v>0</v>
          </cell>
          <cell r="Q218">
            <v>0</v>
          </cell>
          <cell r="R218">
            <v>0</v>
          </cell>
          <cell r="S218">
            <v>0</v>
          </cell>
          <cell r="T218">
            <v>0</v>
          </cell>
          <cell r="U218">
            <v>0</v>
          </cell>
          <cell r="V218">
            <v>0</v>
          </cell>
          <cell r="W218">
            <v>0</v>
          </cell>
          <cell r="X218">
            <v>0</v>
          </cell>
          <cell r="Y218">
            <v>0</v>
          </cell>
          <cell r="Z218">
            <v>3310361.15</v>
          </cell>
          <cell r="AA218">
            <v>0</v>
          </cell>
          <cell r="AB218">
            <v>1379317.14</v>
          </cell>
          <cell r="AC218">
            <v>0</v>
          </cell>
          <cell r="AD218">
            <v>0</v>
          </cell>
          <cell r="AE218">
            <v>0</v>
          </cell>
          <cell r="AF218">
            <v>0</v>
          </cell>
          <cell r="AG218">
            <v>612226.67000000004</v>
          </cell>
          <cell r="AH218">
            <v>220912.71</v>
          </cell>
          <cell r="AI218">
            <v>0</v>
          </cell>
          <cell r="AJ218">
            <v>0</v>
          </cell>
          <cell r="AK218">
            <v>0</v>
          </cell>
          <cell r="AL218">
            <v>0</v>
          </cell>
          <cell r="AM218">
            <v>0</v>
          </cell>
          <cell r="AN218">
            <v>-35997.160000000149</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row>
        <row r="219">
          <cell r="A219">
            <v>1036</v>
          </cell>
          <cell r="B219" t="str">
            <v>FE-LOSS</v>
          </cell>
          <cell r="C219" t="str">
            <v>FIELD EQUIPMENT (Limits of Supply and Services)</v>
          </cell>
          <cell r="D219" t="str">
            <v>Unit 8</v>
          </cell>
          <cell r="E219" t="str">
            <v>Local</v>
          </cell>
          <cell r="F219" t="str">
            <v>D</v>
          </cell>
          <cell r="G219" t="str">
            <v>Shipping / Freight</v>
          </cell>
          <cell r="H219" t="str">
            <v>Fixed</v>
          </cell>
          <cell r="I219" t="str">
            <v>D Shipping / Freight Local Fixed</v>
          </cell>
          <cell r="J219">
            <v>19232.560000000001</v>
          </cell>
          <cell r="K219">
            <v>19232.559999999998</v>
          </cell>
          <cell r="L219">
            <v>0</v>
          </cell>
          <cell r="M219">
            <v>0</v>
          </cell>
          <cell r="N219">
            <v>19232.559999999998</v>
          </cell>
          <cell r="P219">
            <v>0</v>
          </cell>
          <cell r="Q219">
            <v>0</v>
          </cell>
          <cell r="R219">
            <v>0</v>
          </cell>
          <cell r="S219">
            <v>0</v>
          </cell>
          <cell r="T219">
            <v>0</v>
          </cell>
          <cell r="U219">
            <v>13781.17</v>
          </cell>
          <cell r="V219">
            <v>0</v>
          </cell>
          <cell r="W219">
            <v>0</v>
          </cell>
          <cell r="X219">
            <v>0</v>
          </cell>
          <cell r="Y219">
            <v>0</v>
          </cell>
          <cell r="Z219">
            <v>13781.17</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-8329.7800000000007</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row>
        <row r="220">
          <cell r="A220">
            <v>1039</v>
          </cell>
          <cell r="B220" t="str">
            <v>FE-LOSS</v>
          </cell>
          <cell r="C220" t="str">
            <v>FIELD EQUIPMENT (Limits of Supply and Services)</v>
          </cell>
          <cell r="D220" t="str">
            <v>Unit 8</v>
          </cell>
          <cell r="E220" t="str">
            <v>Local</v>
          </cell>
          <cell r="F220" t="str">
            <v>G</v>
          </cell>
          <cell r="G220" t="str">
            <v>Construction, Erection, Installation</v>
          </cell>
          <cell r="H220" t="str">
            <v>Formula 4</v>
          </cell>
          <cell r="I220" t="str">
            <v>G Construction, Erection, Installation Local Formula 4</v>
          </cell>
          <cell r="J220">
            <v>1702424.0695490998</v>
          </cell>
          <cell r="K220">
            <v>1702424.07</v>
          </cell>
          <cell r="L220">
            <v>-4.5090029016137123E-4</v>
          </cell>
          <cell r="M220">
            <v>4.5090029016137123E-4</v>
          </cell>
          <cell r="N220">
            <v>1702424.07</v>
          </cell>
          <cell r="P220">
            <v>0</v>
          </cell>
          <cell r="Q220">
            <v>0</v>
          </cell>
          <cell r="R220">
            <v>0</v>
          </cell>
          <cell r="S220">
            <v>0</v>
          </cell>
          <cell r="T220">
            <v>0</v>
          </cell>
          <cell r="U220">
            <v>0</v>
          </cell>
          <cell r="V220">
            <v>0</v>
          </cell>
          <cell r="W220">
            <v>0</v>
          </cell>
          <cell r="X220">
            <v>0</v>
          </cell>
          <cell r="Y220">
            <v>0</v>
          </cell>
          <cell r="Z220">
            <v>0</v>
          </cell>
          <cell r="AA220">
            <v>0</v>
          </cell>
          <cell r="AB220">
            <v>68051.64</v>
          </cell>
          <cell r="AC220">
            <v>0</v>
          </cell>
          <cell r="AD220">
            <v>68588.5</v>
          </cell>
          <cell r="AE220">
            <v>136640.13</v>
          </cell>
          <cell r="AF220">
            <v>0</v>
          </cell>
          <cell r="AG220">
            <v>0</v>
          </cell>
          <cell r="AH220">
            <v>0</v>
          </cell>
          <cell r="AI220">
            <v>136640.14000000001</v>
          </cell>
          <cell r="AJ220">
            <v>0</v>
          </cell>
          <cell r="AK220">
            <v>0</v>
          </cell>
          <cell r="AL220">
            <v>0</v>
          </cell>
          <cell r="AM220">
            <v>204960.2</v>
          </cell>
          <cell r="AN220">
            <v>151210.22</v>
          </cell>
          <cell r="AO220">
            <v>0</v>
          </cell>
          <cell r="AP220">
            <v>0</v>
          </cell>
          <cell r="AQ220">
            <v>0</v>
          </cell>
          <cell r="AR220">
            <v>85121.20000000007</v>
          </cell>
          <cell r="AS220">
            <v>0</v>
          </cell>
          <cell r="AT220">
            <v>680969.63</v>
          </cell>
          <cell r="AU220">
            <v>170242.41</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0</v>
          </cell>
          <cell r="BR220">
            <v>0</v>
          </cell>
          <cell r="BS220">
            <v>0</v>
          </cell>
        </row>
        <row r="221">
          <cell r="A221">
            <v>1040</v>
          </cell>
          <cell r="B221" t="str">
            <v>FE-LOSS</v>
          </cell>
          <cell r="C221" t="str">
            <v>FIELD EQUIPMENT (Limits of Supply and Services)</v>
          </cell>
          <cell r="D221" t="str">
            <v>Unit 8</v>
          </cell>
          <cell r="E221" t="str">
            <v>Local</v>
          </cell>
          <cell r="F221" t="str">
            <v>H</v>
          </cell>
          <cell r="G221" t="str">
            <v>Commissioning and Testing</v>
          </cell>
          <cell r="H221" t="str">
            <v>Formula 4</v>
          </cell>
          <cell r="I221" t="str">
            <v>H Commissioning and Testing Local Formula 4</v>
          </cell>
          <cell r="J221">
            <v>1357011.0848250005</v>
          </cell>
          <cell r="K221">
            <v>1357011.08</v>
          </cell>
          <cell r="L221">
            <v>4.8250004183501005E-3</v>
          </cell>
          <cell r="M221">
            <v>-4.8250004183501005E-3</v>
          </cell>
          <cell r="N221">
            <v>1357011.08</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135701.10999999999</v>
          </cell>
          <cell r="AS221">
            <v>0</v>
          </cell>
          <cell r="AT221">
            <v>949907.76</v>
          </cell>
          <cell r="AU221">
            <v>271402.21000000002</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row>
        <row r="222">
          <cell r="A222">
            <v>1042</v>
          </cell>
          <cell r="B222" t="str">
            <v>FE-LOSS</v>
          </cell>
          <cell r="C222" t="str">
            <v>FIELD EQUIPMENT (Limits of Supply and Services)</v>
          </cell>
          <cell r="D222" t="str">
            <v>Unit 9</v>
          </cell>
          <cell r="E222" t="str">
            <v>Foreign</v>
          </cell>
          <cell r="F222" t="str">
            <v>B</v>
          </cell>
          <cell r="G222" t="str">
            <v>Engineering</v>
          </cell>
          <cell r="H222" t="str">
            <v>Fixed</v>
          </cell>
          <cell r="I222" t="str">
            <v>B Engineering Foreign Fixed</v>
          </cell>
          <cell r="J222">
            <v>57315.3</v>
          </cell>
          <cell r="K222">
            <v>57315.3</v>
          </cell>
          <cell r="L222">
            <v>0</v>
          </cell>
          <cell r="M222">
            <v>0</v>
          </cell>
          <cell r="N222">
            <v>57315.3</v>
          </cell>
          <cell r="P222">
            <v>0</v>
          </cell>
          <cell r="Q222">
            <v>80241.42</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-22926.12</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row>
        <row r="223">
          <cell r="A223">
            <v>1043</v>
          </cell>
          <cell r="B223" t="str">
            <v>FE-LOSS</v>
          </cell>
          <cell r="C223" t="str">
            <v>FIELD EQUIPMENT (Limits of Supply and Services)</v>
          </cell>
          <cell r="D223" t="str">
            <v>Unit 9</v>
          </cell>
          <cell r="E223" t="str">
            <v>Foreign</v>
          </cell>
          <cell r="F223" t="str">
            <v>C</v>
          </cell>
          <cell r="G223" t="str">
            <v>Plant and Materials</v>
          </cell>
          <cell r="H223" t="str">
            <v>Fixed</v>
          </cell>
          <cell r="I223" t="str">
            <v>C Plant and Materials Foreign Fixed</v>
          </cell>
          <cell r="J223">
            <v>8102194.3696199981</v>
          </cell>
          <cell r="K223">
            <v>8102194.370000001</v>
          </cell>
          <cell r="L223">
            <v>-3.8000289350748062E-4</v>
          </cell>
          <cell r="M223">
            <v>3.8000289350748062E-4</v>
          </cell>
          <cell r="N223">
            <v>8102194.370000001</v>
          </cell>
          <cell r="P223">
            <v>0</v>
          </cell>
          <cell r="Q223">
            <v>0</v>
          </cell>
          <cell r="R223">
            <v>0</v>
          </cell>
          <cell r="S223">
            <v>0</v>
          </cell>
          <cell r="T223">
            <v>0</v>
          </cell>
          <cell r="U223">
            <v>3837314.91</v>
          </cell>
          <cell r="V223">
            <v>0</v>
          </cell>
          <cell r="W223">
            <v>3837314.9</v>
          </cell>
          <cell r="X223">
            <v>0</v>
          </cell>
          <cell r="Y223">
            <v>0</v>
          </cell>
          <cell r="Z223">
            <v>0</v>
          </cell>
          <cell r="AA223">
            <v>0</v>
          </cell>
          <cell r="AB223">
            <v>0</v>
          </cell>
          <cell r="AC223">
            <v>123168.73</v>
          </cell>
          <cell r="AD223">
            <v>0</v>
          </cell>
          <cell r="AE223">
            <v>0</v>
          </cell>
          <cell r="AF223">
            <v>0</v>
          </cell>
          <cell r="AG223">
            <v>0</v>
          </cell>
          <cell r="AH223">
            <v>0</v>
          </cell>
          <cell r="AI223">
            <v>0</v>
          </cell>
          <cell r="AJ223">
            <v>0</v>
          </cell>
          <cell r="AK223">
            <v>0</v>
          </cell>
          <cell r="AL223">
            <v>0</v>
          </cell>
          <cell r="AM223">
            <v>0</v>
          </cell>
          <cell r="AN223">
            <v>304395.83</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0</v>
          </cell>
          <cell r="BJ223">
            <v>0</v>
          </cell>
          <cell r="BK223">
            <v>0</v>
          </cell>
          <cell r="BL223">
            <v>0</v>
          </cell>
          <cell r="BM223">
            <v>0</v>
          </cell>
          <cell r="BN223">
            <v>0</v>
          </cell>
          <cell r="BO223">
            <v>0</v>
          </cell>
          <cell r="BP223">
            <v>0</v>
          </cell>
          <cell r="BQ223">
            <v>0</v>
          </cell>
          <cell r="BR223">
            <v>0</v>
          </cell>
          <cell r="BS223">
            <v>0</v>
          </cell>
        </row>
        <row r="224">
          <cell r="A224">
            <v>1050</v>
          </cell>
          <cell r="B224" t="str">
            <v>FE-LOSS</v>
          </cell>
          <cell r="C224" t="str">
            <v>FIELD EQUIPMENT (Limits of Supply and Services)</v>
          </cell>
          <cell r="D224" t="str">
            <v>Unit 9</v>
          </cell>
          <cell r="E224" t="str">
            <v>Local</v>
          </cell>
          <cell r="F224" t="str">
            <v>B</v>
          </cell>
          <cell r="G224" t="str">
            <v>Engineering</v>
          </cell>
          <cell r="H224" t="str">
            <v>Formula 4</v>
          </cell>
          <cell r="I224" t="str">
            <v>B Engineering Local Formula 4</v>
          </cell>
          <cell r="J224">
            <v>432443.18150000001</v>
          </cell>
          <cell r="K224">
            <v>432443.18</v>
          </cell>
          <cell r="L224">
            <v>1.500000013038516E-3</v>
          </cell>
          <cell r="M224">
            <v>-1.500000013038516E-3</v>
          </cell>
          <cell r="N224">
            <v>432443.18</v>
          </cell>
          <cell r="P224">
            <v>112000</v>
          </cell>
          <cell r="Q224">
            <v>0</v>
          </cell>
          <cell r="R224">
            <v>0</v>
          </cell>
          <cell r="S224">
            <v>233494.12</v>
          </cell>
          <cell r="T224">
            <v>101000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-14050.94</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row>
        <row r="225">
          <cell r="A225">
            <v>1051</v>
          </cell>
          <cell r="B225" t="str">
            <v>FE-LOSS</v>
          </cell>
          <cell r="C225" t="str">
            <v>FIELD EQUIPMENT (Limits of Supply and Services)</v>
          </cell>
          <cell r="D225" t="str">
            <v>Unit 9</v>
          </cell>
          <cell r="E225" t="str">
            <v>Local</v>
          </cell>
          <cell r="F225" t="str">
            <v>C</v>
          </cell>
          <cell r="G225" t="str">
            <v>Plant and Materials</v>
          </cell>
          <cell r="H225" t="str">
            <v>Formula 1</v>
          </cell>
          <cell r="I225" t="str">
            <v>C Plant and Materials Local Formula 1</v>
          </cell>
          <cell r="J225">
            <v>5822141.5108000003</v>
          </cell>
          <cell r="K225">
            <v>5822141.5099999998</v>
          </cell>
          <cell r="L225">
            <v>8.0000050365924835E-4</v>
          </cell>
          <cell r="M225">
            <v>-8.0000050365924835E-4</v>
          </cell>
          <cell r="N225">
            <v>5822141.5099999998</v>
          </cell>
          <cell r="P225">
            <v>0</v>
          </cell>
          <cell r="Q225">
            <v>0</v>
          </cell>
          <cell r="R225">
            <v>765000</v>
          </cell>
          <cell r="S225">
            <v>2640450</v>
          </cell>
          <cell r="T225">
            <v>2111818.58</v>
          </cell>
          <cell r="U225">
            <v>0</v>
          </cell>
          <cell r="V225">
            <v>0</v>
          </cell>
          <cell r="W225">
            <v>0</v>
          </cell>
          <cell r="X225">
            <v>0</v>
          </cell>
          <cell r="Y225">
            <v>0</v>
          </cell>
          <cell r="Z225">
            <v>0</v>
          </cell>
          <cell r="AA225">
            <v>0</v>
          </cell>
          <cell r="AB225">
            <v>0</v>
          </cell>
          <cell r="AC225">
            <v>0</v>
          </cell>
          <cell r="AD225">
            <v>0</v>
          </cell>
          <cell r="AE225">
            <v>0</v>
          </cell>
          <cell r="AF225">
            <v>-944421.13</v>
          </cell>
          <cell r="AG225">
            <v>0</v>
          </cell>
          <cell r="AH225">
            <v>0</v>
          </cell>
          <cell r="AI225">
            <v>0</v>
          </cell>
          <cell r="AJ225">
            <v>0</v>
          </cell>
          <cell r="AK225">
            <v>0</v>
          </cell>
          <cell r="AL225">
            <v>0</v>
          </cell>
          <cell r="AM225">
            <v>0</v>
          </cell>
          <cell r="AN225">
            <v>1249294.06</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row>
        <row r="226">
          <cell r="A226">
            <v>1052</v>
          </cell>
          <cell r="B226" t="str">
            <v>FE-LOSS</v>
          </cell>
          <cell r="C226" t="str">
            <v>FIELD EQUIPMENT (Limits of Supply and Services)</v>
          </cell>
          <cell r="D226" t="str">
            <v>Unit 9</v>
          </cell>
          <cell r="E226" t="str">
            <v>Local</v>
          </cell>
          <cell r="F226" t="str">
            <v>D</v>
          </cell>
          <cell r="G226" t="str">
            <v>Shipping / Freight</v>
          </cell>
          <cell r="H226" t="str">
            <v>Fixed</v>
          </cell>
          <cell r="I226" t="str">
            <v>D Shipping / Freight Local Fixed</v>
          </cell>
          <cell r="J226">
            <v>19550.68</v>
          </cell>
          <cell r="K226">
            <v>19550.68</v>
          </cell>
          <cell r="L226">
            <v>0</v>
          </cell>
          <cell r="M226">
            <v>0</v>
          </cell>
          <cell r="N226">
            <v>19550.68</v>
          </cell>
          <cell r="P226">
            <v>0</v>
          </cell>
          <cell r="Q226">
            <v>0</v>
          </cell>
          <cell r="R226">
            <v>0</v>
          </cell>
          <cell r="S226">
            <v>0</v>
          </cell>
          <cell r="T226">
            <v>0</v>
          </cell>
          <cell r="U226">
            <v>13781.17</v>
          </cell>
          <cell r="V226">
            <v>0</v>
          </cell>
          <cell r="W226">
            <v>0</v>
          </cell>
          <cell r="X226">
            <v>0</v>
          </cell>
          <cell r="Y226">
            <v>0</v>
          </cell>
          <cell r="Z226">
            <v>13781.17</v>
          </cell>
          <cell r="AA226">
            <v>0</v>
          </cell>
          <cell r="AB226">
            <v>0</v>
          </cell>
          <cell r="AC226">
            <v>0</v>
          </cell>
          <cell r="AD226">
            <v>0</v>
          </cell>
          <cell r="AE226">
            <v>0</v>
          </cell>
          <cell r="AF226">
            <v>0</v>
          </cell>
          <cell r="AG226">
            <v>0</v>
          </cell>
          <cell r="AH226">
            <v>-8011.66</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0</v>
          </cell>
          <cell r="BJ226">
            <v>0</v>
          </cell>
          <cell r="BK226">
            <v>0</v>
          </cell>
          <cell r="BL226">
            <v>0</v>
          </cell>
          <cell r="BM226">
            <v>0</v>
          </cell>
          <cell r="BN226">
            <v>0</v>
          </cell>
          <cell r="BO226">
            <v>0</v>
          </cell>
          <cell r="BP226">
            <v>0</v>
          </cell>
          <cell r="BQ226">
            <v>0</v>
          </cell>
          <cell r="BR226">
            <v>0</v>
          </cell>
          <cell r="BS226">
            <v>0</v>
          </cell>
        </row>
        <row r="227">
          <cell r="A227">
            <v>1055</v>
          </cell>
          <cell r="B227" t="str">
            <v>FE-LOSS</v>
          </cell>
          <cell r="C227" t="str">
            <v>FIELD EQUIPMENT (Limits of Supply and Services)</v>
          </cell>
          <cell r="D227" t="str">
            <v>Unit 9</v>
          </cell>
          <cell r="E227" t="str">
            <v>Local</v>
          </cell>
          <cell r="F227" t="str">
            <v>G</v>
          </cell>
          <cell r="G227" t="str">
            <v>Construction, Erection, Installation</v>
          </cell>
          <cell r="H227" t="str">
            <v>Formula 4</v>
          </cell>
          <cell r="I227" t="str">
            <v>G Construction, Erection, Installation Local Formula 4</v>
          </cell>
          <cell r="J227">
            <v>1297475.9238895001</v>
          </cell>
          <cell r="K227">
            <v>1297475.92</v>
          </cell>
          <cell r="L227">
            <v>3.8895001634955406E-3</v>
          </cell>
          <cell r="M227">
            <v>-3.8895001634955406E-3</v>
          </cell>
          <cell r="N227">
            <v>1297475.92</v>
          </cell>
          <cell r="P227">
            <v>0</v>
          </cell>
          <cell r="Q227">
            <v>0</v>
          </cell>
          <cell r="R227">
            <v>0</v>
          </cell>
          <cell r="S227">
            <v>0</v>
          </cell>
          <cell r="T227">
            <v>452954</v>
          </cell>
          <cell r="U227">
            <v>0</v>
          </cell>
          <cell r="V227">
            <v>0</v>
          </cell>
          <cell r="W227">
            <v>0</v>
          </cell>
          <cell r="X227">
            <v>0</v>
          </cell>
          <cell r="Y227">
            <v>0</v>
          </cell>
          <cell r="Z227">
            <v>0</v>
          </cell>
          <cell r="AA227">
            <v>0</v>
          </cell>
          <cell r="AB227">
            <v>173121.65</v>
          </cell>
          <cell r="AC227">
            <v>86812.62</v>
          </cell>
          <cell r="AD227">
            <v>0</v>
          </cell>
          <cell r="AE227">
            <v>0</v>
          </cell>
          <cell r="AF227">
            <v>129616.04</v>
          </cell>
          <cell r="AG227">
            <v>64808.029999999912</v>
          </cell>
          <cell r="AH227">
            <v>0</v>
          </cell>
          <cell r="AI227">
            <v>64808.02</v>
          </cell>
          <cell r="AJ227">
            <v>129616.05</v>
          </cell>
          <cell r="AK227">
            <v>0</v>
          </cell>
          <cell r="AL227">
            <v>129616.05</v>
          </cell>
          <cell r="AM227">
            <v>64808.02</v>
          </cell>
          <cell r="AN227">
            <v>1315.4399999999441</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v>
          </cell>
          <cell r="BO227">
            <v>0</v>
          </cell>
          <cell r="BP227">
            <v>0</v>
          </cell>
          <cell r="BQ227">
            <v>0</v>
          </cell>
          <cell r="BR227">
            <v>0</v>
          </cell>
          <cell r="BS227">
            <v>0</v>
          </cell>
        </row>
        <row r="228">
          <cell r="A228">
            <v>1056</v>
          </cell>
          <cell r="B228" t="str">
            <v>FE-LOSS</v>
          </cell>
          <cell r="C228" t="str">
            <v>FIELD EQUIPMENT (Limits of Supply and Services)</v>
          </cell>
          <cell r="D228" t="str">
            <v>Unit 9</v>
          </cell>
          <cell r="E228" t="str">
            <v>Local</v>
          </cell>
          <cell r="F228" t="str">
            <v>H</v>
          </cell>
          <cell r="G228" t="str">
            <v>Commissioning and Testing</v>
          </cell>
          <cell r="H228" t="str">
            <v>Formula 4</v>
          </cell>
          <cell r="I228" t="str">
            <v>H Commissioning and Testing Local Formula 4</v>
          </cell>
          <cell r="J228">
            <v>1402953.9061250002</v>
          </cell>
          <cell r="K228">
            <v>1402953.91</v>
          </cell>
          <cell r="L228">
            <v>-3.8749997038394213E-3</v>
          </cell>
          <cell r="M228">
            <v>3.8749997038394213E-3</v>
          </cell>
          <cell r="N228">
            <v>1402953.91</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56118.16</v>
          </cell>
          <cell r="AE228">
            <v>0</v>
          </cell>
          <cell r="AF228">
            <v>0</v>
          </cell>
          <cell r="AG228">
            <v>42088.61</v>
          </cell>
          <cell r="AH228">
            <v>0</v>
          </cell>
          <cell r="AI228">
            <v>1304747.1399999999</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cell r="BG228">
            <v>0</v>
          </cell>
          <cell r="BH228">
            <v>0</v>
          </cell>
          <cell r="BI228">
            <v>0</v>
          </cell>
          <cell r="BJ228">
            <v>0</v>
          </cell>
          <cell r="BK228">
            <v>0</v>
          </cell>
          <cell r="BL228">
            <v>0</v>
          </cell>
          <cell r="BM228">
            <v>0</v>
          </cell>
          <cell r="BN228">
            <v>0</v>
          </cell>
          <cell r="BO228">
            <v>0</v>
          </cell>
          <cell r="BP228">
            <v>0</v>
          </cell>
          <cell r="BQ228">
            <v>0</v>
          </cell>
          <cell r="BR228">
            <v>0</v>
          </cell>
          <cell r="BS228">
            <v>0</v>
          </cell>
        </row>
        <row r="229">
          <cell r="A229">
            <v>1089</v>
          </cell>
          <cell r="B229" t="str">
            <v>MT-MMW</v>
          </cell>
          <cell r="C229" t="str">
            <v xml:space="preserve">MT MODERNISATION MECHNICAL WORKS </v>
          </cell>
          <cell r="D229" t="str">
            <v>Unit 1</v>
          </cell>
          <cell r="E229" t="str">
            <v>Foreign</v>
          </cell>
          <cell r="F229" t="str">
            <v>A</v>
          </cell>
          <cell r="G229" t="str">
            <v>Management</v>
          </cell>
          <cell r="H229" t="str">
            <v>Fixed</v>
          </cell>
          <cell r="I229" t="str">
            <v>A Management Foreign Fixed</v>
          </cell>
          <cell r="J229">
            <v>119058.3</v>
          </cell>
          <cell r="K229">
            <v>0</v>
          </cell>
          <cell r="L229">
            <v>119058.3</v>
          </cell>
          <cell r="M229">
            <v>-0.30000000000291038</v>
          </cell>
          <cell r="N229">
            <v>119058</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119058</v>
          </cell>
          <cell r="AZ229">
            <v>0</v>
          </cell>
          <cell r="BA229">
            <v>0</v>
          </cell>
          <cell r="BB229">
            <v>0</v>
          </cell>
          <cell r="BC229">
            <v>0</v>
          </cell>
          <cell r="BD229">
            <v>0</v>
          </cell>
          <cell r="BE229">
            <v>0</v>
          </cell>
          <cell r="BF229">
            <v>0</v>
          </cell>
          <cell r="BG229">
            <v>0</v>
          </cell>
          <cell r="BH229">
            <v>0</v>
          </cell>
          <cell r="BI229">
            <v>0</v>
          </cell>
          <cell r="BJ229">
            <v>0</v>
          </cell>
          <cell r="BK229">
            <v>0</v>
          </cell>
          <cell r="BL229">
            <v>0</v>
          </cell>
          <cell r="BM229">
            <v>0</v>
          </cell>
          <cell r="BN229">
            <v>0</v>
          </cell>
          <cell r="BO229">
            <v>0</v>
          </cell>
          <cell r="BP229">
            <v>0</v>
          </cell>
          <cell r="BQ229">
            <v>0</v>
          </cell>
          <cell r="BR229">
            <v>0</v>
          </cell>
          <cell r="BS229">
            <v>0</v>
          </cell>
        </row>
        <row r="230">
          <cell r="A230">
            <v>1090</v>
          </cell>
          <cell r="B230" t="str">
            <v>MT-MMW</v>
          </cell>
          <cell r="C230" t="str">
            <v xml:space="preserve">MT MODERNISATION MECHNICAL WORKS </v>
          </cell>
          <cell r="D230" t="str">
            <v>Unit 1</v>
          </cell>
          <cell r="E230" t="str">
            <v>Foreign</v>
          </cell>
          <cell r="F230" t="str">
            <v>B</v>
          </cell>
          <cell r="G230" t="str">
            <v>Engineering</v>
          </cell>
          <cell r="H230" t="str">
            <v>Fixed</v>
          </cell>
          <cell r="I230" t="str">
            <v>B Engineering Foreign Fixed</v>
          </cell>
          <cell r="J230">
            <v>128220.58</v>
          </cell>
          <cell r="K230">
            <v>0</v>
          </cell>
          <cell r="L230">
            <v>128220.58</v>
          </cell>
          <cell r="M230">
            <v>0.41999999999825377</v>
          </cell>
          <cell r="N230">
            <v>128221</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cell r="AS230">
            <v>0</v>
          </cell>
          <cell r="AT230">
            <v>0</v>
          </cell>
          <cell r="AU230">
            <v>0</v>
          </cell>
          <cell r="AV230">
            <v>0</v>
          </cell>
          <cell r="AW230">
            <v>0</v>
          </cell>
          <cell r="AX230">
            <v>0</v>
          </cell>
          <cell r="AY230">
            <v>128221</v>
          </cell>
          <cell r="AZ230">
            <v>0</v>
          </cell>
          <cell r="BA230">
            <v>0</v>
          </cell>
          <cell r="BB230">
            <v>0</v>
          </cell>
          <cell r="BC230">
            <v>0</v>
          </cell>
          <cell r="BD230">
            <v>0</v>
          </cell>
          <cell r="BE230">
            <v>0</v>
          </cell>
          <cell r="BF230">
            <v>0</v>
          </cell>
          <cell r="BG230">
            <v>0</v>
          </cell>
          <cell r="BH230">
            <v>0</v>
          </cell>
          <cell r="BI230">
            <v>0</v>
          </cell>
          <cell r="BJ230">
            <v>0</v>
          </cell>
          <cell r="BK230">
            <v>0</v>
          </cell>
          <cell r="BL230">
            <v>0</v>
          </cell>
          <cell r="BM230">
            <v>0</v>
          </cell>
          <cell r="BN230">
            <v>0</v>
          </cell>
          <cell r="BO230">
            <v>0</v>
          </cell>
          <cell r="BP230">
            <v>0</v>
          </cell>
          <cell r="BQ230">
            <v>0</v>
          </cell>
          <cell r="BR230">
            <v>0</v>
          </cell>
          <cell r="BS230">
            <v>0</v>
          </cell>
        </row>
        <row r="231">
          <cell r="A231">
            <v>1091</v>
          </cell>
          <cell r="B231" t="str">
            <v>MT-MMW</v>
          </cell>
          <cell r="C231" t="str">
            <v xml:space="preserve">MT MODERNISATION MECHNICAL WORKS </v>
          </cell>
          <cell r="D231" t="str">
            <v>Unit 1</v>
          </cell>
          <cell r="E231" t="str">
            <v>Foreign</v>
          </cell>
          <cell r="F231" t="str">
            <v>C</v>
          </cell>
          <cell r="G231" t="str">
            <v>Plant and Materials</v>
          </cell>
          <cell r="H231" t="str">
            <v>Fixed</v>
          </cell>
          <cell r="I231" t="str">
            <v>C Plant and Materials Foreign Fixed</v>
          </cell>
          <cell r="J231">
            <v>2269605.5499999998</v>
          </cell>
          <cell r="K231">
            <v>0</v>
          </cell>
          <cell r="L231">
            <v>2269605.5499999998</v>
          </cell>
          <cell r="M231">
            <v>0.45000000018626451</v>
          </cell>
          <cell r="N231">
            <v>2269606</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cell r="AS231">
            <v>0</v>
          </cell>
          <cell r="AT231">
            <v>0</v>
          </cell>
          <cell r="AU231">
            <v>0</v>
          </cell>
          <cell r="AV231">
            <v>0</v>
          </cell>
          <cell r="AW231">
            <v>0</v>
          </cell>
          <cell r="AX231">
            <v>0</v>
          </cell>
          <cell r="AY231">
            <v>0</v>
          </cell>
          <cell r="AZ231">
            <v>0</v>
          </cell>
          <cell r="BA231">
            <v>0</v>
          </cell>
          <cell r="BB231">
            <v>0</v>
          </cell>
          <cell r="BC231">
            <v>0</v>
          </cell>
          <cell r="BD231">
            <v>0</v>
          </cell>
          <cell r="BE231">
            <v>0</v>
          </cell>
          <cell r="BF231">
            <v>0</v>
          </cell>
          <cell r="BG231">
            <v>0</v>
          </cell>
          <cell r="BH231">
            <v>0</v>
          </cell>
          <cell r="BI231">
            <v>0</v>
          </cell>
          <cell r="BJ231">
            <v>0</v>
          </cell>
          <cell r="BK231">
            <v>0</v>
          </cell>
          <cell r="BL231">
            <v>0</v>
          </cell>
          <cell r="BM231">
            <v>0</v>
          </cell>
          <cell r="BN231">
            <v>0</v>
          </cell>
          <cell r="BO231">
            <v>2269606</v>
          </cell>
          <cell r="BP231">
            <v>0</v>
          </cell>
          <cell r="BQ231">
            <v>0</v>
          </cell>
          <cell r="BR231">
            <v>0</v>
          </cell>
          <cell r="BS231">
            <v>0</v>
          </cell>
        </row>
        <row r="232">
          <cell r="A232">
            <v>1096</v>
          </cell>
          <cell r="B232" t="str">
            <v>MT-MMW</v>
          </cell>
          <cell r="C232" t="str">
            <v xml:space="preserve">MT MODERNISATION MECHNICAL WORKS </v>
          </cell>
          <cell r="D232" t="str">
            <v>Unit 1</v>
          </cell>
          <cell r="E232" t="str">
            <v>Foreign</v>
          </cell>
          <cell r="F232" t="str">
            <v>H</v>
          </cell>
          <cell r="G232" t="str">
            <v>Commissioning and Testing</v>
          </cell>
          <cell r="H232" t="str">
            <v>Fixed</v>
          </cell>
          <cell r="I232" t="str">
            <v>H Commissioning and Testing Foreign Fixed</v>
          </cell>
          <cell r="J232">
            <v>1390552.23</v>
          </cell>
          <cell r="K232">
            <v>0</v>
          </cell>
          <cell r="L232">
            <v>1390552.23</v>
          </cell>
          <cell r="M232">
            <v>-0.22999999998137355</v>
          </cell>
          <cell r="N232">
            <v>1390552</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v>
          </cell>
          <cell r="AM232">
            <v>0</v>
          </cell>
          <cell r="AN232">
            <v>0</v>
          </cell>
          <cell r="AO232">
            <v>0</v>
          </cell>
          <cell r="AP232">
            <v>0</v>
          </cell>
          <cell r="AQ232">
            <v>0</v>
          </cell>
          <cell r="AR232">
            <v>0</v>
          </cell>
          <cell r="AS232">
            <v>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cell r="BG232">
            <v>0</v>
          </cell>
          <cell r="BH232">
            <v>0</v>
          </cell>
          <cell r="BI232">
            <v>0</v>
          </cell>
          <cell r="BJ232">
            <v>0</v>
          </cell>
          <cell r="BK232">
            <v>0</v>
          </cell>
          <cell r="BL232">
            <v>0</v>
          </cell>
          <cell r="BM232">
            <v>0</v>
          </cell>
          <cell r="BN232">
            <v>0</v>
          </cell>
          <cell r="BO232">
            <v>0</v>
          </cell>
          <cell r="BP232">
            <v>1390552</v>
          </cell>
          <cell r="BQ232">
            <v>0</v>
          </cell>
          <cell r="BR232">
            <v>0</v>
          </cell>
          <cell r="BS232">
            <v>0</v>
          </cell>
        </row>
        <row r="233">
          <cell r="A233">
            <v>1098</v>
          </cell>
          <cell r="B233" t="str">
            <v>MT-MMW</v>
          </cell>
          <cell r="C233" t="str">
            <v xml:space="preserve">MT MODERNISATION MECHNICAL WORKS </v>
          </cell>
          <cell r="D233" t="str">
            <v>Unit 1</v>
          </cell>
          <cell r="E233" t="str">
            <v>Local</v>
          </cell>
          <cell r="F233" t="str">
            <v>B</v>
          </cell>
          <cell r="G233" t="str">
            <v>Engineering</v>
          </cell>
          <cell r="H233" t="str">
            <v>Formula 4</v>
          </cell>
          <cell r="I233" t="str">
            <v>B Engineering Local Formula 4</v>
          </cell>
          <cell r="J233">
            <v>24165.13</v>
          </cell>
          <cell r="K233">
            <v>0</v>
          </cell>
          <cell r="L233">
            <v>24165.13</v>
          </cell>
          <cell r="M233">
            <v>-0.13000000000101863</v>
          </cell>
          <cell r="N233">
            <v>24165</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cell r="BG233">
            <v>0</v>
          </cell>
          <cell r="BH233">
            <v>0</v>
          </cell>
          <cell r="BI233">
            <v>0</v>
          </cell>
          <cell r="BJ233">
            <v>0</v>
          </cell>
          <cell r="BK233">
            <v>0</v>
          </cell>
          <cell r="BL233">
            <v>0</v>
          </cell>
          <cell r="BM233">
            <v>0</v>
          </cell>
          <cell r="BN233">
            <v>24165</v>
          </cell>
          <cell r="BO233">
            <v>0</v>
          </cell>
          <cell r="BP233">
            <v>0</v>
          </cell>
          <cell r="BQ233">
            <v>0</v>
          </cell>
          <cell r="BR233">
            <v>0</v>
          </cell>
          <cell r="BS233">
            <v>0</v>
          </cell>
        </row>
        <row r="234">
          <cell r="A234">
            <v>1099</v>
          </cell>
          <cell r="B234" t="str">
            <v>MT-MMW</v>
          </cell>
          <cell r="C234" t="str">
            <v xml:space="preserve">MT MODERNISATION MECHNICAL WORKS </v>
          </cell>
          <cell r="D234" t="str">
            <v>Unit 1</v>
          </cell>
          <cell r="E234" t="str">
            <v>Local</v>
          </cell>
          <cell r="F234" t="str">
            <v>C</v>
          </cell>
          <cell r="G234" t="str">
            <v>Plant and Materials</v>
          </cell>
          <cell r="H234" t="str">
            <v>Formula 1</v>
          </cell>
          <cell r="I234" t="str">
            <v>C Plant and Materials Local Formula 1</v>
          </cell>
          <cell r="J234">
            <v>111048.14</v>
          </cell>
          <cell r="K234">
            <v>0</v>
          </cell>
          <cell r="L234">
            <v>111048.14</v>
          </cell>
          <cell r="M234">
            <v>-0.13999999999941792</v>
          </cell>
          <cell r="N234">
            <v>111048</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111048</v>
          </cell>
          <cell r="BG234">
            <v>0</v>
          </cell>
          <cell r="BH234">
            <v>0</v>
          </cell>
          <cell r="BI234">
            <v>0</v>
          </cell>
          <cell r="BJ234">
            <v>0</v>
          </cell>
          <cell r="BK234">
            <v>0</v>
          </cell>
          <cell r="BL234">
            <v>0</v>
          </cell>
          <cell r="BM234">
            <v>0</v>
          </cell>
          <cell r="BN234">
            <v>0</v>
          </cell>
          <cell r="BO234">
            <v>0</v>
          </cell>
          <cell r="BP234">
            <v>0</v>
          </cell>
          <cell r="BQ234">
            <v>0</v>
          </cell>
          <cell r="BR234">
            <v>0</v>
          </cell>
          <cell r="BS234">
            <v>0</v>
          </cell>
        </row>
        <row r="235">
          <cell r="A235">
            <v>1100</v>
          </cell>
          <cell r="B235" t="str">
            <v>MT-MMW</v>
          </cell>
          <cell r="C235" t="str">
            <v xml:space="preserve">MT MODERNISATION MECHNICAL WORKS </v>
          </cell>
          <cell r="D235" t="str">
            <v>Unit 1</v>
          </cell>
          <cell r="E235" t="str">
            <v>Local</v>
          </cell>
          <cell r="F235" t="str">
            <v>D</v>
          </cell>
          <cell r="G235" t="str">
            <v>Shipping / Freight</v>
          </cell>
          <cell r="H235" t="str">
            <v>Fixed</v>
          </cell>
          <cell r="I235" t="str">
            <v>D Shipping / Freight Local Fixed</v>
          </cell>
          <cell r="J235">
            <v>123979.74</v>
          </cell>
          <cell r="K235">
            <v>0</v>
          </cell>
          <cell r="L235">
            <v>123979.74</v>
          </cell>
          <cell r="M235">
            <v>0.25999999999476131</v>
          </cell>
          <cell r="N235">
            <v>123980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v>
          </cell>
          <cell r="BF235">
            <v>123980</v>
          </cell>
          <cell r="BG235">
            <v>0</v>
          </cell>
          <cell r="BH235">
            <v>0</v>
          </cell>
          <cell r="BI235">
            <v>0</v>
          </cell>
          <cell r="BJ235">
            <v>0</v>
          </cell>
          <cell r="BK235">
            <v>0</v>
          </cell>
          <cell r="BL235">
            <v>0</v>
          </cell>
          <cell r="BM235">
            <v>0</v>
          </cell>
          <cell r="BN235">
            <v>0</v>
          </cell>
          <cell r="BO235">
            <v>0</v>
          </cell>
          <cell r="BP235">
            <v>0</v>
          </cell>
          <cell r="BQ235">
            <v>0</v>
          </cell>
          <cell r="BR235">
            <v>0</v>
          </cell>
          <cell r="BS235">
            <v>0</v>
          </cell>
        </row>
        <row r="236">
          <cell r="A236">
            <v>1103</v>
          </cell>
          <cell r="B236" t="str">
            <v>MT-MMW</v>
          </cell>
          <cell r="C236" t="str">
            <v xml:space="preserve">MT MODERNISATION MECHNICAL WORKS </v>
          </cell>
          <cell r="D236" t="str">
            <v>Unit 1</v>
          </cell>
          <cell r="E236" t="str">
            <v>Local</v>
          </cell>
          <cell r="F236" t="str">
            <v>G</v>
          </cell>
          <cell r="G236" t="str">
            <v>Construction, Erection, Installation</v>
          </cell>
          <cell r="H236" t="str">
            <v>Formula 4</v>
          </cell>
          <cell r="I236" t="str">
            <v>G Construction, Erection, Installation Local Formula 4</v>
          </cell>
          <cell r="J236">
            <v>849100</v>
          </cell>
          <cell r="K236">
            <v>0</v>
          </cell>
          <cell r="L236">
            <v>849100</v>
          </cell>
          <cell r="M236">
            <v>0</v>
          </cell>
          <cell r="N236">
            <v>849100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cell r="AS236">
            <v>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cell r="BG236">
            <v>849100</v>
          </cell>
          <cell r="BH236">
            <v>0</v>
          </cell>
          <cell r="BI236">
            <v>0</v>
          </cell>
          <cell r="BJ236">
            <v>0</v>
          </cell>
          <cell r="BK236">
            <v>0</v>
          </cell>
          <cell r="BL236">
            <v>0</v>
          </cell>
          <cell r="BM236">
            <v>0</v>
          </cell>
          <cell r="BN236">
            <v>0</v>
          </cell>
          <cell r="BO236">
            <v>0</v>
          </cell>
          <cell r="BP236">
            <v>0</v>
          </cell>
          <cell r="BQ236">
            <v>0</v>
          </cell>
          <cell r="BR236">
            <v>0</v>
          </cell>
          <cell r="BS236">
            <v>0</v>
          </cell>
        </row>
        <row r="237">
          <cell r="A237">
            <v>1104</v>
          </cell>
          <cell r="B237" t="str">
            <v>MT-MMW</v>
          </cell>
          <cell r="C237" t="str">
            <v xml:space="preserve">MT MODERNISATION MECHNICAL WORKS </v>
          </cell>
          <cell r="D237" t="str">
            <v>Unit 1</v>
          </cell>
          <cell r="E237" t="str">
            <v>Local</v>
          </cell>
          <cell r="F237" t="str">
            <v>H</v>
          </cell>
          <cell r="G237" t="str">
            <v>Commissioning and Testing</v>
          </cell>
          <cell r="H237" t="str">
            <v>Formula 4</v>
          </cell>
          <cell r="I237" t="str">
            <v>H Commissioning and Testing Local Formula 4</v>
          </cell>
          <cell r="J237">
            <v>135890.57</v>
          </cell>
          <cell r="K237">
            <v>0</v>
          </cell>
          <cell r="L237">
            <v>135890.57</v>
          </cell>
          <cell r="M237">
            <v>0.42999999999301508</v>
          </cell>
          <cell r="N237">
            <v>135891</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0</v>
          </cell>
          <cell r="AQ237">
            <v>0</v>
          </cell>
          <cell r="AR237">
            <v>0</v>
          </cell>
          <cell r="AS237">
            <v>0</v>
          </cell>
          <cell r="AT237">
            <v>0</v>
          </cell>
          <cell r="AU237">
            <v>0</v>
          </cell>
          <cell r="AV237">
            <v>0</v>
          </cell>
          <cell r="AW237">
            <v>0</v>
          </cell>
          <cell r="AX237">
            <v>0</v>
          </cell>
          <cell r="AY237">
            <v>0</v>
          </cell>
          <cell r="AZ237">
            <v>0</v>
          </cell>
          <cell r="BA237">
            <v>0</v>
          </cell>
          <cell r="BB237">
            <v>0</v>
          </cell>
          <cell r="BC237">
            <v>0</v>
          </cell>
          <cell r="BD237">
            <v>0</v>
          </cell>
          <cell r="BE237">
            <v>0</v>
          </cell>
          <cell r="BF237">
            <v>0</v>
          </cell>
          <cell r="BG237">
            <v>0</v>
          </cell>
          <cell r="BH237">
            <v>0</v>
          </cell>
          <cell r="BI237">
            <v>135891</v>
          </cell>
          <cell r="BJ237">
            <v>0</v>
          </cell>
          <cell r="BK237">
            <v>0</v>
          </cell>
          <cell r="BL237">
            <v>0</v>
          </cell>
          <cell r="BM237">
            <v>0</v>
          </cell>
          <cell r="BN237">
            <v>0</v>
          </cell>
          <cell r="BO237">
            <v>0</v>
          </cell>
          <cell r="BP237">
            <v>0</v>
          </cell>
          <cell r="BQ237">
            <v>0</v>
          </cell>
          <cell r="BR237">
            <v>0</v>
          </cell>
          <cell r="BS237">
            <v>0</v>
          </cell>
        </row>
        <row r="238">
          <cell r="A238">
            <v>1105</v>
          </cell>
          <cell r="B238" t="str">
            <v>MT-MMW</v>
          </cell>
          <cell r="C238" t="str">
            <v xml:space="preserve">MT MODERNISATION MECHNICAL WORKS </v>
          </cell>
          <cell r="D238" t="str">
            <v>Unit 2</v>
          </cell>
          <cell r="E238" t="str">
            <v>Foreign</v>
          </cell>
          <cell r="F238" t="str">
            <v>A</v>
          </cell>
          <cell r="G238" t="str">
            <v>Management</v>
          </cell>
          <cell r="H238" t="str">
            <v>Fixed</v>
          </cell>
          <cell r="I238" t="str">
            <v>A Management Foreign Fixed</v>
          </cell>
          <cell r="J238">
            <v>119058.3</v>
          </cell>
          <cell r="K238">
            <v>0</v>
          </cell>
          <cell r="L238">
            <v>119058.3</v>
          </cell>
          <cell r="M238">
            <v>-0.30000000000291038</v>
          </cell>
          <cell r="N238">
            <v>119058</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0</v>
          </cell>
          <cell r="AS238">
            <v>0</v>
          </cell>
          <cell r="AT238">
            <v>0</v>
          </cell>
          <cell r="AU238">
            <v>0</v>
          </cell>
          <cell r="AV238">
            <v>0</v>
          </cell>
          <cell r="AW238">
            <v>0</v>
          </cell>
          <cell r="AX238">
            <v>0</v>
          </cell>
          <cell r="AY238">
            <v>0</v>
          </cell>
          <cell r="AZ238">
            <v>0</v>
          </cell>
          <cell r="BA238">
            <v>0</v>
          </cell>
          <cell r="BB238">
            <v>0</v>
          </cell>
          <cell r="BC238">
            <v>0</v>
          </cell>
          <cell r="BD238">
            <v>0</v>
          </cell>
          <cell r="BE238">
            <v>0</v>
          </cell>
          <cell r="BF238">
            <v>119058</v>
          </cell>
          <cell r="BG238">
            <v>0</v>
          </cell>
          <cell r="BH238">
            <v>0</v>
          </cell>
          <cell r="BI238">
            <v>0</v>
          </cell>
          <cell r="BJ238">
            <v>0</v>
          </cell>
          <cell r="BK238">
            <v>0</v>
          </cell>
          <cell r="BL238">
            <v>0</v>
          </cell>
          <cell r="BM238">
            <v>0</v>
          </cell>
          <cell r="BN238">
            <v>0</v>
          </cell>
          <cell r="BO238">
            <v>0</v>
          </cell>
          <cell r="BP238">
            <v>0</v>
          </cell>
          <cell r="BQ238">
            <v>0</v>
          </cell>
          <cell r="BR238">
            <v>0</v>
          </cell>
          <cell r="BS238">
            <v>0</v>
          </cell>
        </row>
        <row r="239">
          <cell r="A239">
            <v>1106</v>
          </cell>
          <cell r="B239" t="str">
            <v>MT-MMW</v>
          </cell>
          <cell r="C239" t="str">
            <v xml:space="preserve">MT MODERNISATION MECHNICAL WORKS </v>
          </cell>
          <cell r="D239" t="str">
            <v>Unit 2</v>
          </cell>
          <cell r="E239" t="str">
            <v>Foreign</v>
          </cell>
          <cell r="F239" t="str">
            <v>B</v>
          </cell>
          <cell r="G239" t="str">
            <v>Engineering</v>
          </cell>
          <cell r="H239" t="str">
            <v>Fixed</v>
          </cell>
          <cell r="I239" t="str">
            <v>B Engineering Foreign Fixed</v>
          </cell>
          <cell r="J239">
            <v>128226.98</v>
          </cell>
          <cell r="K239">
            <v>0</v>
          </cell>
          <cell r="L239">
            <v>128226.98</v>
          </cell>
          <cell r="M239">
            <v>2.0000000004074536E-2</v>
          </cell>
          <cell r="N239">
            <v>128227</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v>
          </cell>
          <cell r="AM239">
            <v>0</v>
          </cell>
          <cell r="AN239">
            <v>0</v>
          </cell>
          <cell r="AO239">
            <v>0</v>
          </cell>
          <cell r="AP239">
            <v>0</v>
          </cell>
          <cell r="AQ239">
            <v>0</v>
          </cell>
          <cell r="AR239">
            <v>0</v>
          </cell>
          <cell r="AS239">
            <v>0</v>
          </cell>
          <cell r="AT239">
            <v>0</v>
          </cell>
          <cell r="AU239">
            <v>0</v>
          </cell>
          <cell r="AV239">
            <v>0</v>
          </cell>
          <cell r="AW239">
            <v>0</v>
          </cell>
          <cell r="AX239">
            <v>0</v>
          </cell>
          <cell r="AY239">
            <v>0</v>
          </cell>
          <cell r="AZ239">
            <v>0</v>
          </cell>
          <cell r="BA239">
            <v>0</v>
          </cell>
          <cell r="BB239">
            <v>0</v>
          </cell>
          <cell r="BC239">
            <v>0</v>
          </cell>
          <cell r="BD239">
            <v>0</v>
          </cell>
          <cell r="BE239">
            <v>0</v>
          </cell>
          <cell r="BF239">
            <v>128227</v>
          </cell>
          <cell r="BG239">
            <v>0</v>
          </cell>
          <cell r="BH239">
            <v>0</v>
          </cell>
          <cell r="BI239">
            <v>0</v>
          </cell>
          <cell r="BJ239">
            <v>0</v>
          </cell>
          <cell r="BK239">
            <v>0</v>
          </cell>
          <cell r="BL239">
            <v>0</v>
          </cell>
          <cell r="BM239">
            <v>0</v>
          </cell>
          <cell r="BN239">
            <v>0</v>
          </cell>
          <cell r="BO239">
            <v>0</v>
          </cell>
          <cell r="BP239">
            <v>0</v>
          </cell>
          <cell r="BQ239">
            <v>0</v>
          </cell>
          <cell r="BR239">
            <v>0</v>
          </cell>
          <cell r="BS239">
            <v>0</v>
          </cell>
        </row>
        <row r="240">
          <cell r="A240">
            <v>1107</v>
          </cell>
          <cell r="B240" t="str">
            <v>MT-MMW</v>
          </cell>
          <cell r="C240" t="str">
            <v xml:space="preserve">MT MODERNISATION MECHNICAL WORKS </v>
          </cell>
          <cell r="D240" t="str">
            <v>Unit 2</v>
          </cell>
          <cell r="E240" t="str">
            <v>Foreign</v>
          </cell>
          <cell r="F240" t="str">
            <v>C</v>
          </cell>
          <cell r="G240" t="str">
            <v>Plant and Materials</v>
          </cell>
          <cell r="H240" t="str">
            <v>Fixed</v>
          </cell>
          <cell r="I240" t="str">
            <v>C Plant and Materials Foreign Fixed</v>
          </cell>
          <cell r="J240">
            <v>2269605.5499999998</v>
          </cell>
          <cell r="K240">
            <v>0</v>
          </cell>
          <cell r="L240">
            <v>2269605.5499999998</v>
          </cell>
          <cell r="M240">
            <v>0.45000000018626451</v>
          </cell>
          <cell r="N240">
            <v>2269606</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2269606</v>
          </cell>
          <cell r="BF240">
            <v>0</v>
          </cell>
          <cell r="BG240">
            <v>0</v>
          </cell>
          <cell r="BH240">
            <v>0</v>
          </cell>
          <cell r="BI240">
            <v>0</v>
          </cell>
          <cell r="BJ240">
            <v>0</v>
          </cell>
          <cell r="BK240">
            <v>0</v>
          </cell>
          <cell r="BL240">
            <v>0</v>
          </cell>
          <cell r="BM240">
            <v>0</v>
          </cell>
          <cell r="BN240">
            <v>0</v>
          </cell>
          <cell r="BO240">
            <v>0</v>
          </cell>
          <cell r="BP240">
            <v>0</v>
          </cell>
          <cell r="BQ240">
            <v>0</v>
          </cell>
          <cell r="BR240">
            <v>0</v>
          </cell>
          <cell r="BS240">
            <v>0</v>
          </cell>
        </row>
        <row r="241">
          <cell r="A241">
            <v>1112</v>
          </cell>
          <cell r="B241" t="str">
            <v>MT-MMW</v>
          </cell>
          <cell r="C241" t="str">
            <v xml:space="preserve">MT MODERNISATION MECHNICAL WORKS </v>
          </cell>
          <cell r="D241" t="str">
            <v>Unit 2</v>
          </cell>
          <cell r="E241" t="str">
            <v>Foreign</v>
          </cell>
          <cell r="F241" t="str">
            <v>H</v>
          </cell>
          <cell r="G241" t="str">
            <v>Commissioning and Testing</v>
          </cell>
          <cell r="H241" t="str">
            <v>Fixed</v>
          </cell>
          <cell r="I241" t="str">
            <v>H Commissioning and Testing Foreign Fixed</v>
          </cell>
          <cell r="J241">
            <v>1390552.23</v>
          </cell>
          <cell r="K241">
            <v>0</v>
          </cell>
          <cell r="L241">
            <v>1390552.23</v>
          </cell>
          <cell r="M241">
            <v>-0.22999999998137355</v>
          </cell>
          <cell r="N241">
            <v>1390552</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cell r="AS241">
            <v>0</v>
          </cell>
          <cell r="AT241">
            <v>0</v>
          </cell>
          <cell r="AU241">
            <v>0</v>
          </cell>
          <cell r="AV241">
            <v>0</v>
          </cell>
          <cell r="AW241">
            <v>0</v>
          </cell>
          <cell r="AX241">
            <v>0</v>
          </cell>
          <cell r="AY241">
            <v>0</v>
          </cell>
          <cell r="AZ241">
            <v>0</v>
          </cell>
          <cell r="BA241">
            <v>0</v>
          </cell>
          <cell r="BB241">
            <v>0</v>
          </cell>
          <cell r="BC241">
            <v>0</v>
          </cell>
          <cell r="BD241">
            <v>0</v>
          </cell>
          <cell r="BE241">
            <v>0</v>
          </cell>
          <cell r="BF241">
            <v>0</v>
          </cell>
          <cell r="BG241">
            <v>1390552</v>
          </cell>
          <cell r="BH241">
            <v>0</v>
          </cell>
          <cell r="BI241">
            <v>0</v>
          </cell>
          <cell r="BJ241">
            <v>0</v>
          </cell>
          <cell r="BK241">
            <v>0</v>
          </cell>
          <cell r="BL241">
            <v>0</v>
          </cell>
          <cell r="BM241">
            <v>0</v>
          </cell>
          <cell r="BN241">
            <v>0</v>
          </cell>
          <cell r="BO241">
            <v>0</v>
          </cell>
          <cell r="BP241">
            <v>0</v>
          </cell>
          <cell r="BQ241">
            <v>0</v>
          </cell>
          <cell r="BR241">
            <v>0</v>
          </cell>
          <cell r="BS241">
            <v>0</v>
          </cell>
        </row>
        <row r="242">
          <cell r="A242">
            <v>1114</v>
          </cell>
          <cell r="B242" t="str">
            <v>MT-MMW</v>
          </cell>
          <cell r="C242" t="str">
            <v xml:space="preserve">MT MODERNISATION MECHNICAL WORKS </v>
          </cell>
          <cell r="D242" t="str">
            <v>Unit 2</v>
          </cell>
          <cell r="E242" t="str">
            <v>Local</v>
          </cell>
          <cell r="F242" t="str">
            <v>B</v>
          </cell>
          <cell r="G242" t="str">
            <v>Engineering</v>
          </cell>
          <cell r="H242" t="str">
            <v>Formula 4</v>
          </cell>
          <cell r="I242" t="str">
            <v>B Engineering Local Formula 4</v>
          </cell>
          <cell r="J242">
            <v>24165.75</v>
          </cell>
          <cell r="K242">
            <v>0</v>
          </cell>
          <cell r="L242">
            <v>24165.75</v>
          </cell>
          <cell r="M242">
            <v>0.25</v>
          </cell>
          <cell r="N242">
            <v>24166</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W242">
            <v>0</v>
          </cell>
          <cell r="AX242">
            <v>0</v>
          </cell>
          <cell r="AY242">
            <v>0</v>
          </cell>
          <cell r="AZ242">
            <v>0</v>
          </cell>
          <cell r="BA242">
            <v>0</v>
          </cell>
          <cell r="BB242">
            <v>0</v>
          </cell>
          <cell r="BC242">
            <v>0</v>
          </cell>
          <cell r="BD242">
            <v>0</v>
          </cell>
          <cell r="BE242">
            <v>0</v>
          </cell>
          <cell r="BF242">
            <v>0</v>
          </cell>
          <cell r="BG242">
            <v>24166</v>
          </cell>
          <cell r="BH242">
            <v>0</v>
          </cell>
          <cell r="BI242">
            <v>0</v>
          </cell>
          <cell r="BJ242">
            <v>0</v>
          </cell>
          <cell r="BK242">
            <v>0</v>
          </cell>
          <cell r="BL242">
            <v>0</v>
          </cell>
          <cell r="BM242">
            <v>0</v>
          </cell>
          <cell r="BN242">
            <v>0</v>
          </cell>
          <cell r="BO242">
            <v>0</v>
          </cell>
          <cell r="BP242">
            <v>0</v>
          </cell>
          <cell r="BQ242">
            <v>0</v>
          </cell>
          <cell r="BR242">
            <v>0</v>
          </cell>
          <cell r="BS242">
            <v>0</v>
          </cell>
        </row>
        <row r="243">
          <cell r="A243">
            <v>1115</v>
          </cell>
          <cell r="B243" t="str">
            <v>MT-MMW</v>
          </cell>
          <cell r="C243" t="str">
            <v xml:space="preserve">MT MODERNISATION MECHNICAL WORKS </v>
          </cell>
          <cell r="D243" t="str">
            <v>Unit 2</v>
          </cell>
          <cell r="E243" t="str">
            <v>Local</v>
          </cell>
          <cell r="F243" t="str">
            <v>C</v>
          </cell>
          <cell r="G243" t="str">
            <v>Plant and Materials</v>
          </cell>
          <cell r="H243" t="str">
            <v>Formula 1</v>
          </cell>
          <cell r="I243" t="str">
            <v>C Plant and Materials Local Formula 1</v>
          </cell>
          <cell r="J243">
            <v>111048.14</v>
          </cell>
          <cell r="K243">
            <v>0</v>
          </cell>
          <cell r="L243">
            <v>111048.14</v>
          </cell>
          <cell r="M243">
            <v>-0.13999999999941792</v>
          </cell>
          <cell r="N243">
            <v>111048</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111048</v>
          </cell>
          <cell r="BI243">
            <v>0</v>
          </cell>
          <cell r="BJ243">
            <v>0</v>
          </cell>
          <cell r="BK243">
            <v>0</v>
          </cell>
          <cell r="BL243">
            <v>0</v>
          </cell>
          <cell r="BM243">
            <v>0</v>
          </cell>
          <cell r="BN243">
            <v>0</v>
          </cell>
          <cell r="BO243">
            <v>0</v>
          </cell>
          <cell r="BP243">
            <v>0</v>
          </cell>
          <cell r="BQ243">
            <v>0</v>
          </cell>
          <cell r="BR243">
            <v>0</v>
          </cell>
          <cell r="BS243">
            <v>0</v>
          </cell>
        </row>
        <row r="244">
          <cell r="A244">
            <v>1116</v>
          </cell>
          <cell r="B244" t="str">
            <v>MT-MMW</v>
          </cell>
          <cell r="C244" t="str">
            <v xml:space="preserve">MT MODERNISATION MECHNICAL WORKS </v>
          </cell>
          <cell r="D244" t="str">
            <v>Unit 2</v>
          </cell>
          <cell r="E244" t="str">
            <v>Local</v>
          </cell>
          <cell r="F244" t="str">
            <v>D</v>
          </cell>
          <cell r="G244" t="str">
            <v>Shipping / Freight</v>
          </cell>
          <cell r="H244" t="str">
            <v>Fixed</v>
          </cell>
          <cell r="I244" t="str">
            <v>D Shipping / Freight Local Fixed</v>
          </cell>
          <cell r="J244">
            <v>123979.74</v>
          </cell>
          <cell r="K244">
            <v>0</v>
          </cell>
          <cell r="L244">
            <v>123979.74</v>
          </cell>
          <cell r="M244">
            <v>0.25999999999476131</v>
          </cell>
          <cell r="N244">
            <v>123980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123980</v>
          </cell>
          <cell r="BH244">
            <v>0</v>
          </cell>
          <cell r="BI244">
            <v>0</v>
          </cell>
          <cell r="BJ244">
            <v>0</v>
          </cell>
          <cell r="BK244">
            <v>0</v>
          </cell>
          <cell r="BL244">
            <v>0</v>
          </cell>
          <cell r="BM244">
            <v>0</v>
          </cell>
          <cell r="BN244">
            <v>0</v>
          </cell>
          <cell r="BO244">
            <v>0</v>
          </cell>
          <cell r="BP244">
            <v>0</v>
          </cell>
          <cell r="BQ244">
            <v>0</v>
          </cell>
          <cell r="BR244">
            <v>0</v>
          </cell>
          <cell r="BS244">
            <v>0</v>
          </cell>
        </row>
        <row r="245">
          <cell r="A245">
            <v>1119</v>
          </cell>
          <cell r="B245" t="str">
            <v>MT-MMW</v>
          </cell>
          <cell r="C245" t="str">
            <v xml:space="preserve">MT MODERNISATION MECHNICAL WORKS </v>
          </cell>
          <cell r="D245" t="str">
            <v>Unit 2</v>
          </cell>
          <cell r="E245" t="str">
            <v>Local</v>
          </cell>
          <cell r="F245" t="str">
            <v>G</v>
          </cell>
          <cell r="G245" t="str">
            <v>Construction, Erection, Installation</v>
          </cell>
          <cell r="H245" t="str">
            <v>Formula 4</v>
          </cell>
          <cell r="I245" t="str">
            <v>G Construction, Erection, Installation Local Formula 4</v>
          </cell>
          <cell r="J245">
            <v>849100</v>
          </cell>
          <cell r="K245">
            <v>0</v>
          </cell>
          <cell r="L245">
            <v>849100</v>
          </cell>
          <cell r="M245">
            <v>0</v>
          </cell>
          <cell r="N245">
            <v>849100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849100</v>
          </cell>
          <cell r="BJ245">
            <v>0</v>
          </cell>
          <cell r="BK245">
            <v>0</v>
          </cell>
          <cell r="BL245">
            <v>0</v>
          </cell>
          <cell r="BM245">
            <v>0</v>
          </cell>
          <cell r="BN245">
            <v>0</v>
          </cell>
          <cell r="BO245">
            <v>0</v>
          </cell>
          <cell r="BP245">
            <v>0</v>
          </cell>
          <cell r="BQ245">
            <v>0</v>
          </cell>
          <cell r="BR245">
            <v>0</v>
          </cell>
          <cell r="BS245">
            <v>0</v>
          </cell>
        </row>
        <row r="246">
          <cell r="A246">
            <v>1120</v>
          </cell>
          <cell r="B246" t="str">
            <v>MT-MMW</v>
          </cell>
          <cell r="C246" t="str">
            <v xml:space="preserve">MT MODERNISATION MECHNICAL WORKS </v>
          </cell>
          <cell r="D246" t="str">
            <v>Unit 2</v>
          </cell>
          <cell r="E246" t="str">
            <v>Local</v>
          </cell>
          <cell r="F246" t="str">
            <v>H</v>
          </cell>
          <cell r="G246" t="str">
            <v>Commissioning and Testing</v>
          </cell>
          <cell r="H246" t="str">
            <v>Formula 4</v>
          </cell>
          <cell r="I246" t="str">
            <v>H Commissioning and Testing Local Formula 4</v>
          </cell>
          <cell r="J246">
            <v>135890.57</v>
          </cell>
          <cell r="K246">
            <v>0</v>
          </cell>
          <cell r="L246">
            <v>135890.57</v>
          </cell>
          <cell r="M246">
            <v>0.42999999999301508</v>
          </cell>
          <cell r="N246">
            <v>135891</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0</v>
          </cell>
          <cell r="BJ246">
            <v>135891</v>
          </cell>
          <cell r="BK246">
            <v>0</v>
          </cell>
          <cell r="BL246">
            <v>0</v>
          </cell>
          <cell r="BM246">
            <v>0</v>
          </cell>
          <cell r="BN246">
            <v>0</v>
          </cell>
          <cell r="BO246">
            <v>0</v>
          </cell>
          <cell r="BP246">
            <v>0</v>
          </cell>
          <cell r="BQ246">
            <v>0</v>
          </cell>
          <cell r="BR246">
            <v>0</v>
          </cell>
          <cell r="BS246">
            <v>0</v>
          </cell>
        </row>
        <row r="247">
          <cell r="A247">
            <v>1121</v>
          </cell>
          <cell r="B247" t="str">
            <v>MT-MMW</v>
          </cell>
          <cell r="C247" t="str">
            <v xml:space="preserve">MT MODERNISATION MECHNICAL WORKS </v>
          </cell>
          <cell r="D247" t="str">
            <v>Unit 3</v>
          </cell>
          <cell r="E247" t="str">
            <v>Foreign</v>
          </cell>
          <cell r="F247" t="str">
            <v>A</v>
          </cell>
          <cell r="G247" t="str">
            <v>Management</v>
          </cell>
          <cell r="H247" t="str">
            <v>Fixed</v>
          </cell>
          <cell r="I247" t="str">
            <v>A Management Foreign Fixed</v>
          </cell>
          <cell r="J247">
            <v>366340.86</v>
          </cell>
          <cell r="K247">
            <v>0</v>
          </cell>
          <cell r="L247">
            <v>366340.86</v>
          </cell>
          <cell r="M247">
            <v>0.14000000001396984</v>
          </cell>
          <cell r="N247">
            <v>366341</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366341</v>
          </cell>
          <cell r="BH247">
            <v>0</v>
          </cell>
          <cell r="BI247">
            <v>0</v>
          </cell>
          <cell r="BJ247">
            <v>0</v>
          </cell>
          <cell r="BK247">
            <v>0</v>
          </cell>
          <cell r="BL247">
            <v>0</v>
          </cell>
          <cell r="BM247">
            <v>0</v>
          </cell>
          <cell r="BN247">
            <v>0</v>
          </cell>
          <cell r="BO247">
            <v>0</v>
          </cell>
          <cell r="BP247">
            <v>0</v>
          </cell>
          <cell r="BQ247">
            <v>0</v>
          </cell>
          <cell r="BR247">
            <v>0</v>
          </cell>
          <cell r="BS247">
            <v>0</v>
          </cell>
        </row>
        <row r="248">
          <cell r="A248">
            <v>1122</v>
          </cell>
          <cell r="B248" t="str">
            <v>MT-MMW</v>
          </cell>
          <cell r="C248" t="str">
            <v xml:space="preserve">MT MODERNISATION MECHNICAL WORKS </v>
          </cell>
          <cell r="D248" t="str">
            <v>Unit 3</v>
          </cell>
          <cell r="E248" t="str">
            <v>Foreign</v>
          </cell>
          <cell r="F248" t="str">
            <v>B</v>
          </cell>
          <cell r="G248" t="str">
            <v>Engineering</v>
          </cell>
          <cell r="H248" t="str">
            <v>Fixed</v>
          </cell>
          <cell r="I248" t="str">
            <v>B Engineering Foreign Fixed</v>
          </cell>
          <cell r="J248">
            <v>888389.16</v>
          </cell>
          <cell r="K248">
            <v>0</v>
          </cell>
          <cell r="L248">
            <v>888389.16</v>
          </cell>
          <cell r="M248">
            <v>-0.16000000003259629</v>
          </cell>
          <cell r="N248">
            <v>888389</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888389</v>
          </cell>
          <cell r="BH248">
            <v>0</v>
          </cell>
          <cell r="BI248">
            <v>0</v>
          </cell>
          <cell r="BJ248">
            <v>0</v>
          </cell>
          <cell r="BK248">
            <v>0</v>
          </cell>
          <cell r="BL248">
            <v>0</v>
          </cell>
          <cell r="BM248">
            <v>0</v>
          </cell>
          <cell r="BN248">
            <v>0</v>
          </cell>
          <cell r="BO248">
            <v>0</v>
          </cell>
          <cell r="BP248">
            <v>0</v>
          </cell>
          <cell r="BQ248">
            <v>0</v>
          </cell>
          <cell r="BR248">
            <v>0</v>
          </cell>
          <cell r="BS248">
            <v>0</v>
          </cell>
        </row>
        <row r="249">
          <cell r="A249">
            <v>1123</v>
          </cell>
          <cell r="B249" t="str">
            <v>MT-MMW</v>
          </cell>
          <cell r="C249" t="str">
            <v xml:space="preserve">MT MODERNISATION MECHNICAL WORKS </v>
          </cell>
          <cell r="D249" t="str">
            <v>Unit 3</v>
          </cell>
          <cell r="E249" t="str">
            <v>Foreign</v>
          </cell>
          <cell r="F249" t="str">
            <v>C</v>
          </cell>
          <cell r="G249" t="str">
            <v>Plant and Materials</v>
          </cell>
          <cell r="H249" t="str">
            <v>Fixed</v>
          </cell>
          <cell r="I249" t="str">
            <v>C Plant and Materials Foreign Fixed</v>
          </cell>
          <cell r="J249">
            <v>2846623.92</v>
          </cell>
          <cell r="K249">
            <v>0</v>
          </cell>
          <cell r="L249">
            <v>2846623.92</v>
          </cell>
          <cell r="M249">
            <v>8.0000000074505806E-2</v>
          </cell>
          <cell r="N249">
            <v>2846624</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2846624</v>
          </cell>
          <cell r="BI249">
            <v>0</v>
          </cell>
          <cell r="BJ249">
            <v>0</v>
          </cell>
          <cell r="BK249">
            <v>0</v>
          </cell>
          <cell r="BL249">
            <v>0</v>
          </cell>
          <cell r="BM249">
            <v>0</v>
          </cell>
          <cell r="BN249">
            <v>0</v>
          </cell>
          <cell r="BO249">
            <v>0</v>
          </cell>
          <cell r="BP249">
            <v>0</v>
          </cell>
          <cell r="BQ249">
            <v>0</v>
          </cell>
          <cell r="BR249">
            <v>0</v>
          </cell>
          <cell r="BS249">
            <v>0</v>
          </cell>
        </row>
        <row r="250">
          <cell r="A250">
            <v>1128</v>
          </cell>
          <cell r="B250" t="str">
            <v>MT-MMW</v>
          </cell>
          <cell r="C250" t="str">
            <v xml:space="preserve">MT MODERNISATION MECHNICAL WORKS </v>
          </cell>
          <cell r="D250" t="str">
            <v>Unit 3</v>
          </cell>
          <cell r="E250" t="str">
            <v>Foreign</v>
          </cell>
          <cell r="F250" t="str">
            <v>H</v>
          </cell>
          <cell r="G250" t="str">
            <v>Commissioning and Testing</v>
          </cell>
          <cell r="H250" t="str">
            <v>Fixed</v>
          </cell>
          <cell r="I250" t="str">
            <v>H Commissioning and Testing Foreign Fixed</v>
          </cell>
          <cell r="J250">
            <v>1557880.09</v>
          </cell>
          <cell r="K250">
            <v>0</v>
          </cell>
          <cell r="L250">
            <v>1557880.09</v>
          </cell>
          <cell r="M250">
            <v>-9.0000000083819032E-2</v>
          </cell>
          <cell r="N250">
            <v>1557880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0</v>
          </cell>
          <cell r="BF250">
            <v>0</v>
          </cell>
          <cell r="BG250">
            <v>1557880</v>
          </cell>
          <cell r="BH250">
            <v>0</v>
          </cell>
          <cell r="BI250">
            <v>0</v>
          </cell>
          <cell r="BJ250">
            <v>0</v>
          </cell>
          <cell r="BK250">
            <v>0</v>
          </cell>
          <cell r="BL250">
            <v>0</v>
          </cell>
          <cell r="BM250">
            <v>0</v>
          </cell>
          <cell r="BN250">
            <v>0</v>
          </cell>
          <cell r="BO250">
            <v>0</v>
          </cell>
          <cell r="BP250">
            <v>0</v>
          </cell>
          <cell r="BQ250">
            <v>0</v>
          </cell>
          <cell r="BR250">
            <v>0</v>
          </cell>
          <cell r="BS250">
            <v>0</v>
          </cell>
        </row>
        <row r="251">
          <cell r="A251">
            <v>1130</v>
          </cell>
          <cell r="B251" t="str">
            <v>MT-MMW</v>
          </cell>
          <cell r="C251" t="str">
            <v xml:space="preserve">MT MODERNISATION MECHNICAL WORKS </v>
          </cell>
          <cell r="D251" t="str">
            <v>Unit 3</v>
          </cell>
          <cell r="E251" t="str">
            <v>Local</v>
          </cell>
          <cell r="F251" t="str">
            <v>B</v>
          </cell>
          <cell r="G251" t="str">
            <v>Engineering</v>
          </cell>
          <cell r="H251" t="str">
            <v>Formula 4</v>
          </cell>
          <cell r="I251" t="str">
            <v>B Engineering Local Formula 4</v>
          </cell>
          <cell r="J251">
            <v>122617.45</v>
          </cell>
          <cell r="K251">
            <v>0</v>
          </cell>
          <cell r="L251">
            <v>122617.45</v>
          </cell>
          <cell r="M251">
            <v>-0.44999999999708962</v>
          </cell>
          <cell r="N251">
            <v>122617</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0</v>
          </cell>
          <cell r="BF251">
            <v>122617</v>
          </cell>
          <cell r="BG251">
            <v>0</v>
          </cell>
          <cell r="BH251">
            <v>0</v>
          </cell>
          <cell r="BI251">
            <v>0</v>
          </cell>
          <cell r="BJ251">
            <v>0</v>
          </cell>
          <cell r="BK251">
            <v>0</v>
          </cell>
          <cell r="BL251">
            <v>0</v>
          </cell>
          <cell r="BM251">
            <v>0</v>
          </cell>
          <cell r="BN251">
            <v>0</v>
          </cell>
          <cell r="BO251">
            <v>0</v>
          </cell>
          <cell r="BP251">
            <v>0</v>
          </cell>
          <cell r="BQ251">
            <v>0</v>
          </cell>
          <cell r="BR251">
            <v>0</v>
          </cell>
          <cell r="BS251">
            <v>0</v>
          </cell>
        </row>
        <row r="252">
          <cell r="A252">
            <v>1131</v>
          </cell>
          <cell r="B252" t="str">
            <v>MT-MMW</v>
          </cell>
          <cell r="C252" t="str">
            <v xml:space="preserve">MT MODERNISATION MECHNICAL WORKS </v>
          </cell>
          <cell r="D252" t="str">
            <v>Unit 3</v>
          </cell>
          <cell r="E252" t="str">
            <v>Local</v>
          </cell>
          <cell r="F252" t="str">
            <v>C</v>
          </cell>
          <cell r="G252" t="str">
            <v>Plant and Materials</v>
          </cell>
          <cell r="H252" t="str">
            <v>Formula 1</v>
          </cell>
          <cell r="I252" t="str">
            <v>C Plant and Materials Local Formula 1</v>
          </cell>
          <cell r="J252">
            <v>139280.72</v>
          </cell>
          <cell r="K252">
            <v>0</v>
          </cell>
          <cell r="L252">
            <v>139280.72</v>
          </cell>
          <cell r="M252">
            <v>0.27999999999883585</v>
          </cell>
          <cell r="N252">
            <v>139281</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0</v>
          </cell>
          <cell r="BF252">
            <v>0</v>
          </cell>
          <cell r="BG252">
            <v>139281</v>
          </cell>
          <cell r="BH252">
            <v>0</v>
          </cell>
          <cell r="BI252">
            <v>0</v>
          </cell>
          <cell r="BJ252">
            <v>0</v>
          </cell>
          <cell r="BK252">
            <v>0</v>
          </cell>
          <cell r="BL252">
            <v>0</v>
          </cell>
          <cell r="BM252">
            <v>0</v>
          </cell>
          <cell r="BN252">
            <v>0</v>
          </cell>
          <cell r="BO252">
            <v>0</v>
          </cell>
          <cell r="BP252">
            <v>0</v>
          </cell>
          <cell r="BQ252">
            <v>0</v>
          </cell>
          <cell r="BR252">
            <v>0</v>
          </cell>
          <cell r="BS252">
            <v>0</v>
          </cell>
        </row>
        <row r="253">
          <cell r="A253">
            <v>1132</v>
          </cell>
          <cell r="B253" t="str">
            <v>MT-MMW</v>
          </cell>
          <cell r="C253" t="str">
            <v xml:space="preserve">MT MODERNISATION MECHNICAL WORKS </v>
          </cell>
          <cell r="D253" t="str">
            <v>Unit 3</v>
          </cell>
          <cell r="E253" t="str">
            <v>Local</v>
          </cell>
          <cell r="F253" t="str">
            <v>D</v>
          </cell>
          <cell r="G253" t="str">
            <v>Shipping / Freight</v>
          </cell>
          <cell r="H253" t="str">
            <v>Fixed</v>
          </cell>
          <cell r="I253" t="str">
            <v>D Shipping / Freight Local Fixed</v>
          </cell>
          <cell r="J253">
            <v>155500.01999999999</v>
          </cell>
          <cell r="K253">
            <v>0</v>
          </cell>
          <cell r="L253">
            <v>155500.01999999999</v>
          </cell>
          <cell r="M253">
            <v>-1.9999999989522621E-2</v>
          </cell>
          <cell r="N253">
            <v>155500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0</v>
          </cell>
          <cell r="AZ253">
            <v>0</v>
          </cell>
          <cell r="BA253">
            <v>0</v>
          </cell>
          <cell r="BB253">
            <v>0</v>
          </cell>
          <cell r="BC253">
            <v>0</v>
          </cell>
          <cell r="BD253">
            <v>0</v>
          </cell>
          <cell r="BE253">
            <v>0</v>
          </cell>
          <cell r="BF253">
            <v>0</v>
          </cell>
          <cell r="BG253">
            <v>155500</v>
          </cell>
          <cell r="BH253">
            <v>0</v>
          </cell>
          <cell r="BI253">
            <v>0</v>
          </cell>
          <cell r="BJ253">
            <v>0</v>
          </cell>
          <cell r="BK253">
            <v>0</v>
          </cell>
          <cell r="BL253">
            <v>0</v>
          </cell>
          <cell r="BM253">
            <v>0</v>
          </cell>
          <cell r="BN253">
            <v>0</v>
          </cell>
          <cell r="BO253">
            <v>0</v>
          </cell>
          <cell r="BP253">
            <v>0</v>
          </cell>
          <cell r="BQ253">
            <v>0</v>
          </cell>
          <cell r="BR253">
            <v>0</v>
          </cell>
          <cell r="BS253">
            <v>0</v>
          </cell>
        </row>
        <row r="254">
          <cell r="A254">
            <v>1135</v>
          </cell>
          <cell r="B254" t="str">
            <v>MT-MMW</v>
          </cell>
          <cell r="C254" t="str">
            <v xml:space="preserve">MT MODERNISATION MECHNICAL WORKS </v>
          </cell>
          <cell r="D254" t="str">
            <v>Unit 3</v>
          </cell>
          <cell r="E254" t="str">
            <v>Local</v>
          </cell>
          <cell r="F254" t="str">
            <v>G</v>
          </cell>
          <cell r="G254" t="str">
            <v>Construction, Erection, Installation</v>
          </cell>
          <cell r="H254" t="str">
            <v>Formula 4</v>
          </cell>
          <cell r="I254" t="str">
            <v>G Construction, Erection, Installation Local Formula 4</v>
          </cell>
          <cell r="J254">
            <v>849100</v>
          </cell>
          <cell r="K254">
            <v>0</v>
          </cell>
          <cell r="L254">
            <v>849100</v>
          </cell>
          <cell r="M254">
            <v>0</v>
          </cell>
          <cell r="N254">
            <v>849100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cell r="AX254">
            <v>0</v>
          </cell>
          <cell r="AY254">
            <v>0</v>
          </cell>
          <cell r="AZ254">
            <v>0</v>
          </cell>
          <cell r="BA254">
            <v>0</v>
          </cell>
          <cell r="BB254">
            <v>0</v>
          </cell>
          <cell r="BC254">
            <v>0</v>
          </cell>
          <cell r="BD254">
            <v>0</v>
          </cell>
          <cell r="BE254">
            <v>0</v>
          </cell>
          <cell r="BF254">
            <v>0</v>
          </cell>
          <cell r="BG254">
            <v>0</v>
          </cell>
          <cell r="BH254">
            <v>0</v>
          </cell>
          <cell r="BI254">
            <v>0</v>
          </cell>
          <cell r="BJ254">
            <v>849100</v>
          </cell>
          <cell r="BK254">
            <v>0</v>
          </cell>
          <cell r="BL254">
            <v>0</v>
          </cell>
          <cell r="BM254">
            <v>0</v>
          </cell>
          <cell r="BN254">
            <v>0</v>
          </cell>
          <cell r="BO254">
            <v>0</v>
          </cell>
          <cell r="BP254">
            <v>0</v>
          </cell>
          <cell r="BQ254">
            <v>0</v>
          </cell>
          <cell r="BR254">
            <v>0</v>
          </cell>
          <cell r="BS254">
            <v>0</v>
          </cell>
        </row>
        <row r="255">
          <cell r="A255">
            <v>1136</v>
          </cell>
          <cell r="B255" t="str">
            <v>MT-MMW</v>
          </cell>
          <cell r="C255" t="str">
            <v xml:space="preserve">MT MODERNISATION MECHNICAL WORKS </v>
          </cell>
          <cell r="D255" t="str">
            <v>Unit 3</v>
          </cell>
          <cell r="E255" t="str">
            <v>Local</v>
          </cell>
          <cell r="F255" t="str">
            <v>H</v>
          </cell>
          <cell r="G255" t="str">
            <v>Commissioning and Testing</v>
          </cell>
          <cell r="H255" t="str">
            <v>Formula 4</v>
          </cell>
          <cell r="I255" t="str">
            <v>H Commissioning and Testing Local Formula 4</v>
          </cell>
          <cell r="J255">
            <v>152242.54999999999</v>
          </cell>
          <cell r="K255">
            <v>0</v>
          </cell>
          <cell r="L255">
            <v>152242.54999999999</v>
          </cell>
          <cell r="M255">
            <v>0.45000000001164153</v>
          </cell>
          <cell r="N255">
            <v>152243</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0</v>
          </cell>
          <cell r="AS255">
            <v>0</v>
          </cell>
          <cell r="AT255">
            <v>0</v>
          </cell>
          <cell r="AU255">
            <v>0</v>
          </cell>
          <cell r="AV255">
            <v>0</v>
          </cell>
          <cell r="AW255">
            <v>0</v>
          </cell>
          <cell r="AX255">
            <v>0</v>
          </cell>
          <cell r="AY255">
            <v>0</v>
          </cell>
          <cell r="AZ255">
            <v>0</v>
          </cell>
          <cell r="BA255">
            <v>0</v>
          </cell>
          <cell r="BB255">
            <v>0</v>
          </cell>
          <cell r="BC255">
            <v>0</v>
          </cell>
          <cell r="BD255">
            <v>0</v>
          </cell>
          <cell r="BE255">
            <v>0</v>
          </cell>
          <cell r="BF255">
            <v>0</v>
          </cell>
          <cell r="BG255">
            <v>0</v>
          </cell>
          <cell r="BH255">
            <v>0</v>
          </cell>
          <cell r="BI255">
            <v>0</v>
          </cell>
          <cell r="BJ255">
            <v>0</v>
          </cell>
          <cell r="BK255">
            <v>152243</v>
          </cell>
          <cell r="BL255">
            <v>0</v>
          </cell>
          <cell r="BM255">
            <v>0</v>
          </cell>
          <cell r="BN255">
            <v>0</v>
          </cell>
          <cell r="BO255">
            <v>0</v>
          </cell>
          <cell r="BP255">
            <v>0</v>
          </cell>
          <cell r="BQ255">
            <v>0</v>
          </cell>
          <cell r="BR255">
            <v>0</v>
          </cell>
          <cell r="BS255">
            <v>0</v>
          </cell>
        </row>
        <row r="256">
          <cell r="A256">
            <v>1137</v>
          </cell>
          <cell r="B256" t="str">
            <v>MT-MMW</v>
          </cell>
          <cell r="C256" t="str">
            <v xml:space="preserve">MT MODERNISATION MECHNICAL WORKS </v>
          </cell>
          <cell r="D256" t="str">
            <v>Unit 4</v>
          </cell>
          <cell r="E256" t="str">
            <v>Foreign</v>
          </cell>
          <cell r="F256" t="str">
            <v>A</v>
          </cell>
          <cell r="G256" t="str">
            <v>Management</v>
          </cell>
          <cell r="H256" t="str">
            <v>Fixed</v>
          </cell>
          <cell r="I256" t="str">
            <v>A Management Foreign Fixed</v>
          </cell>
          <cell r="J256">
            <v>119058.3</v>
          </cell>
          <cell r="K256">
            <v>0</v>
          </cell>
          <cell r="L256">
            <v>119058.3</v>
          </cell>
          <cell r="M256">
            <v>-0.30000000000291038</v>
          </cell>
          <cell r="N256">
            <v>119058</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0</v>
          </cell>
          <cell r="AN256">
            <v>0</v>
          </cell>
          <cell r="AO256">
            <v>0</v>
          </cell>
          <cell r="AP256">
            <v>0</v>
          </cell>
          <cell r="AQ256">
            <v>0</v>
          </cell>
          <cell r="AR256">
            <v>0</v>
          </cell>
          <cell r="AS256">
            <v>0</v>
          </cell>
          <cell r="AT256">
            <v>0</v>
          </cell>
          <cell r="AU256">
            <v>0</v>
          </cell>
          <cell r="AV256">
            <v>0</v>
          </cell>
          <cell r="AW256">
            <v>0</v>
          </cell>
          <cell r="AX256">
            <v>0</v>
          </cell>
          <cell r="AY256">
            <v>0</v>
          </cell>
          <cell r="AZ256">
            <v>0</v>
          </cell>
          <cell r="BA256">
            <v>119058</v>
          </cell>
          <cell r="BB256">
            <v>0</v>
          </cell>
          <cell r="BC256">
            <v>0</v>
          </cell>
          <cell r="BD256">
            <v>0</v>
          </cell>
          <cell r="BE256">
            <v>0</v>
          </cell>
          <cell r="BF256">
            <v>0</v>
          </cell>
          <cell r="BG256">
            <v>0</v>
          </cell>
          <cell r="BH256">
            <v>0</v>
          </cell>
          <cell r="BI256">
            <v>0</v>
          </cell>
          <cell r="BJ256">
            <v>0</v>
          </cell>
          <cell r="BK256">
            <v>0</v>
          </cell>
          <cell r="BL256">
            <v>0</v>
          </cell>
          <cell r="BM256">
            <v>0</v>
          </cell>
          <cell r="BN256">
            <v>0</v>
          </cell>
          <cell r="BO256">
            <v>0</v>
          </cell>
          <cell r="BP256">
            <v>0</v>
          </cell>
          <cell r="BQ256">
            <v>0</v>
          </cell>
          <cell r="BR256">
            <v>0</v>
          </cell>
          <cell r="BS256">
            <v>0</v>
          </cell>
        </row>
        <row r="257">
          <cell r="A257">
            <v>1138</v>
          </cell>
          <cell r="B257" t="str">
            <v>MT-MMW</v>
          </cell>
          <cell r="C257" t="str">
            <v xml:space="preserve">MT MODERNISATION MECHNICAL WORKS </v>
          </cell>
          <cell r="D257" t="str">
            <v>Unit 4</v>
          </cell>
          <cell r="E257" t="str">
            <v>Foreign</v>
          </cell>
          <cell r="F257" t="str">
            <v>B</v>
          </cell>
          <cell r="G257" t="str">
            <v>Engineering</v>
          </cell>
          <cell r="H257" t="str">
            <v>Fixed</v>
          </cell>
          <cell r="I257" t="str">
            <v>B Engineering Foreign Fixed</v>
          </cell>
          <cell r="J257">
            <v>788906.98</v>
          </cell>
          <cell r="K257">
            <v>0</v>
          </cell>
          <cell r="L257">
            <v>788906.98</v>
          </cell>
          <cell r="M257">
            <v>2.0000000018626451E-2</v>
          </cell>
          <cell r="N257">
            <v>788907</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788907</v>
          </cell>
          <cell r="BC257">
            <v>0</v>
          </cell>
          <cell r="BD257">
            <v>0</v>
          </cell>
          <cell r="BE257">
            <v>0</v>
          </cell>
          <cell r="BF257">
            <v>0</v>
          </cell>
          <cell r="BG257">
            <v>0</v>
          </cell>
          <cell r="BH257">
            <v>0</v>
          </cell>
          <cell r="BI257">
            <v>0</v>
          </cell>
          <cell r="BJ257">
            <v>0</v>
          </cell>
          <cell r="BK257">
            <v>0</v>
          </cell>
          <cell r="BL257">
            <v>0</v>
          </cell>
          <cell r="BM257">
            <v>0</v>
          </cell>
          <cell r="BN257">
            <v>0</v>
          </cell>
          <cell r="BO257">
            <v>0</v>
          </cell>
          <cell r="BP257">
            <v>0</v>
          </cell>
          <cell r="BQ257">
            <v>0</v>
          </cell>
          <cell r="BR257">
            <v>0</v>
          </cell>
          <cell r="BS257">
            <v>0</v>
          </cell>
        </row>
        <row r="258">
          <cell r="A258">
            <v>1139</v>
          </cell>
          <cell r="B258" t="str">
            <v>MT-MMW</v>
          </cell>
          <cell r="C258" t="str">
            <v xml:space="preserve">MT MODERNISATION MECHNICAL WORKS </v>
          </cell>
          <cell r="D258" t="str">
            <v>Unit 4</v>
          </cell>
          <cell r="E258" t="str">
            <v>Foreign</v>
          </cell>
          <cell r="F258" t="str">
            <v>C</v>
          </cell>
          <cell r="G258" t="str">
            <v>Plant and Materials</v>
          </cell>
          <cell r="H258" t="str">
            <v>Fixed</v>
          </cell>
          <cell r="I258" t="str">
            <v>C Plant and Materials Foreign Fixed</v>
          </cell>
          <cell r="J258">
            <v>3214939.93</v>
          </cell>
          <cell r="K258">
            <v>0</v>
          </cell>
          <cell r="L258">
            <v>3214939.93</v>
          </cell>
          <cell r="M258">
            <v>3.4999999683350325E-2</v>
          </cell>
          <cell r="N258">
            <v>3214939.9649999999</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1607469.9650000001</v>
          </cell>
          <cell r="AX258">
            <v>0</v>
          </cell>
          <cell r="AY258">
            <v>0</v>
          </cell>
          <cell r="AZ258">
            <v>0</v>
          </cell>
          <cell r="BA258">
            <v>0</v>
          </cell>
          <cell r="BB258">
            <v>1607470</v>
          </cell>
          <cell r="BC258">
            <v>0</v>
          </cell>
          <cell r="BD258">
            <v>0</v>
          </cell>
          <cell r="BE258">
            <v>0</v>
          </cell>
          <cell r="BF258">
            <v>0</v>
          </cell>
          <cell r="BG258">
            <v>0</v>
          </cell>
          <cell r="BH258">
            <v>0</v>
          </cell>
          <cell r="BI258">
            <v>0</v>
          </cell>
          <cell r="BJ258">
            <v>0</v>
          </cell>
          <cell r="BK258">
            <v>0</v>
          </cell>
          <cell r="BL258">
            <v>0</v>
          </cell>
          <cell r="BM258">
            <v>0</v>
          </cell>
          <cell r="BN258">
            <v>0</v>
          </cell>
          <cell r="BO258">
            <v>0</v>
          </cell>
          <cell r="BP258">
            <v>0</v>
          </cell>
          <cell r="BQ258">
            <v>0</v>
          </cell>
          <cell r="BR258">
            <v>0</v>
          </cell>
          <cell r="BS258">
            <v>0</v>
          </cell>
        </row>
        <row r="259">
          <cell r="A259">
            <v>1144</v>
          </cell>
          <cell r="B259" t="str">
            <v>MT-MMW</v>
          </cell>
          <cell r="C259" t="str">
            <v xml:space="preserve">MT MODERNISATION MECHNICAL WORKS </v>
          </cell>
          <cell r="D259" t="str">
            <v>Unit 4</v>
          </cell>
          <cell r="E259" t="str">
            <v>Foreign</v>
          </cell>
          <cell r="F259" t="str">
            <v>H</v>
          </cell>
          <cell r="G259" t="str">
            <v>Commissioning and Testing</v>
          </cell>
          <cell r="H259" t="str">
            <v>Fixed</v>
          </cell>
          <cell r="I259" t="str">
            <v>H Commissioning and Testing Foreign Fixed</v>
          </cell>
          <cell r="J259">
            <v>1390552.23</v>
          </cell>
          <cell r="K259">
            <v>0</v>
          </cell>
          <cell r="L259">
            <v>1390552.23</v>
          </cell>
          <cell r="M259">
            <v>-0.22999999998137355</v>
          </cell>
          <cell r="N259">
            <v>1390552</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1390552</v>
          </cell>
          <cell r="BD259">
            <v>0</v>
          </cell>
          <cell r="BE259">
            <v>0</v>
          </cell>
          <cell r="BF259">
            <v>0</v>
          </cell>
          <cell r="BG259">
            <v>0</v>
          </cell>
          <cell r="BH259">
            <v>0</v>
          </cell>
          <cell r="BI259">
            <v>0</v>
          </cell>
          <cell r="BJ259">
            <v>0</v>
          </cell>
          <cell r="BK259">
            <v>0</v>
          </cell>
          <cell r="BL259">
            <v>0</v>
          </cell>
          <cell r="BM259">
            <v>0</v>
          </cell>
          <cell r="BN259">
            <v>0</v>
          </cell>
          <cell r="BO259">
            <v>0</v>
          </cell>
          <cell r="BP259">
            <v>0</v>
          </cell>
          <cell r="BQ259">
            <v>0</v>
          </cell>
          <cell r="BR259">
            <v>0</v>
          </cell>
          <cell r="BS259">
            <v>0</v>
          </cell>
        </row>
        <row r="260">
          <cell r="A260">
            <v>1146</v>
          </cell>
          <cell r="B260" t="str">
            <v>MT-MMW</v>
          </cell>
          <cell r="C260" t="str">
            <v xml:space="preserve">MT MODERNISATION MECHNICAL WORKS </v>
          </cell>
          <cell r="D260" t="str">
            <v>Unit 4</v>
          </cell>
          <cell r="E260" t="str">
            <v>Local</v>
          </cell>
          <cell r="F260" t="str">
            <v>B</v>
          </cell>
          <cell r="G260" t="str">
            <v>Engineering</v>
          </cell>
          <cell r="H260" t="str">
            <v>Formula 4</v>
          </cell>
          <cell r="I260" t="str">
            <v>B Engineering Local Formula 4</v>
          </cell>
          <cell r="J260">
            <v>24165.75</v>
          </cell>
          <cell r="K260">
            <v>0</v>
          </cell>
          <cell r="L260">
            <v>24165.75</v>
          </cell>
          <cell r="M260">
            <v>0.25</v>
          </cell>
          <cell r="N260">
            <v>24166</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24166</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row>
        <row r="261">
          <cell r="A261">
            <v>1147</v>
          </cell>
          <cell r="B261" t="str">
            <v>MT-MMW</v>
          </cell>
          <cell r="C261" t="str">
            <v xml:space="preserve">MT MODERNISATION MECHNICAL WORKS </v>
          </cell>
          <cell r="D261" t="str">
            <v>Unit 4</v>
          </cell>
          <cell r="E261" t="str">
            <v>Local</v>
          </cell>
          <cell r="F261" t="str">
            <v>C</v>
          </cell>
          <cell r="G261" t="str">
            <v>Plant and Materials</v>
          </cell>
          <cell r="H261" t="str">
            <v>Formula 1</v>
          </cell>
          <cell r="I261" t="str">
            <v>C Plant and Materials Local Formula 1</v>
          </cell>
          <cell r="J261">
            <v>470509.77411764709</v>
          </cell>
          <cell r="K261">
            <v>0</v>
          </cell>
          <cell r="L261">
            <v>470509.77411764709</v>
          </cell>
          <cell r="M261">
            <v>0.2258823529118672</v>
          </cell>
          <cell r="N261">
            <v>470510</v>
          </cell>
          <cell r="P261">
            <v>0</v>
          </cell>
          <cell r="Q261">
            <v>0</v>
          </cell>
          <cell r="R261">
            <v>0</v>
          </cell>
          <cell r="S261">
            <v>0</v>
          </cell>
          <cell r="T261">
            <v>0</v>
          </cell>
          <cell r="U261">
            <v>0</v>
          </cell>
          <cell r="V261">
            <v>0</v>
          </cell>
          <cell r="W261">
            <v>0</v>
          </cell>
          <cell r="X261">
            <v>0</v>
          </cell>
          <cell r="Y261">
            <v>0</v>
          </cell>
          <cell r="Z261">
            <v>0</v>
          </cell>
          <cell r="AA261">
            <v>0</v>
          </cell>
          <cell r="AB261">
            <v>0</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cell r="AQ261">
            <v>0</v>
          </cell>
          <cell r="AR261">
            <v>0</v>
          </cell>
          <cell r="AS261">
            <v>0</v>
          </cell>
          <cell r="AT261">
            <v>0</v>
          </cell>
          <cell r="AU261">
            <v>0</v>
          </cell>
          <cell r="AV261">
            <v>0</v>
          </cell>
          <cell r="AW261">
            <v>0</v>
          </cell>
          <cell r="AX261">
            <v>0</v>
          </cell>
          <cell r="AY261">
            <v>0</v>
          </cell>
          <cell r="AZ261">
            <v>0</v>
          </cell>
          <cell r="BA261">
            <v>0</v>
          </cell>
          <cell r="BB261">
            <v>0</v>
          </cell>
          <cell r="BC261">
            <v>470510</v>
          </cell>
          <cell r="BD261">
            <v>0</v>
          </cell>
          <cell r="BE261">
            <v>0</v>
          </cell>
          <cell r="BF261">
            <v>0</v>
          </cell>
          <cell r="BG261">
            <v>0</v>
          </cell>
          <cell r="BH261">
            <v>0</v>
          </cell>
          <cell r="BI261">
            <v>0</v>
          </cell>
          <cell r="BJ261">
            <v>0</v>
          </cell>
          <cell r="BK261">
            <v>0</v>
          </cell>
          <cell r="BL261">
            <v>0</v>
          </cell>
          <cell r="BM261">
            <v>0</v>
          </cell>
          <cell r="BN261">
            <v>0</v>
          </cell>
          <cell r="BO261">
            <v>0</v>
          </cell>
          <cell r="BP261">
            <v>0</v>
          </cell>
          <cell r="BQ261">
            <v>0</v>
          </cell>
          <cell r="BR261">
            <v>0</v>
          </cell>
          <cell r="BS261">
            <v>0</v>
          </cell>
        </row>
        <row r="262">
          <cell r="A262">
            <v>1148</v>
          </cell>
          <cell r="B262" t="str">
            <v>MT-MMW</v>
          </cell>
          <cell r="C262" t="str">
            <v xml:space="preserve">MT MODERNISATION MECHNICAL WORKS </v>
          </cell>
          <cell r="D262" t="str">
            <v>Unit 4</v>
          </cell>
          <cell r="E262" t="str">
            <v>Local</v>
          </cell>
          <cell r="F262" t="str">
            <v>D</v>
          </cell>
          <cell r="G262" t="str">
            <v>Shipping / Freight</v>
          </cell>
          <cell r="H262" t="str">
            <v>Fixed</v>
          </cell>
          <cell r="I262" t="str">
            <v>D Shipping / Freight Local Fixed</v>
          </cell>
          <cell r="J262">
            <v>91408.79</v>
          </cell>
          <cell r="K262">
            <v>0</v>
          </cell>
          <cell r="L262">
            <v>91408.79</v>
          </cell>
          <cell r="M262">
            <v>0.21000000000640284</v>
          </cell>
          <cell r="N262">
            <v>91409</v>
          </cell>
          <cell r="P262">
            <v>0</v>
          </cell>
          <cell r="Q262">
            <v>0</v>
          </cell>
          <cell r="R262">
            <v>0</v>
          </cell>
          <cell r="S262">
            <v>0</v>
          </cell>
          <cell r="T262">
            <v>0</v>
          </cell>
          <cell r="U262">
            <v>0</v>
          </cell>
          <cell r="V262">
            <v>0</v>
          </cell>
          <cell r="W262">
            <v>0</v>
          </cell>
          <cell r="X262">
            <v>0</v>
          </cell>
          <cell r="Y262">
            <v>0</v>
          </cell>
          <cell r="Z262">
            <v>0</v>
          </cell>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v>
          </cell>
          <cell r="AS262">
            <v>0</v>
          </cell>
          <cell r="AT262">
            <v>0</v>
          </cell>
          <cell r="AU262">
            <v>0</v>
          </cell>
          <cell r="AV262">
            <v>0</v>
          </cell>
          <cell r="AW262">
            <v>0</v>
          </cell>
          <cell r="AX262">
            <v>0</v>
          </cell>
          <cell r="AY262">
            <v>0</v>
          </cell>
          <cell r="AZ262">
            <v>0</v>
          </cell>
          <cell r="BA262">
            <v>0</v>
          </cell>
          <cell r="BB262">
            <v>0</v>
          </cell>
          <cell r="BC262">
            <v>91409</v>
          </cell>
          <cell r="BD262">
            <v>0</v>
          </cell>
          <cell r="BE262">
            <v>0</v>
          </cell>
          <cell r="BF262">
            <v>0</v>
          </cell>
          <cell r="BG262">
            <v>0</v>
          </cell>
          <cell r="BH262">
            <v>0</v>
          </cell>
          <cell r="BI262">
            <v>0</v>
          </cell>
          <cell r="BJ262">
            <v>0</v>
          </cell>
          <cell r="BK262">
            <v>0</v>
          </cell>
          <cell r="BL262">
            <v>0</v>
          </cell>
          <cell r="BM262">
            <v>0</v>
          </cell>
          <cell r="BN262">
            <v>0</v>
          </cell>
          <cell r="BO262">
            <v>0</v>
          </cell>
          <cell r="BP262">
            <v>0</v>
          </cell>
          <cell r="BQ262">
            <v>0</v>
          </cell>
          <cell r="BR262">
            <v>0</v>
          </cell>
          <cell r="BS262">
            <v>0</v>
          </cell>
        </row>
        <row r="263">
          <cell r="A263">
            <v>1151</v>
          </cell>
          <cell r="B263" t="str">
            <v>MT-MMW</v>
          </cell>
          <cell r="C263" t="str">
            <v xml:space="preserve">MT MODERNISATION MECHNICAL WORKS </v>
          </cell>
          <cell r="D263" t="str">
            <v>Unit 4</v>
          </cell>
          <cell r="E263" t="str">
            <v>Local</v>
          </cell>
          <cell r="F263" t="str">
            <v>G</v>
          </cell>
          <cell r="G263" t="str">
            <v>Construction, Erection, Installation</v>
          </cell>
          <cell r="H263" t="str">
            <v>Formula 4</v>
          </cell>
          <cell r="I263" t="str">
            <v>G Construction, Erection, Installation Local Formula 4</v>
          </cell>
          <cell r="J263">
            <v>493294</v>
          </cell>
          <cell r="K263">
            <v>0</v>
          </cell>
          <cell r="L263">
            <v>493294</v>
          </cell>
          <cell r="M263">
            <v>0</v>
          </cell>
          <cell r="N263">
            <v>493294</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cell r="AW263">
            <v>0</v>
          </cell>
          <cell r="AX263">
            <v>0</v>
          </cell>
          <cell r="AY263">
            <v>0</v>
          </cell>
          <cell r="AZ263">
            <v>0</v>
          </cell>
          <cell r="BA263">
            <v>0</v>
          </cell>
          <cell r="BB263">
            <v>493294</v>
          </cell>
          <cell r="BC263">
            <v>0</v>
          </cell>
          <cell r="BD263">
            <v>0</v>
          </cell>
          <cell r="BE263">
            <v>0</v>
          </cell>
          <cell r="BF263">
            <v>0</v>
          </cell>
          <cell r="BG263">
            <v>0</v>
          </cell>
          <cell r="BH263">
            <v>0</v>
          </cell>
          <cell r="BI263">
            <v>0</v>
          </cell>
          <cell r="BJ263">
            <v>0</v>
          </cell>
          <cell r="BK263">
            <v>0</v>
          </cell>
          <cell r="BL263">
            <v>0</v>
          </cell>
          <cell r="BM263">
            <v>0</v>
          </cell>
          <cell r="BN263">
            <v>0</v>
          </cell>
          <cell r="BO263">
            <v>0</v>
          </cell>
          <cell r="BP263">
            <v>0</v>
          </cell>
          <cell r="BQ263">
            <v>0</v>
          </cell>
          <cell r="BR263">
            <v>0</v>
          </cell>
          <cell r="BS263">
            <v>0</v>
          </cell>
        </row>
        <row r="264">
          <cell r="A264">
            <v>1152</v>
          </cell>
          <cell r="B264" t="str">
            <v>MT-MMW</v>
          </cell>
          <cell r="C264" t="str">
            <v xml:space="preserve">MT MODERNISATION MECHNICAL WORKS </v>
          </cell>
          <cell r="D264" t="str">
            <v>Unit 4</v>
          </cell>
          <cell r="E264" t="str">
            <v>Local</v>
          </cell>
          <cell r="F264" t="str">
            <v>H</v>
          </cell>
          <cell r="G264" t="str">
            <v>Commissioning and Testing</v>
          </cell>
          <cell r="H264" t="str">
            <v>Formula 4</v>
          </cell>
          <cell r="I264" t="str">
            <v>H Commissioning and Testing Local Formula 4</v>
          </cell>
          <cell r="J264">
            <v>135890.57</v>
          </cell>
          <cell r="K264">
            <v>0</v>
          </cell>
          <cell r="L264">
            <v>135890.57</v>
          </cell>
          <cell r="M264">
            <v>0.42999999999301508</v>
          </cell>
          <cell r="N264">
            <v>135891</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v>
          </cell>
          <cell r="AO264">
            <v>0</v>
          </cell>
          <cell r="AP264">
            <v>0</v>
          </cell>
          <cell r="AQ264">
            <v>0</v>
          </cell>
          <cell r="AR264">
            <v>0</v>
          </cell>
          <cell r="AS264">
            <v>0</v>
          </cell>
          <cell r="AT264">
            <v>0</v>
          </cell>
          <cell r="AU264">
            <v>0</v>
          </cell>
          <cell r="AV264">
            <v>0</v>
          </cell>
          <cell r="AW264">
            <v>0</v>
          </cell>
          <cell r="AX264">
            <v>0</v>
          </cell>
          <cell r="AY264">
            <v>0</v>
          </cell>
          <cell r="AZ264">
            <v>0</v>
          </cell>
          <cell r="BA264">
            <v>0</v>
          </cell>
          <cell r="BB264">
            <v>0</v>
          </cell>
          <cell r="BC264">
            <v>135891</v>
          </cell>
          <cell r="BD264">
            <v>0</v>
          </cell>
          <cell r="BE264">
            <v>0</v>
          </cell>
          <cell r="BF264">
            <v>0</v>
          </cell>
          <cell r="BG264">
            <v>0</v>
          </cell>
          <cell r="BH264">
            <v>0</v>
          </cell>
          <cell r="BI264">
            <v>0</v>
          </cell>
          <cell r="BJ264">
            <v>0</v>
          </cell>
          <cell r="BK264">
            <v>0</v>
          </cell>
          <cell r="BL264">
            <v>0</v>
          </cell>
          <cell r="BM264">
            <v>0</v>
          </cell>
          <cell r="BN264">
            <v>0</v>
          </cell>
          <cell r="BO264">
            <v>0</v>
          </cell>
          <cell r="BP264">
            <v>0</v>
          </cell>
          <cell r="BQ264">
            <v>0</v>
          </cell>
          <cell r="BR264">
            <v>0</v>
          </cell>
          <cell r="BS264">
            <v>0</v>
          </cell>
        </row>
        <row r="265">
          <cell r="A265">
            <v>1153</v>
          </cell>
          <cell r="B265" t="str">
            <v>MT-MMW</v>
          </cell>
          <cell r="C265" t="str">
            <v xml:space="preserve">MT MODERNISATION MECHNICAL WORKS </v>
          </cell>
          <cell r="D265" t="str">
            <v>Unit 5</v>
          </cell>
          <cell r="E265" t="str">
            <v>Foreign</v>
          </cell>
          <cell r="F265" t="str">
            <v>A</v>
          </cell>
          <cell r="G265" t="str">
            <v>Management</v>
          </cell>
          <cell r="H265" t="str">
            <v>Fixed</v>
          </cell>
          <cell r="I265" t="str">
            <v>A Management Foreign Fixed</v>
          </cell>
          <cell r="J265">
            <v>119058.3</v>
          </cell>
          <cell r="K265">
            <v>0</v>
          </cell>
          <cell r="L265">
            <v>119058.3</v>
          </cell>
          <cell r="M265">
            <v>-0.30000000000291038</v>
          </cell>
          <cell r="N265">
            <v>119058</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0</v>
          </cell>
          <cell r="AV265">
            <v>0</v>
          </cell>
          <cell r="AW265">
            <v>0</v>
          </cell>
          <cell r="AX265">
            <v>0</v>
          </cell>
          <cell r="AY265">
            <v>0</v>
          </cell>
          <cell r="AZ265">
            <v>0</v>
          </cell>
          <cell r="BA265">
            <v>0</v>
          </cell>
          <cell r="BB265">
            <v>119058</v>
          </cell>
          <cell r="BC265">
            <v>0</v>
          </cell>
          <cell r="BD265">
            <v>0</v>
          </cell>
          <cell r="BE265">
            <v>0</v>
          </cell>
          <cell r="BF265">
            <v>0</v>
          </cell>
          <cell r="BG265">
            <v>0</v>
          </cell>
          <cell r="BH265">
            <v>0</v>
          </cell>
          <cell r="BI265">
            <v>0</v>
          </cell>
          <cell r="BJ265">
            <v>0</v>
          </cell>
          <cell r="BK265">
            <v>0</v>
          </cell>
          <cell r="BL265">
            <v>0</v>
          </cell>
          <cell r="BM265">
            <v>0</v>
          </cell>
          <cell r="BN265">
            <v>0</v>
          </cell>
          <cell r="BO265">
            <v>0</v>
          </cell>
          <cell r="BP265">
            <v>0</v>
          </cell>
          <cell r="BQ265">
            <v>0</v>
          </cell>
          <cell r="BR265">
            <v>0</v>
          </cell>
          <cell r="BS265">
            <v>0</v>
          </cell>
        </row>
        <row r="266">
          <cell r="A266">
            <v>1154</v>
          </cell>
          <cell r="B266" t="str">
            <v>MT-MMW</v>
          </cell>
          <cell r="C266" t="str">
            <v xml:space="preserve">MT MODERNISATION MECHNICAL WORKS </v>
          </cell>
          <cell r="D266" t="str">
            <v>Unit 5</v>
          </cell>
          <cell r="E266" t="str">
            <v>Foreign</v>
          </cell>
          <cell r="F266" t="str">
            <v>B</v>
          </cell>
          <cell r="G266" t="str">
            <v>Engineering</v>
          </cell>
          <cell r="H266" t="str">
            <v>Fixed</v>
          </cell>
          <cell r="I266" t="str">
            <v>B Engineering Foreign Fixed</v>
          </cell>
          <cell r="J266">
            <v>788906.98</v>
          </cell>
          <cell r="K266">
            <v>0</v>
          </cell>
          <cell r="L266">
            <v>788906.98</v>
          </cell>
          <cell r="M266">
            <v>2.0000000018626451E-2</v>
          </cell>
          <cell r="N266">
            <v>788907</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788907</v>
          </cell>
          <cell r="BD266">
            <v>0</v>
          </cell>
          <cell r="BE266">
            <v>0</v>
          </cell>
          <cell r="BF266">
            <v>0</v>
          </cell>
          <cell r="BG266">
            <v>0</v>
          </cell>
          <cell r="BH266">
            <v>0</v>
          </cell>
          <cell r="BI266">
            <v>0</v>
          </cell>
          <cell r="BJ266">
            <v>0</v>
          </cell>
          <cell r="BK266">
            <v>0</v>
          </cell>
          <cell r="BL266">
            <v>0</v>
          </cell>
          <cell r="BM266">
            <v>0</v>
          </cell>
          <cell r="BN266">
            <v>0</v>
          </cell>
          <cell r="BO266">
            <v>0</v>
          </cell>
          <cell r="BP266">
            <v>0</v>
          </cell>
          <cell r="BQ266">
            <v>0</v>
          </cell>
          <cell r="BR266">
            <v>0</v>
          </cell>
          <cell r="BS266">
            <v>0</v>
          </cell>
        </row>
        <row r="267">
          <cell r="A267">
            <v>1155</v>
          </cell>
          <cell r="B267" t="str">
            <v>MT-MMW</v>
          </cell>
          <cell r="C267" t="str">
            <v xml:space="preserve">MT MODERNISATION MECHNICAL WORKS </v>
          </cell>
          <cell r="D267" t="str">
            <v>Unit 5</v>
          </cell>
          <cell r="E267" t="str">
            <v>Foreign</v>
          </cell>
          <cell r="F267" t="str">
            <v>C</v>
          </cell>
          <cell r="G267" t="str">
            <v>Plant and Materials</v>
          </cell>
          <cell r="H267" t="str">
            <v>Fixed</v>
          </cell>
          <cell r="I267" t="str">
            <v>C Plant and Materials Foreign Fixed</v>
          </cell>
          <cell r="J267">
            <v>3214939.93</v>
          </cell>
          <cell r="K267">
            <v>0</v>
          </cell>
          <cell r="L267">
            <v>3214939.93</v>
          </cell>
          <cell r="M267">
            <v>6.9999999832361937E-2</v>
          </cell>
          <cell r="N267">
            <v>3214940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1607470</v>
          </cell>
          <cell r="AX267">
            <v>0</v>
          </cell>
          <cell r="AY267">
            <v>0</v>
          </cell>
          <cell r="AZ267">
            <v>0</v>
          </cell>
          <cell r="BA267">
            <v>0</v>
          </cell>
          <cell r="BB267">
            <v>0</v>
          </cell>
          <cell r="BC267">
            <v>0</v>
          </cell>
          <cell r="BD267">
            <v>1607470</v>
          </cell>
          <cell r="BE267">
            <v>0</v>
          </cell>
          <cell r="BF267">
            <v>0</v>
          </cell>
          <cell r="BG267">
            <v>0</v>
          </cell>
          <cell r="BH267">
            <v>0</v>
          </cell>
          <cell r="BI267">
            <v>0</v>
          </cell>
          <cell r="BJ267">
            <v>0</v>
          </cell>
          <cell r="BK267">
            <v>0</v>
          </cell>
          <cell r="BL267">
            <v>0</v>
          </cell>
          <cell r="BM267">
            <v>0</v>
          </cell>
          <cell r="BN267">
            <v>0</v>
          </cell>
          <cell r="BO267">
            <v>0</v>
          </cell>
          <cell r="BP267">
            <v>0</v>
          </cell>
          <cell r="BQ267">
            <v>0</v>
          </cell>
          <cell r="BR267">
            <v>0</v>
          </cell>
          <cell r="BS267">
            <v>0</v>
          </cell>
        </row>
        <row r="268">
          <cell r="A268">
            <v>1160</v>
          </cell>
          <cell r="B268" t="str">
            <v>MT-MMW</v>
          </cell>
          <cell r="C268" t="str">
            <v xml:space="preserve">MT MODERNISATION MECHNICAL WORKS </v>
          </cell>
          <cell r="D268" t="str">
            <v>Unit 5</v>
          </cell>
          <cell r="E268" t="str">
            <v>Foreign</v>
          </cell>
          <cell r="F268" t="str">
            <v>H</v>
          </cell>
          <cell r="G268" t="str">
            <v>Commissioning and Testing</v>
          </cell>
          <cell r="H268" t="str">
            <v>Fixed</v>
          </cell>
          <cell r="I268" t="str">
            <v>H Commissioning and Testing Foreign Fixed</v>
          </cell>
          <cell r="J268">
            <v>1390552.23</v>
          </cell>
          <cell r="K268">
            <v>0</v>
          </cell>
          <cell r="L268">
            <v>1390552.23</v>
          </cell>
          <cell r="M268">
            <v>-0.22999999998137355</v>
          </cell>
          <cell r="N268">
            <v>1390552</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1390552</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row>
        <row r="269">
          <cell r="A269">
            <v>1162</v>
          </cell>
          <cell r="B269" t="str">
            <v>MT-MMW</v>
          </cell>
          <cell r="C269" t="str">
            <v xml:space="preserve">MT MODERNISATION MECHNICAL WORKS </v>
          </cell>
          <cell r="D269" t="str">
            <v>Unit 5</v>
          </cell>
          <cell r="E269" t="str">
            <v>Local</v>
          </cell>
          <cell r="F269" t="str">
            <v>B</v>
          </cell>
          <cell r="G269" t="str">
            <v>Engineering</v>
          </cell>
          <cell r="H269" t="str">
            <v>Formula 4</v>
          </cell>
          <cell r="I269" t="str">
            <v>B Engineering Local Formula 4</v>
          </cell>
          <cell r="J269">
            <v>24165.75</v>
          </cell>
          <cell r="K269">
            <v>0</v>
          </cell>
          <cell r="L269">
            <v>24165.75</v>
          </cell>
          <cell r="M269">
            <v>0.25</v>
          </cell>
          <cell r="N269">
            <v>24166</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24166</v>
          </cell>
          <cell r="BE269">
            <v>0</v>
          </cell>
          <cell r="BF269">
            <v>0</v>
          </cell>
          <cell r="BG269">
            <v>0</v>
          </cell>
          <cell r="BH269">
            <v>0</v>
          </cell>
          <cell r="BI269">
            <v>0</v>
          </cell>
          <cell r="BJ269">
            <v>0</v>
          </cell>
          <cell r="BK269">
            <v>0</v>
          </cell>
          <cell r="BL269">
            <v>0</v>
          </cell>
          <cell r="BM269">
            <v>0</v>
          </cell>
          <cell r="BN269">
            <v>0</v>
          </cell>
          <cell r="BO269">
            <v>0</v>
          </cell>
          <cell r="BP269">
            <v>0</v>
          </cell>
          <cell r="BQ269">
            <v>0</v>
          </cell>
          <cell r="BR269">
            <v>0</v>
          </cell>
          <cell r="BS269">
            <v>0</v>
          </cell>
        </row>
        <row r="270">
          <cell r="A270">
            <v>1163</v>
          </cell>
          <cell r="B270" t="str">
            <v>MT-MMW</v>
          </cell>
          <cell r="C270" t="str">
            <v xml:space="preserve">MT MODERNISATION MECHNICAL WORKS </v>
          </cell>
          <cell r="D270" t="str">
            <v>Unit 5</v>
          </cell>
          <cell r="E270" t="str">
            <v>Local</v>
          </cell>
          <cell r="F270" t="str">
            <v>C</v>
          </cell>
          <cell r="G270" t="str">
            <v>Plant and Materials</v>
          </cell>
          <cell r="H270" t="str">
            <v>Formula 1</v>
          </cell>
          <cell r="I270" t="str">
            <v>C Plant and Materials Local Formula 1</v>
          </cell>
          <cell r="J270">
            <v>470509.77411764709</v>
          </cell>
          <cell r="K270">
            <v>0</v>
          </cell>
          <cell r="L270">
            <v>470509.77411764709</v>
          </cell>
          <cell r="M270">
            <v>0.2258823529118672</v>
          </cell>
          <cell r="N270">
            <v>470510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cell r="AX270">
            <v>0</v>
          </cell>
          <cell r="AY270">
            <v>0</v>
          </cell>
          <cell r="AZ270">
            <v>0</v>
          </cell>
          <cell r="BA270">
            <v>0</v>
          </cell>
          <cell r="BB270">
            <v>0</v>
          </cell>
          <cell r="BC270">
            <v>470510</v>
          </cell>
          <cell r="BD270">
            <v>0</v>
          </cell>
          <cell r="BE270">
            <v>0</v>
          </cell>
          <cell r="BF270">
            <v>0</v>
          </cell>
          <cell r="BG270">
            <v>0</v>
          </cell>
          <cell r="BH270">
            <v>0</v>
          </cell>
          <cell r="BI270">
            <v>0</v>
          </cell>
          <cell r="BJ270">
            <v>0</v>
          </cell>
          <cell r="BK270">
            <v>0</v>
          </cell>
          <cell r="BL270">
            <v>0</v>
          </cell>
          <cell r="BM270">
            <v>0</v>
          </cell>
          <cell r="BN270">
            <v>0</v>
          </cell>
          <cell r="BO270">
            <v>0</v>
          </cell>
          <cell r="BP270">
            <v>0</v>
          </cell>
          <cell r="BQ270">
            <v>0</v>
          </cell>
          <cell r="BR270">
            <v>0</v>
          </cell>
          <cell r="BS270">
            <v>0</v>
          </cell>
        </row>
        <row r="271">
          <cell r="A271">
            <v>1164</v>
          </cell>
          <cell r="B271" t="str">
            <v>MT-MMW</v>
          </cell>
          <cell r="C271" t="str">
            <v xml:space="preserve">MT MODERNISATION MECHNICAL WORKS </v>
          </cell>
          <cell r="D271" t="str">
            <v>Unit 5</v>
          </cell>
          <cell r="E271" t="str">
            <v>Local</v>
          </cell>
          <cell r="F271" t="str">
            <v>D</v>
          </cell>
          <cell r="G271" t="str">
            <v>Shipping / Freight</v>
          </cell>
          <cell r="H271" t="str">
            <v>Fixed</v>
          </cell>
          <cell r="I271" t="str">
            <v>D Shipping / Freight Local Fixed</v>
          </cell>
          <cell r="J271">
            <v>91408.79</v>
          </cell>
          <cell r="K271">
            <v>0</v>
          </cell>
          <cell r="L271">
            <v>91408.79</v>
          </cell>
          <cell r="M271">
            <v>0.21000000000640284</v>
          </cell>
          <cell r="N271">
            <v>91409</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cell r="AW271">
            <v>0</v>
          </cell>
          <cell r="AX271">
            <v>0</v>
          </cell>
          <cell r="AY271">
            <v>0</v>
          </cell>
          <cell r="AZ271">
            <v>0</v>
          </cell>
          <cell r="BA271">
            <v>0</v>
          </cell>
          <cell r="BB271">
            <v>0</v>
          </cell>
          <cell r="BC271">
            <v>91409</v>
          </cell>
          <cell r="BD271">
            <v>0</v>
          </cell>
          <cell r="BE271">
            <v>0</v>
          </cell>
          <cell r="BF271">
            <v>0</v>
          </cell>
          <cell r="BG271">
            <v>0</v>
          </cell>
          <cell r="BH271">
            <v>0</v>
          </cell>
          <cell r="BI271">
            <v>0</v>
          </cell>
          <cell r="BJ271">
            <v>0</v>
          </cell>
          <cell r="BK271">
            <v>0</v>
          </cell>
          <cell r="BL271">
            <v>0</v>
          </cell>
          <cell r="BM271">
            <v>0</v>
          </cell>
          <cell r="BN271">
            <v>0</v>
          </cell>
          <cell r="BO271">
            <v>0</v>
          </cell>
          <cell r="BP271">
            <v>0</v>
          </cell>
          <cell r="BQ271">
            <v>0</v>
          </cell>
          <cell r="BR271">
            <v>0</v>
          </cell>
          <cell r="BS271">
            <v>0</v>
          </cell>
        </row>
        <row r="272">
          <cell r="A272">
            <v>1167</v>
          </cell>
          <cell r="B272" t="str">
            <v>MT-MMW</v>
          </cell>
          <cell r="C272" t="str">
            <v xml:space="preserve">MT MODERNISATION MECHNICAL WORKS </v>
          </cell>
          <cell r="D272" t="str">
            <v>Unit 5</v>
          </cell>
          <cell r="E272" t="str">
            <v>Local</v>
          </cell>
          <cell r="F272" t="str">
            <v>G</v>
          </cell>
          <cell r="G272" t="str">
            <v>Construction, Erection, Installation</v>
          </cell>
          <cell r="H272" t="str">
            <v>Formula 4</v>
          </cell>
          <cell r="I272" t="str">
            <v>G Construction, Erection, Installation Local Formula 4</v>
          </cell>
          <cell r="J272">
            <v>493294</v>
          </cell>
          <cell r="K272">
            <v>0</v>
          </cell>
          <cell r="L272">
            <v>493294</v>
          </cell>
          <cell r="M272">
            <v>0</v>
          </cell>
          <cell r="N272">
            <v>493294</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cell r="AX272">
            <v>0</v>
          </cell>
          <cell r="AY272">
            <v>0</v>
          </cell>
          <cell r="AZ272">
            <v>0</v>
          </cell>
          <cell r="BA272">
            <v>0</v>
          </cell>
          <cell r="BB272">
            <v>0</v>
          </cell>
          <cell r="BC272">
            <v>493294</v>
          </cell>
          <cell r="BD272">
            <v>0</v>
          </cell>
          <cell r="BE272">
            <v>0</v>
          </cell>
          <cell r="BF272">
            <v>0</v>
          </cell>
          <cell r="BG272">
            <v>0</v>
          </cell>
          <cell r="BH272">
            <v>0</v>
          </cell>
          <cell r="BI272">
            <v>0</v>
          </cell>
          <cell r="BJ272">
            <v>0</v>
          </cell>
          <cell r="BK272">
            <v>0</v>
          </cell>
          <cell r="BL272">
            <v>0</v>
          </cell>
          <cell r="BM272">
            <v>0</v>
          </cell>
          <cell r="BN272">
            <v>0</v>
          </cell>
          <cell r="BO272">
            <v>0</v>
          </cell>
          <cell r="BP272">
            <v>0</v>
          </cell>
          <cell r="BQ272">
            <v>0</v>
          </cell>
          <cell r="BR272">
            <v>0</v>
          </cell>
          <cell r="BS272">
            <v>0</v>
          </cell>
        </row>
        <row r="273">
          <cell r="A273">
            <v>1168</v>
          </cell>
          <cell r="B273" t="str">
            <v>MT-MMW</v>
          </cell>
          <cell r="C273" t="str">
            <v xml:space="preserve">MT MODERNISATION MECHNICAL WORKS </v>
          </cell>
          <cell r="D273" t="str">
            <v>Unit 5</v>
          </cell>
          <cell r="E273" t="str">
            <v>Local</v>
          </cell>
          <cell r="F273" t="str">
            <v>H</v>
          </cell>
          <cell r="G273" t="str">
            <v>Commissioning and Testing</v>
          </cell>
          <cell r="H273" t="str">
            <v>Formula 4</v>
          </cell>
          <cell r="I273" t="str">
            <v>H Commissioning and Testing Local Formula 4</v>
          </cell>
          <cell r="J273">
            <v>135890.57</v>
          </cell>
          <cell r="K273">
            <v>0</v>
          </cell>
          <cell r="L273">
            <v>135890.57</v>
          </cell>
          <cell r="M273">
            <v>0.42999999999301508</v>
          </cell>
          <cell r="N273">
            <v>135891</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cell r="AX273">
            <v>0</v>
          </cell>
          <cell r="AY273">
            <v>0</v>
          </cell>
          <cell r="AZ273">
            <v>0</v>
          </cell>
          <cell r="BA273">
            <v>0</v>
          </cell>
          <cell r="BB273">
            <v>0</v>
          </cell>
          <cell r="BC273">
            <v>0</v>
          </cell>
          <cell r="BD273">
            <v>135891</v>
          </cell>
          <cell r="BE273">
            <v>0</v>
          </cell>
          <cell r="BF273">
            <v>0</v>
          </cell>
          <cell r="BG273">
            <v>0</v>
          </cell>
          <cell r="BH273">
            <v>0</v>
          </cell>
          <cell r="BI273">
            <v>0</v>
          </cell>
          <cell r="BJ273">
            <v>0</v>
          </cell>
          <cell r="BK273">
            <v>0</v>
          </cell>
          <cell r="BL273">
            <v>0</v>
          </cell>
          <cell r="BM273">
            <v>0</v>
          </cell>
          <cell r="BN273">
            <v>0</v>
          </cell>
          <cell r="BO273">
            <v>0</v>
          </cell>
          <cell r="BP273">
            <v>0</v>
          </cell>
          <cell r="BQ273">
            <v>0</v>
          </cell>
          <cell r="BR273">
            <v>0</v>
          </cell>
          <cell r="BS273">
            <v>0</v>
          </cell>
        </row>
        <row r="274">
          <cell r="A274">
            <v>1169</v>
          </cell>
          <cell r="B274" t="str">
            <v>MT-MMW</v>
          </cell>
          <cell r="C274" t="str">
            <v xml:space="preserve">MT MODERNISATION MECHNICAL WORKS </v>
          </cell>
          <cell r="D274" t="str">
            <v>Unit 6</v>
          </cell>
          <cell r="E274" t="str">
            <v>Foreign</v>
          </cell>
          <cell r="F274" t="str">
            <v>A</v>
          </cell>
          <cell r="G274" t="str">
            <v>Management</v>
          </cell>
          <cell r="H274" t="str">
            <v>Fixed</v>
          </cell>
          <cell r="I274" t="str">
            <v>A Management Foreign Fixed</v>
          </cell>
          <cell r="J274">
            <v>119058.3</v>
          </cell>
          <cell r="K274">
            <v>0</v>
          </cell>
          <cell r="L274">
            <v>119058.3</v>
          </cell>
          <cell r="M274">
            <v>-0.30000000000291038</v>
          </cell>
          <cell r="N274">
            <v>119058</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0</v>
          </cell>
          <cell r="AW274">
            <v>0</v>
          </cell>
          <cell r="AX274">
            <v>0</v>
          </cell>
          <cell r="AY274">
            <v>0</v>
          </cell>
          <cell r="AZ274">
            <v>0</v>
          </cell>
          <cell r="BA274">
            <v>0</v>
          </cell>
          <cell r="BB274">
            <v>0</v>
          </cell>
          <cell r="BC274">
            <v>119058</v>
          </cell>
          <cell r="BD274">
            <v>0</v>
          </cell>
          <cell r="BE274">
            <v>0</v>
          </cell>
          <cell r="BF274">
            <v>0</v>
          </cell>
          <cell r="BG274">
            <v>0</v>
          </cell>
          <cell r="BH274">
            <v>0</v>
          </cell>
          <cell r="BI274">
            <v>0</v>
          </cell>
          <cell r="BJ274">
            <v>0</v>
          </cell>
          <cell r="BK274">
            <v>0</v>
          </cell>
          <cell r="BL274">
            <v>0</v>
          </cell>
          <cell r="BM274">
            <v>0</v>
          </cell>
          <cell r="BN274">
            <v>0</v>
          </cell>
          <cell r="BO274">
            <v>0</v>
          </cell>
          <cell r="BP274">
            <v>0</v>
          </cell>
          <cell r="BQ274">
            <v>0</v>
          </cell>
          <cell r="BR274">
            <v>0</v>
          </cell>
          <cell r="BS274">
            <v>0</v>
          </cell>
        </row>
        <row r="275">
          <cell r="A275">
            <v>1170</v>
          </cell>
          <cell r="B275" t="str">
            <v>MT-MMW</v>
          </cell>
          <cell r="C275" t="str">
            <v xml:space="preserve">MT MODERNISATION MECHNICAL WORKS </v>
          </cell>
          <cell r="D275" t="str">
            <v>Unit 6</v>
          </cell>
          <cell r="E275" t="str">
            <v>Foreign</v>
          </cell>
          <cell r="F275" t="str">
            <v>B</v>
          </cell>
          <cell r="G275" t="str">
            <v>Engineering</v>
          </cell>
          <cell r="H275" t="str">
            <v>Fixed</v>
          </cell>
          <cell r="I275" t="str">
            <v>B Engineering Foreign Fixed</v>
          </cell>
          <cell r="J275">
            <v>128226.98</v>
          </cell>
          <cell r="K275">
            <v>0</v>
          </cell>
          <cell r="L275">
            <v>128226.98</v>
          </cell>
          <cell r="M275">
            <v>2.0000000004074536E-2</v>
          </cell>
          <cell r="N275">
            <v>128227</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128227</v>
          </cell>
          <cell r="BC275">
            <v>0</v>
          </cell>
          <cell r="BD275">
            <v>0</v>
          </cell>
          <cell r="BE275">
            <v>0</v>
          </cell>
          <cell r="BF275">
            <v>0</v>
          </cell>
          <cell r="BG275">
            <v>0</v>
          </cell>
          <cell r="BH275">
            <v>0</v>
          </cell>
          <cell r="BI275">
            <v>0</v>
          </cell>
          <cell r="BJ275">
            <v>0</v>
          </cell>
          <cell r="BK275">
            <v>0</v>
          </cell>
          <cell r="BL275">
            <v>0</v>
          </cell>
          <cell r="BM275">
            <v>0</v>
          </cell>
          <cell r="BN275">
            <v>0</v>
          </cell>
          <cell r="BO275">
            <v>0</v>
          </cell>
          <cell r="BP275">
            <v>0</v>
          </cell>
          <cell r="BQ275">
            <v>0</v>
          </cell>
          <cell r="BR275">
            <v>0</v>
          </cell>
          <cell r="BS275">
            <v>0</v>
          </cell>
        </row>
        <row r="276">
          <cell r="A276">
            <v>1171</v>
          </cell>
          <cell r="B276" t="str">
            <v>MT-MMW</v>
          </cell>
          <cell r="C276" t="str">
            <v xml:space="preserve">MT MODERNISATION MECHNICAL WORKS </v>
          </cell>
          <cell r="D276" t="str">
            <v>Unit 6</v>
          </cell>
          <cell r="E276" t="str">
            <v>Foreign</v>
          </cell>
          <cell r="F276" t="str">
            <v>C</v>
          </cell>
          <cell r="G276" t="str">
            <v>Plant and Materials</v>
          </cell>
          <cell r="H276" t="str">
            <v>Fixed</v>
          </cell>
          <cell r="I276" t="str">
            <v>C Plant and Materials Foreign Fixed</v>
          </cell>
          <cell r="J276">
            <v>1884926.66</v>
          </cell>
          <cell r="K276">
            <v>0</v>
          </cell>
          <cell r="L276">
            <v>1884926.66</v>
          </cell>
          <cell r="M276">
            <v>0.34000000008381903</v>
          </cell>
          <cell r="N276">
            <v>1884927</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1884927</v>
          </cell>
          <cell r="BE276">
            <v>0</v>
          </cell>
          <cell r="BF276">
            <v>0</v>
          </cell>
          <cell r="BG276">
            <v>0</v>
          </cell>
          <cell r="BH276">
            <v>0</v>
          </cell>
          <cell r="BI276">
            <v>0</v>
          </cell>
          <cell r="BJ276">
            <v>0</v>
          </cell>
          <cell r="BK276">
            <v>0</v>
          </cell>
          <cell r="BL276">
            <v>0</v>
          </cell>
          <cell r="BM276">
            <v>0</v>
          </cell>
          <cell r="BN276">
            <v>0</v>
          </cell>
          <cell r="BO276">
            <v>0</v>
          </cell>
          <cell r="BP276">
            <v>0</v>
          </cell>
          <cell r="BQ276">
            <v>0</v>
          </cell>
          <cell r="BR276">
            <v>0</v>
          </cell>
          <cell r="BS276">
            <v>0</v>
          </cell>
        </row>
        <row r="277">
          <cell r="A277">
            <v>1176</v>
          </cell>
          <cell r="B277" t="str">
            <v>MT-MMW</v>
          </cell>
          <cell r="C277" t="str">
            <v xml:space="preserve">MT MODERNISATION MECHNICAL WORKS </v>
          </cell>
          <cell r="D277" t="str">
            <v>Unit 6</v>
          </cell>
          <cell r="E277" t="str">
            <v>Foreign</v>
          </cell>
          <cell r="F277" t="str">
            <v>H</v>
          </cell>
          <cell r="G277" t="str">
            <v>Commissioning and Testing</v>
          </cell>
          <cell r="H277" t="str">
            <v>Fixed</v>
          </cell>
          <cell r="I277" t="str">
            <v>H Commissioning and Testing Foreign Fixed</v>
          </cell>
          <cell r="J277">
            <v>1390552.23</v>
          </cell>
          <cell r="K277">
            <v>0</v>
          </cell>
          <cell r="L277">
            <v>1390552.23</v>
          </cell>
          <cell r="M277">
            <v>-0.22999999998137355</v>
          </cell>
          <cell r="N277">
            <v>1390552</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cell r="BE277">
            <v>0</v>
          </cell>
          <cell r="BF277">
            <v>1390552</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row>
        <row r="278">
          <cell r="A278">
            <v>1178</v>
          </cell>
          <cell r="B278" t="str">
            <v>MT-MMW</v>
          </cell>
          <cell r="C278" t="str">
            <v xml:space="preserve">MT MODERNISATION MECHNICAL WORKS </v>
          </cell>
          <cell r="D278" t="str">
            <v>Unit 6</v>
          </cell>
          <cell r="E278" t="str">
            <v>Local</v>
          </cell>
          <cell r="F278" t="str">
            <v>B</v>
          </cell>
          <cell r="G278" t="str">
            <v>Engineering</v>
          </cell>
          <cell r="H278" t="str">
            <v>Formula 4</v>
          </cell>
          <cell r="I278" t="str">
            <v>B Engineering Local Formula 4</v>
          </cell>
          <cell r="J278">
            <v>24165.75</v>
          </cell>
          <cell r="K278">
            <v>0</v>
          </cell>
          <cell r="L278">
            <v>24165.75</v>
          </cell>
          <cell r="M278">
            <v>0.25</v>
          </cell>
          <cell r="N278">
            <v>24166</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24166</v>
          </cell>
          <cell r="BD278">
            <v>0</v>
          </cell>
          <cell r="BE278">
            <v>0</v>
          </cell>
          <cell r="BF278">
            <v>0</v>
          </cell>
          <cell r="BG278">
            <v>0</v>
          </cell>
          <cell r="BH278">
            <v>0</v>
          </cell>
          <cell r="BI278">
            <v>0</v>
          </cell>
          <cell r="BJ278">
            <v>0</v>
          </cell>
          <cell r="BK278">
            <v>0</v>
          </cell>
          <cell r="BL278">
            <v>0</v>
          </cell>
          <cell r="BM278">
            <v>0</v>
          </cell>
          <cell r="BN278">
            <v>0</v>
          </cell>
          <cell r="BO278">
            <v>0</v>
          </cell>
          <cell r="BP278">
            <v>0</v>
          </cell>
          <cell r="BQ278">
            <v>0</v>
          </cell>
          <cell r="BR278">
            <v>0</v>
          </cell>
          <cell r="BS278">
            <v>0</v>
          </cell>
        </row>
        <row r="279">
          <cell r="A279">
            <v>1179</v>
          </cell>
          <cell r="B279" t="str">
            <v>MT-MMW</v>
          </cell>
          <cell r="C279" t="str">
            <v xml:space="preserve">MT MODERNISATION MECHNICAL WORKS </v>
          </cell>
          <cell r="D279" t="str">
            <v>Unit 6</v>
          </cell>
          <cell r="E279" t="str">
            <v>Local</v>
          </cell>
          <cell r="F279" t="str">
            <v>C</v>
          </cell>
          <cell r="G279" t="str">
            <v>Plant and Materials</v>
          </cell>
          <cell r="H279" t="str">
            <v>Formula 1</v>
          </cell>
          <cell r="I279" t="str">
            <v>C Plant and Materials Local Formula 1</v>
          </cell>
          <cell r="J279">
            <v>92226.43</v>
          </cell>
          <cell r="K279">
            <v>0</v>
          </cell>
          <cell r="L279">
            <v>92226.43</v>
          </cell>
          <cell r="M279">
            <v>-0.42999999999301508</v>
          </cell>
          <cell r="N279">
            <v>92226</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92226</v>
          </cell>
          <cell r="BE279">
            <v>0</v>
          </cell>
          <cell r="BF279">
            <v>0</v>
          </cell>
          <cell r="BG279">
            <v>0</v>
          </cell>
          <cell r="BH279">
            <v>0</v>
          </cell>
          <cell r="BI279">
            <v>0</v>
          </cell>
          <cell r="BJ279">
            <v>0</v>
          </cell>
          <cell r="BK279">
            <v>0</v>
          </cell>
          <cell r="BL279">
            <v>0</v>
          </cell>
          <cell r="BM279">
            <v>0</v>
          </cell>
          <cell r="BN279">
            <v>0</v>
          </cell>
          <cell r="BO279">
            <v>0</v>
          </cell>
          <cell r="BP279">
            <v>0</v>
          </cell>
          <cell r="BQ279">
            <v>0</v>
          </cell>
          <cell r="BR279">
            <v>0</v>
          </cell>
          <cell r="BS279">
            <v>0</v>
          </cell>
        </row>
        <row r="280">
          <cell r="A280">
            <v>1180</v>
          </cell>
          <cell r="B280" t="str">
            <v>MT-MMW</v>
          </cell>
          <cell r="C280" t="str">
            <v xml:space="preserve">MT MODERNISATION MECHNICAL WORKS </v>
          </cell>
          <cell r="D280" t="str">
            <v>Unit 6</v>
          </cell>
          <cell r="E280" t="str">
            <v>Local</v>
          </cell>
          <cell r="F280" t="str">
            <v>D</v>
          </cell>
          <cell r="G280" t="str">
            <v>Shipping / Freight</v>
          </cell>
          <cell r="H280" t="str">
            <v>Fixed</v>
          </cell>
          <cell r="I280" t="str">
            <v>D Shipping / Freight Local Fixed</v>
          </cell>
          <cell r="J280">
            <v>102966.23</v>
          </cell>
          <cell r="K280">
            <v>0</v>
          </cell>
          <cell r="L280">
            <v>102966.23</v>
          </cell>
          <cell r="M280">
            <v>-0.22999999999592546</v>
          </cell>
          <cell r="N280">
            <v>102966</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0</v>
          </cell>
          <cell r="AW280">
            <v>0</v>
          </cell>
          <cell r="AX280">
            <v>0</v>
          </cell>
          <cell r="AY280">
            <v>0</v>
          </cell>
          <cell r="AZ280">
            <v>0</v>
          </cell>
          <cell r="BA280">
            <v>0</v>
          </cell>
          <cell r="BB280">
            <v>0</v>
          </cell>
          <cell r="BC280">
            <v>0</v>
          </cell>
          <cell r="BD280">
            <v>102966</v>
          </cell>
          <cell r="BE280">
            <v>0</v>
          </cell>
          <cell r="BF280">
            <v>0</v>
          </cell>
          <cell r="BG280">
            <v>0</v>
          </cell>
          <cell r="BH280">
            <v>0</v>
          </cell>
          <cell r="BI280">
            <v>0</v>
          </cell>
          <cell r="BJ280">
            <v>0</v>
          </cell>
          <cell r="BK280">
            <v>0</v>
          </cell>
          <cell r="BL280">
            <v>0</v>
          </cell>
          <cell r="BM280">
            <v>0</v>
          </cell>
          <cell r="BN280">
            <v>0</v>
          </cell>
          <cell r="BO280">
            <v>0</v>
          </cell>
          <cell r="BP280">
            <v>0</v>
          </cell>
          <cell r="BQ280">
            <v>0</v>
          </cell>
          <cell r="BR280">
            <v>0</v>
          </cell>
          <cell r="BS280">
            <v>0</v>
          </cell>
        </row>
        <row r="281">
          <cell r="A281">
            <v>1183</v>
          </cell>
          <cell r="B281" t="str">
            <v>MT-MMW</v>
          </cell>
          <cell r="C281" t="str">
            <v xml:space="preserve">MT MODERNISATION MECHNICAL WORKS </v>
          </cell>
          <cell r="D281" t="str">
            <v>Unit 6</v>
          </cell>
          <cell r="E281" t="str">
            <v>Local</v>
          </cell>
          <cell r="F281" t="str">
            <v>G</v>
          </cell>
          <cell r="G281" t="str">
            <v>Construction, Erection, Installation</v>
          </cell>
          <cell r="H281" t="str">
            <v>Formula 4</v>
          </cell>
          <cell r="I281" t="str">
            <v>G Construction, Erection, Installation Local Formula 4</v>
          </cell>
          <cell r="J281">
            <v>485200</v>
          </cell>
          <cell r="K281">
            <v>0</v>
          </cell>
          <cell r="L281">
            <v>485200</v>
          </cell>
          <cell r="M281">
            <v>0</v>
          </cell>
          <cell r="N281">
            <v>485200</v>
          </cell>
          <cell r="P281">
            <v>0</v>
          </cell>
          <cell r="Q281">
            <v>0</v>
          </cell>
          <cell r="R281">
            <v>0</v>
          </cell>
          <cell r="S281">
            <v>0</v>
          </cell>
          <cell r="T281">
            <v>0</v>
          </cell>
          <cell r="U281">
            <v>0</v>
          </cell>
          <cell r="V281">
            <v>0</v>
          </cell>
          <cell r="W281">
            <v>0</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cell r="AS281">
            <v>0</v>
          </cell>
          <cell r="AT281">
            <v>0</v>
          </cell>
          <cell r="AU281">
            <v>0</v>
          </cell>
          <cell r="AV281">
            <v>0</v>
          </cell>
          <cell r="AW281">
            <v>0</v>
          </cell>
          <cell r="AX281">
            <v>0</v>
          </cell>
          <cell r="AY281">
            <v>0</v>
          </cell>
          <cell r="AZ281">
            <v>0</v>
          </cell>
          <cell r="BA281">
            <v>0</v>
          </cell>
          <cell r="BB281">
            <v>0</v>
          </cell>
          <cell r="BC281">
            <v>0</v>
          </cell>
          <cell r="BD281">
            <v>0</v>
          </cell>
          <cell r="BE281">
            <v>0</v>
          </cell>
          <cell r="BF281">
            <v>485200</v>
          </cell>
          <cell r="BG281">
            <v>0</v>
          </cell>
          <cell r="BH281">
            <v>0</v>
          </cell>
          <cell r="BI281">
            <v>0</v>
          </cell>
          <cell r="BJ281">
            <v>0</v>
          </cell>
          <cell r="BK281">
            <v>0</v>
          </cell>
          <cell r="BL281">
            <v>0</v>
          </cell>
          <cell r="BM281">
            <v>0</v>
          </cell>
          <cell r="BN281">
            <v>0</v>
          </cell>
          <cell r="BO281">
            <v>0</v>
          </cell>
          <cell r="BP281">
            <v>0</v>
          </cell>
          <cell r="BQ281">
            <v>0</v>
          </cell>
          <cell r="BR281">
            <v>0</v>
          </cell>
          <cell r="BS281">
            <v>0</v>
          </cell>
        </row>
        <row r="282">
          <cell r="A282">
            <v>1184</v>
          </cell>
          <cell r="B282" t="str">
            <v>MT-MMW</v>
          </cell>
          <cell r="C282" t="str">
            <v xml:space="preserve">MT MODERNISATION MECHNICAL WORKS </v>
          </cell>
          <cell r="D282" t="str">
            <v>Unit 6</v>
          </cell>
          <cell r="E282" t="str">
            <v>Local</v>
          </cell>
          <cell r="F282" t="str">
            <v>H</v>
          </cell>
          <cell r="G282" t="str">
            <v>Commissioning and Testing</v>
          </cell>
          <cell r="H282" t="str">
            <v>Formula 4</v>
          </cell>
          <cell r="I282" t="str">
            <v>H Commissioning and Testing Local Formula 4</v>
          </cell>
          <cell r="J282">
            <v>135890.57</v>
          </cell>
          <cell r="K282">
            <v>0</v>
          </cell>
          <cell r="L282">
            <v>135890.57</v>
          </cell>
          <cell r="M282">
            <v>0.42999999999301508</v>
          </cell>
          <cell r="N282">
            <v>135891</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cell r="AX282">
            <v>0</v>
          </cell>
          <cell r="AY282">
            <v>0</v>
          </cell>
          <cell r="AZ282">
            <v>0</v>
          </cell>
          <cell r="BA282">
            <v>0</v>
          </cell>
          <cell r="BB282">
            <v>0</v>
          </cell>
          <cell r="BC282">
            <v>0</v>
          </cell>
          <cell r="BD282">
            <v>0</v>
          </cell>
          <cell r="BE282">
            <v>0</v>
          </cell>
          <cell r="BF282">
            <v>0</v>
          </cell>
          <cell r="BG282">
            <v>135891</v>
          </cell>
          <cell r="BH282">
            <v>0</v>
          </cell>
          <cell r="BI282">
            <v>0</v>
          </cell>
          <cell r="BJ282">
            <v>0</v>
          </cell>
          <cell r="BK282">
            <v>0</v>
          </cell>
          <cell r="BL282">
            <v>0</v>
          </cell>
          <cell r="BM282">
            <v>0</v>
          </cell>
          <cell r="BN282">
            <v>0</v>
          </cell>
          <cell r="BO282">
            <v>0</v>
          </cell>
          <cell r="BP282">
            <v>0</v>
          </cell>
          <cell r="BQ282">
            <v>0</v>
          </cell>
          <cell r="BR282">
            <v>0</v>
          </cell>
          <cell r="BS282">
            <v>0</v>
          </cell>
        </row>
        <row r="283">
          <cell r="A283">
            <v>1185</v>
          </cell>
          <cell r="B283" t="str">
            <v>MT-MMW</v>
          </cell>
          <cell r="C283" t="str">
            <v xml:space="preserve">MT MODERNISATION MECHNICAL WORKS </v>
          </cell>
          <cell r="D283" t="str">
            <v>Unit 7</v>
          </cell>
          <cell r="E283" t="str">
            <v>Foreign</v>
          </cell>
          <cell r="F283" t="str">
            <v>A</v>
          </cell>
          <cell r="G283" t="str">
            <v>Management</v>
          </cell>
          <cell r="H283" t="str">
            <v>Fixed</v>
          </cell>
          <cell r="I283" t="str">
            <v>A Management Foreign Fixed</v>
          </cell>
          <cell r="J283">
            <v>366340.86</v>
          </cell>
          <cell r="K283">
            <v>256438.6</v>
          </cell>
          <cell r="L283">
            <v>109902.25999999998</v>
          </cell>
          <cell r="M283">
            <v>-0.26000000000931323</v>
          </cell>
          <cell r="N283">
            <v>366340.6</v>
          </cell>
          <cell r="P283">
            <v>0</v>
          </cell>
          <cell r="Q283">
            <v>0</v>
          </cell>
          <cell r="R283">
            <v>0</v>
          </cell>
          <cell r="S283">
            <v>0</v>
          </cell>
          <cell r="T283">
            <v>0</v>
          </cell>
          <cell r="U283">
            <v>0</v>
          </cell>
          <cell r="V283">
            <v>0</v>
          </cell>
          <cell r="W283">
            <v>0</v>
          </cell>
          <cell r="X283">
            <v>0</v>
          </cell>
          <cell r="Y283">
            <v>0</v>
          </cell>
          <cell r="Z283">
            <v>0</v>
          </cell>
          <cell r="AA283">
            <v>0</v>
          </cell>
          <cell r="AB283">
            <v>256438.6</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cell r="AS283">
            <v>0</v>
          </cell>
          <cell r="AT283">
            <v>0</v>
          </cell>
          <cell r="AU283">
            <v>0</v>
          </cell>
          <cell r="AV283">
            <v>0</v>
          </cell>
          <cell r="AW283">
            <v>0</v>
          </cell>
          <cell r="AX283">
            <v>0</v>
          </cell>
          <cell r="AY283">
            <v>0</v>
          </cell>
          <cell r="AZ283">
            <v>0</v>
          </cell>
          <cell r="BA283">
            <v>0</v>
          </cell>
          <cell r="BB283">
            <v>0</v>
          </cell>
          <cell r="BC283">
            <v>0</v>
          </cell>
          <cell r="BD283">
            <v>109902</v>
          </cell>
          <cell r="BE283">
            <v>0</v>
          </cell>
          <cell r="BF283">
            <v>0</v>
          </cell>
          <cell r="BG283">
            <v>0</v>
          </cell>
          <cell r="BH283">
            <v>0</v>
          </cell>
          <cell r="BI283">
            <v>0</v>
          </cell>
          <cell r="BJ283">
            <v>0</v>
          </cell>
          <cell r="BK283">
            <v>0</v>
          </cell>
          <cell r="BL283">
            <v>0</v>
          </cell>
          <cell r="BM283">
            <v>0</v>
          </cell>
          <cell r="BN283">
            <v>0</v>
          </cell>
          <cell r="BO283">
            <v>0</v>
          </cell>
          <cell r="BP283">
            <v>0</v>
          </cell>
          <cell r="BQ283">
            <v>0</v>
          </cell>
          <cell r="BR283">
            <v>0</v>
          </cell>
          <cell r="BS283">
            <v>0</v>
          </cell>
        </row>
        <row r="284">
          <cell r="A284">
            <v>1186</v>
          </cell>
          <cell r="B284" t="str">
            <v>MT-MMW</v>
          </cell>
          <cell r="C284" t="str">
            <v xml:space="preserve">MT MODERNISATION MECHNICAL WORKS </v>
          </cell>
          <cell r="D284" t="str">
            <v>Unit 7</v>
          </cell>
          <cell r="E284" t="str">
            <v>Foreign</v>
          </cell>
          <cell r="F284" t="str">
            <v>B</v>
          </cell>
          <cell r="G284" t="str">
            <v>Engineering</v>
          </cell>
          <cell r="H284" t="str">
            <v>Fixed</v>
          </cell>
          <cell r="I284" t="str">
            <v>B Engineering Foreign Fixed</v>
          </cell>
          <cell r="J284">
            <v>888389.16</v>
          </cell>
          <cell r="K284">
            <v>533033.5</v>
          </cell>
          <cell r="L284">
            <v>355355.66000000003</v>
          </cell>
          <cell r="M284">
            <v>0.33999999996740371</v>
          </cell>
          <cell r="N284">
            <v>888389.5</v>
          </cell>
          <cell r="P284">
            <v>0</v>
          </cell>
          <cell r="Q284">
            <v>0</v>
          </cell>
          <cell r="R284">
            <v>0</v>
          </cell>
          <cell r="S284">
            <v>0</v>
          </cell>
          <cell r="T284">
            <v>0</v>
          </cell>
          <cell r="U284">
            <v>0</v>
          </cell>
          <cell r="V284">
            <v>0</v>
          </cell>
          <cell r="W284">
            <v>0</v>
          </cell>
          <cell r="X284">
            <v>0</v>
          </cell>
          <cell r="Y284">
            <v>0</v>
          </cell>
          <cell r="Z284">
            <v>0</v>
          </cell>
          <cell r="AA284">
            <v>0</v>
          </cell>
          <cell r="AB284">
            <v>533033.5</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cell r="AX284">
            <v>0</v>
          </cell>
          <cell r="AY284">
            <v>0</v>
          </cell>
          <cell r="AZ284">
            <v>0</v>
          </cell>
          <cell r="BA284">
            <v>0</v>
          </cell>
          <cell r="BB284">
            <v>0</v>
          </cell>
          <cell r="BC284">
            <v>0</v>
          </cell>
          <cell r="BD284">
            <v>0</v>
          </cell>
          <cell r="BE284">
            <v>355356</v>
          </cell>
          <cell r="BF284">
            <v>0</v>
          </cell>
          <cell r="BG284">
            <v>0</v>
          </cell>
          <cell r="BH284">
            <v>0</v>
          </cell>
          <cell r="BI284">
            <v>0</v>
          </cell>
          <cell r="BJ284">
            <v>0</v>
          </cell>
          <cell r="BK284">
            <v>0</v>
          </cell>
          <cell r="BL284">
            <v>0</v>
          </cell>
          <cell r="BM284">
            <v>0</v>
          </cell>
          <cell r="BN284">
            <v>0</v>
          </cell>
          <cell r="BO284">
            <v>0</v>
          </cell>
          <cell r="BP284">
            <v>0</v>
          </cell>
          <cell r="BQ284">
            <v>0</v>
          </cell>
          <cell r="BR284">
            <v>0</v>
          </cell>
          <cell r="BS284">
            <v>0</v>
          </cell>
        </row>
        <row r="285">
          <cell r="A285">
            <v>1187</v>
          </cell>
          <cell r="B285" t="str">
            <v>MT-MMW</v>
          </cell>
          <cell r="C285" t="str">
            <v xml:space="preserve">MT MODERNISATION MECHNICAL WORKS </v>
          </cell>
          <cell r="D285" t="str">
            <v>Unit 7</v>
          </cell>
          <cell r="E285" t="str">
            <v>Foreign</v>
          </cell>
          <cell r="F285" t="str">
            <v>C</v>
          </cell>
          <cell r="G285" t="str">
            <v>Plant and Materials</v>
          </cell>
          <cell r="H285" t="str">
            <v>Fixed</v>
          </cell>
          <cell r="I285" t="str">
            <v>C Plant and Materials Foreign Fixed</v>
          </cell>
          <cell r="J285">
            <v>2461945.0299999998</v>
          </cell>
          <cell r="K285">
            <v>0</v>
          </cell>
          <cell r="L285">
            <v>2461945.0299999998</v>
          </cell>
          <cell r="M285">
            <v>-2.9999999795109034E-2</v>
          </cell>
          <cell r="N285">
            <v>2461945</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cell r="AX285">
            <v>0</v>
          </cell>
          <cell r="AY285">
            <v>0</v>
          </cell>
          <cell r="AZ285">
            <v>0</v>
          </cell>
          <cell r="BA285">
            <v>0</v>
          </cell>
          <cell r="BB285">
            <v>0</v>
          </cell>
          <cell r="BC285">
            <v>0</v>
          </cell>
          <cell r="BD285">
            <v>0</v>
          </cell>
          <cell r="BE285">
            <v>2461945</v>
          </cell>
          <cell r="BF285">
            <v>0</v>
          </cell>
          <cell r="BG285">
            <v>0</v>
          </cell>
          <cell r="BH285">
            <v>0</v>
          </cell>
          <cell r="BI285">
            <v>0</v>
          </cell>
          <cell r="BJ285">
            <v>0</v>
          </cell>
          <cell r="BK285">
            <v>0</v>
          </cell>
          <cell r="BL285">
            <v>0</v>
          </cell>
          <cell r="BM285">
            <v>0</v>
          </cell>
          <cell r="BN285">
            <v>0</v>
          </cell>
          <cell r="BO285">
            <v>0</v>
          </cell>
          <cell r="BP285">
            <v>0</v>
          </cell>
          <cell r="BQ285">
            <v>0</v>
          </cell>
          <cell r="BR285">
            <v>0</v>
          </cell>
          <cell r="BS285">
            <v>0</v>
          </cell>
        </row>
        <row r="286">
          <cell r="A286">
            <v>1192</v>
          </cell>
          <cell r="B286" t="str">
            <v>MT-MMW</v>
          </cell>
          <cell r="C286" t="str">
            <v xml:space="preserve">MT MODERNISATION MECHNICAL WORKS </v>
          </cell>
          <cell r="D286" t="str">
            <v>Unit 7</v>
          </cell>
          <cell r="E286" t="str">
            <v>Foreign</v>
          </cell>
          <cell r="F286" t="str">
            <v>H</v>
          </cell>
          <cell r="G286" t="str">
            <v>Commissioning and Testing</v>
          </cell>
          <cell r="H286" t="str">
            <v>Fixed</v>
          </cell>
          <cell r="I286" t="str">
            <v>H Commissioning and Testing Foreign Fixed</v>
          </cell>
          <cell r="J286">
            <v>1557880.09</v>
          </cell>
          <cell r="K286">
            <v>0</v>
          </cell>
          <cell r="L286">
            <v>1557880.09</v>
          </cell>
          <cell r="M286">
            <v>-9.0000000083819032E-2</v>
          </cell>
          <cell r="N286">
            <v>1557880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cell r="BG286">
            <v>1557880</v>
          </cell>
          <cell r="BH286">
            <v>0</v>
          </cell>
          <cell r="BI286">
            <v>0</v>
          </cell>
          <cell r="BJ286">
            <v>0</v>
          </cell>
          <cell r="BK286">
            <v>0</v>
          </cell>
          <cell r="BL286">
            <v>0</v>
          </cell>
          <cell r="BM286">
            <v>0</v>
          </cell>
          <cell r="BN286">
            <v>0</v>
          </cell>
          <cell r="BO286">
            <v>0</v>
          </cell>
          <cell r="BP286">
            <v>0</v>
          </cell>
          <cell r="BQ286">
            <v>0</v>
          </cell>
          <cell r="BR286">
            <v>0</v>
          </cell>
          <cell r="BS286">
            <v>0</v>
          </cell>
        </row>
        <row r="287">
          <cell r="A287">
            <v>1194</v>
          </cell>
          <cell r="B287" t="str">
            <v>MT-MMW</v>
          </cell>
          <cell r="C287" t="str">
            <v xml:space="preserve">MT MODERNISATION MECHNICAL WORKS </v>
          </cell>
          <cell r="D287" t="str">
            <v>Unit 7</v>
          </cell>
          <cell r="E287" t="str">
            <v>Local</v>
          </cell>
          <cell r="F287" t="str">
            <v>B</v>
          </cell>
          <cell r="G287" t="str">
            <v>Engineering</v>
          </cell>
          <cell r="H287" t="str">
            <v>Formula 4</v>
          </cell>
          <cell r="I287" t="str">
            <v>B Engineering Local Formula 4</v>
          </cell>
          <cell r="J287">
            <v>122617.45</v>
          </cell>
          <cell r="K287">
            <v>0</v>
          </cell>
          <cell r="L287">
            <v>122617.45</v>
          </cell>
          <cell r="M287">
            <v>-0.44999999999708962</v>
          </cell>
          <cell r="N287">
            <v>122617</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122617</v>
          </cell>
          <cell r="BG287">
            <v>0</v>
          </cell>
          <cell r="BH287">
            <v>0</v>
          </cell>
          <cell r="BI287">
            <v>0</v>
          </cell>
          <cell r="BJ287">
            <v>0</v>
          </cell>
          <cell r="BK287">
            <v>0</v>
          </cell>
          <cell r="BL287">
            <v>0</v>
          </cell>
          <cell r="BM287">
            <v>0</v>
          </cell>
          <cell r="BN287">
            <v>0</v>
          </cell>
          <cell r="BO287">
            <v>0</v>
          </cell>
          <cell r="BP287">
            <v>0</v>
          </cell>
          <cell r="BQ287">
            <v>0</v>
          </cell>
          <cell r="BR287">
            <v>0</v>
          </cell>
          <cell r="BS287">
            <v>0</v>
          </cell>
        </row>
        <row r="288">
          <cell r="A288">
            <v>1195</v>
          </cell>
          <cell r="B288" t="str">
            <v>MT-MMW</v>
          </cell>
          <cell r="C288" t="str">
            <v xml:space="preserve">MT MODERNISATION MECHNICAL WORKS </v>
          </cell>
          <cell r="D288" t="str">
            <v>Unit 7</v>
          </cell>
          <cell r="E288" t="str">
            <v>Local</v>
          </cell>
          <cell r="F288" t="str">
            <v>C</v>
          </cell>
          <cell r="G288" t="str">
            <v>Plant and Materials</v>
          </cell>
          <cell r="H288" t="str">
            <v>Formula 1</v>
          </cell>
          <cell r="I288" t="str">
            <v>C Plant and Materials Local Formula 1</v>
          </cell>
          <cell r="J288">
            <v>120459.01</v>
          </cell>
          <cell r="K288">
            <v>0</v>
          </cell>
          <cell r="L288">
            <v>120459.01</v>
          </cell>
          <cell r="M288">
            <v>-9.9999999947613105E-3</v>
          </cell>
          <cell r="N288">
            <v>120459</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120459</v>
          </cell>
          <cell r="BG288">
            <v>0</v>
          </cell>
          <cell r="BH288">
            <v>0</v>
          </cell>
          <cell r="BI288">
            <v>0</v>
          </cell>
          <cell r="BJ288">
            <v>0</v>
          </cell>
          <cell r="BK288">
            <v>0</v>
          </cell>
          <cell r="BL288">
            <v>0</v>
          </cell>
          <cell r="BM288">
            <v>0</v>
          </cell>
          <cell r="BN288">
            <v>0</v>
          </cell>
          <cell r="BO288">
            <v>0</v>
          </cell>
          <cell r="BP288">
            <v>0</v>
          </cell>
          <cell r="BQ288">
            <v>0</v>
          </cell>
          <cell r="BR288">
            <v>0</v>
          </cell>
          <cell r="BS288">
            <v>0</v>
          </cell>
        </row>
        <row r="289">
          <cell r="A289">
            <v>1196</v>
          </cell>
          <cell r="B289" t="str">
            <v>MT-MMW</v>
          </cell>
          <cell r="C289" t="str">
            <v xml:space="preserve">MT MODERNISATION MECHNICAL WORKS </v>
          </cell>
          <cell r="D289" t="str">
            <v>Unit 7</v>
          </cell>
          <cell r="E289" t="str">
            <v>Local</v>
          </cell>
          <cell r="F289" t="str">
            <v>D</v>
          </cell>
          <cell r="G289" t="str">
            <v>Shipping / Freight</v>
          </cell>
          <cell r="H289" t="str">
            <v>Fixed</v>
          </cell>
          <cell r="I289" t="str">
            <v>D Shipping / Freight Local Fixed</v>
          </cell>
          <cell r="J289">
            <v>134486.51</v>
          </cell>
          <cell r="K289">
            <v>0</v>
          </cell>
          <cell r="L289">
            <v>134486.51</v>
          </cell>
          <cell r="M289">
            <v>0.48999999999068677</v>
          </cell>
          <cell r="N289">
            <v>134487</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134487</v>
          </cell>
          <cell r="BG289">
            <v>0</v>
          </cell>
          <cell r="BH289">
            <v>0</v>
          </cell>
          <cell r="BI289">
            <v>0</v>
          </cell>
          <cell r="BJ289">
            <v>0</v>
          </cell>
          <cell r="BK289">
            <v>0</v>
          </cell>
          <cell r="BL289">
            <v>0</v>
          </cell>
          <cell r="BM289">
            <v>0</v>
          </cell>
          <cell r="BN289">
            <v>0</v>
          </cell>
          <cell r="BO289">
            <v>0</v>
          </cell>
          <cell r="BP289">
            <v>0</v>
          </cell>
          <cell r="BQ289">
            <v>0</v>
          </cell>
          <cell r="BR289">
            <v>0</v>
          </cell>
          <cell r="BS289">
            <v>0</v>
          </cell>
        </row>
        <row r="290">
          <cell r="A290">
            <v>1199</v>
          </cell>
          <cell r="B290" t="str">
            <v>MT-MMW</v>
          </cell>
          <cell r="C290" t="str">
            <v xml:space="preserve">MT MODERNISATION MECHNICAL WORKS </v>
          </cell>
          <cell r="D290" t="str">
            <v>Unit 7</v>
          </cell>
          <cell r="E290" t="str">
            <v>Local</v>
          </cell>
          <cell r="F290" t="str">
            <v>G</v>
          </cell>
          <cell r="G290" t="str">
            <v>Construction, Erection, Installation</v>
          </cell>
          <cell r="H290" t="str">
            <v>Formula 4</v>
          </cell>
          <cell r="I290" t="str">
            <v>G Construction, Erection, Installation Local Formula 4</v>
          </cell>
          <cell r="J290">
            <v>485200</v>
          </cell>
          <cell r="K290">
            <v>0</v>
          </cell>
          <cell r="L290">
            <v>485200</v>
          </cell>
          <cell r="M290">
            <v>0</v>
          </cell>
          <cell r="N290">
            <v>485200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cell r="AX290">
            <v>0</v>
          </cell>
          <cell r="AY290">
            <v>0</v>
          </cell>
          <cell r="AZ290">
            <v>0</v>
          </cell>
          <cell r="BA290">
            <v>0</v>
          </cell>
          <cell r="BB290">
            <v>485200</v>
          </cell>
          <cell r="BC290">
            <v>0</v>
          </cell>
          <cell r="BD290">
            <v>0</v>
          </cell>
          <cell r="BE290">
            <v>0</v>
          </cell>
          <cell r="BF290">
            <v>0</v>
          </cell>
          <cell r="BG290">
            <v>0</v>
          </cell>
          <cell r="BH290">
            <v>0</v>
          </cell>
          <cell r="BI290">
            <v>0</v>
          </cell>
          <cell r="BJ290">
            <v>0</v>
          </cell>
          <cell r="BK290">
            <v>0</v>
          </cell>
          <cell r="BL290">
            <v>0</v>
          </cell>
          <cell r="BM290">
            <v>0</v>
          </cell>
          <cell r="BN290">
            <v>0</v>
          </cell>
          <cell r="BO290">
            <v>0</v>
          </cell>
          <cell r="BP290">
            <v>0</v>
          </cell>
          <cell r="BQ290">
            <v>0</v>
          </cell>
          <cell r="BR290">
            <v>0</v>
          </cell>
          <cell r="BS290">
            <v>0</v>
          </cell>
        </row>
        <row r="291">
          <cell r="A291">
            <v>1200</v>
          </cell>
          <cell r="B291" t="str">
            <v>MT-MMW</v>
          </cell>
          <cell r="C291" t="str">
            <v xml:space="preserve">MT MODERNISATION MECHNICAL WORKS </v>
          </cell>
          <cell r="D291" t="str">
            <v>Unit 7</v>
          </cell>
          <cell r="E291" t="str">
            <v>Local</v>
          </cell>
          <cell r="F291" t="str">
            <v>H</v>
          </cell>
          <cell r="G291" t="str">
            <v>Commissioning and Testing</v>
          </cell>
          <cell r="H291" t="str">
            <v>Formula 4</v>
          </cell>
          <cell r="I291" t="str">
            <v>H Commissioning and Testing Local Formula 4</v>
          </cell>
          <cell r="J291">
            <v>152242.54999999999</v>
          </cell>
          <cell r="K291">
            <v>0</v>
          </cell>
          <cell r="L291">
            <v>152242.54999999999</v>
          </cell>
          <cell r="M291">
            <v>0.45000000001164153</v>
          </cell>
          <cell r="N291">
            <v>152243</v>
          </cell>
          <cell r="P291">
            <v>0</v>
          </cell>
          <cell r="Q291">
            <v>0</v>
          </cell>
          <cell r="R291">
            <v>0</v>
          </cell>
          <cell r="S291">
            <v>0</v>
          </cell>
          <cell r="T291">
            <v>0</v>
          </cell>
          <cell r="U291">
            <v>0</v>
          </cell>
          <cell r="V291">
            <v>0</v>
          </cell>
          <cell r="W291">
            <v>0</v>
          </cell>
          <cell r="X291">
            <v>0</v>
          </cell>
          <cell r="Y291">
            <v>0</v>
          </cell>
          <cell r="Z291">
            <v>0</v>
          </cell>
          <cell r="AA291">
            <v>0</v>
          </cell>
          <cell r="AB291">
            <v>0</v>
          </cell>
          <cell r="AC291">
            <v>0</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0</v>
          </cell>
          <cell r="AT291">
            <v>0</v>
          </cell>
          <cell r="AU291">
            <v>0</v>
          </cell>
          <cell r="AV291">
            <v>0</v>
          </cell>
          <cell r="AW291">
            <v>0</v>
          </cell>
          <cell r="AX291">
            <v>0</v>
          </cell>
          <cell r="AY291">
            <v>0</v>
          </cell>
          <cell r="AZ291">
            <v>0</v>
          </cell>
          <cell r="BA291">
            <v>0</v>
          </cell>
          <cell r="BB291">
            <v>0</v>
          </cell>
          <cell r="BC291">
            <v>152243</v>
          </cell>
          <cell r="BD291">
            <v>0</v>
          </cell>
          <cell r="BE291">
            <v>0</v>
          </cell>
          <cell r="BF291">
            <v>0</v>
          </cell>
          <cell r="BG291">
            <v>0</v>
          </cell>
          <cell r="BH291">
            <v>0</v>
          </cell>
          <cell r="BI291">
            <v>0</v>
          </cell>
          <cell r="BJ291">
            <v>0</v>
          </cell>
          <cell r="BK291">
            <v>0</v>
          </cell>
          <cell r="BL291">
            <v>0</v>
          </cell>
          <cell r="BM291">
            <v>0</v>
          </cell>
          <cell r="BN291">
            <v>0</v>
          </cell>
          <cell r="BO291">
            <v>0</v>
          </cell>
          <cell r="BP291">
            <v>0</v>
          </cell>
          <cell r="BQ291">
            <v>0</v>
          </cell>
          <cell r="BR291">
            <v>0</v>
          </cell>
          <cell r="BS291">
            <v>0</v>
          </cell>
        </row>
        <row r="292">
          <cell r="A292">
            <v>1201</v>
          </cell>
          <cell r="B292" t="str">
            <v>MT-MMW</v>
          </cell>
          <cell r="C292" t="str">
            <v xml:space="preserve">MT MODERNISATION MECHNICAL WORKS </v>
          </cell>
          <cell r="D292" t="str">
            <v>Unit 8</v>
          </cell>
          <cell r="E292" t="str">
            <v>Foreign</v>
          </cell>
          <cell r="F292" t="str">
            <v>A</v>
          </cell>
          <cell r="G292" t="str">
            <v>Management</v>
          </cell>
          <cell r="H292" t="str">
            <v>Fixed</v>
          </cell>
          <cell r="I292" t="str">
            <v>A Management Foreign Fixed</v>
          </cell>
          <cell r="J292">
            <v>119058.3</v>
          </cell>
          <cell r="K292">
            <v>119058.29999999999</v>
          </cell>
          <cell r="L292">
            <v>0</v>
          </cell>
          <cell r="M292">
            <v>0</v>
          </cell>
          <cell r="N292">
            <v>119058.29999999999</v>
          </cell>
          <cell r="P292">
            <v>0</v>
          </cell>
          <cell r="Q292">
            <v>0</v>
          </cell>
          <cell r="R292">
            <v>0</v>
          </cell>
          <cell r="S292">
            <v>0</v>
          </cell>
          <cell r="T292">
            <v>0</v>
          </cell>
          <cell r="U292">
            <v>0</v>
          </cell>
          <cell r="V292">
            <v>0</v>
          </cell>
          <cell r="W292">
            <v>0</v>
          </cell>
          <cell r="X292">
            <v>0</v>
          </cell>
          <cell r="Y292">
            <v>0</v>
          </cell>
          <cell r="Z292">
            <v>0</v>
          </cell>
          <cell r="AA292">
            <v>83340.81</v>
          </cell>
          <cell r="AB292">
            <v>83340.81</v>
          </cell>
          <cell r="AC292">
            <v>0</v>
          </cell>
          <cell r="AD292">
            <v>0</v>
          </cell>
          <cell r="AE292">
            <v>0</v>
          </cell>
          <cell r="AF292">
            <v>0</v>
          </cell>
          <cell r="AG292">
            <v>0</v>
          </cell>
          <cell r="AH292">
            <v>0</v>
          </cell>
          <cell r="AI292">
            <v>0</v>
          </cell>
          <cell r="AJ292">
            <v>0</v>
          </cell>
          <cell r="AK292">
            <v>0</v>
          </cell>
          <cell r="AL292">
            <v>-47623.32</v>
          </cell>
          <cell r="AM292">
            <v>0</v>
          </cell>
          <cell r="AN292">
            <v>0</v>
          </cell>
          <cell r="AO292">
            <v>0</v>
          </cell>
          <cell r="AP292">
            <v>0</v>
          </cell>
          <cell r="AQ292">
            <v>0</v>
          </cell>
          <cell r="AR292">
            <v>0</v>
          </cell>
          <cell r="AS292">
            <v>0</v>
          </cell>
          <cell r="AT292">
            <v>0</v>
          </cell>
          <cell r="AU292">
            <v>0</v>
          </cell>
          <cell r="AV292">
            <v>0</v>
          </cell>
          <cell r="AW292">
            <v>0</v>
          </cell>
          <cell r="AX292">
            <v>0</v>
          </cell>
          <cell r="AY292">
            <v>0</v>
          </cell>
          <cell r="AZ292">
            <v>0</v>
          </cell>
          <cell r="BA292">
            <v>0</v>
          </cell>
          <cell r="BB292">
            <v>0</v>
          </cell>
          <cell r="BC292">
            <v>0</v>
          </cell>
          <cell r="BD292">
            <v>0</v>
          </cell>
          <cell r="BE292">
            <v>0</v>
          </cell>
          <cell r="BF292">
            <v>0</v>
          </cell>
          <cell r="BG292">
            <v>0</v>
          </cell>
          <cell r="BH292">
            <v>0</v>
          </cell>
          <cell r="BI292">
            <v>0</v>
          </cell>
          <cell r="BJ292">
            <v>0</v>
          </cell>
          <cell r="BK292">
            <v>0</v>
          </cell>
          <cell r="BL292">
            <v>0</v>
          </cell>
          <cell r="BM292">
            <v>0</v>
          </cell>
          <cell r="BN292">
            <v>0</v>
          </cell>
          <cell r="BO292">
            <v>0</v>
          </cell>
          <cell r="BP292">
            <v>0</v>
          </cell>
          <cell r="BQ292">
            <v>0</v>
          </cell>
          <cell r="BR292">
            <v>0</v>
          </cell>
          <cell r="BS292">
            <v>0</v>
          </cell>
        </row>
        <row r="293">
          <cell r="A293">
            <v>1202</v>
          </cell>
          <cell r="B293" t="str">
            <v>MT-MMW</v>
          </cell>
          <cell r="C293" t="str">
            <v xml:space="preserve">MT MODERNISATION MECHNICAL WORKS </v>
          </cell>
          <cell r="D293" t="str">
            <v>Unit 8</v>
          </cell>
          <cell r="E293" t="str">
            <v>Foreign</v>
          </cell>
          <cell r="F293" t="str">
            <v>B</v>
          </cell>
          <cell r="G293" t="str">
            <v>Engineering</v>
          </cell>
          <cell r="H293" t="str">
            <v>Fixed</v>
          </cell>
          <cell r="I293" t="str">
            <v>B Engineering Foreign Fixed</v>
          </cell>
          <cell r="J293">
            <v>128226.98</v>
          </cell>
          <cell r="K293">
            <v>128226.97999999986</v>
          </cell>
          <cell r="L293">
            <v>1.3096723705530167E-10</v>
          </cell>
          <cell r="M293">
            <v>-1.3096723705530167E-10</v>
          </cell>
          <cell r="N293">
            <v>128226.97999999986</v>
          </cell>
          <cell r="P293">
            <v>0</v>
          </cell>
          <cell r="Q293">
            <v>0</v>
          </cell>
          <cell r="R293">
            <v>0</v>
          </cell>
          <cell r="S293">
            <v>0</v>
          </cell>
          <cell r="T293">
            <v>0</v>
          </cell>
          <cell r="U293">
            <v>0</v>
          </cell>
          <cell r="V293">
            <v>0</v>
          </cell>
          <cell r="W293">
            <v>0</v>
          </cell>
          <cell r="X293">
            <v>0</v>
          </cell>
          <cell r="Y293">
            <v>0</v>
          </cell>
          <cell r="Z293">
            <v>0</v>
          </cell>
          <cell r="AA293">
            <v>602100.1</v>
          </cell>
          <cell r="AB293">
            <v>602100.1</v>
          </cell>
          <cell r="AC293">
            <v>0</v>
          </cell>
          <cell r="AD293">
            <v>0</v>
          </cell>
          <cell r="AE293">
            <v>0</v>
          </cell>
          <cell r="AF293">
            <v>0</v>
          </cell>
          <cell r="AG293">
            <v>0</v>
          </cell>
          <cell r="AH293">
            <v>0</v>
          </cell>
          <cell r="AI293">
            <v>0</v>
          </cell>
          <cell r="AJ293">
            <v>0</v>
          </cell>
          <cell r="AK293">
            <v>0</v>
          </cell>
          <cell r="AL293">
            <v>-200700.04</v>
          </cell>
          <cell r="AM293">
            <v>0</v>
          </cell>
          <cell r="AN293">
            <v>-875273.18</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cell r="BG293">
            <v>0</v>
          </cell>
          <cell r="BH293">
            <v>0</v>
          </cell>
          <cell r="BI293">
            <v>0</v>
          </cell>
          <cell r="BJ293">
            <v>0</v>
          </cell>
          <cell r="BK293">
            <v>0</v>
          </cell>
          <cell r="BL293">
            <v>0</v>
          </cell>
          <cell r="BM293">
            <v>0</v>
          </cell>
          <cell r="BN293">
            <v>0</v>
          </cell>
          <cell r="BO293">
            <v>0</v>
          </cell>
          <cell r="BP293">
            <v>0</v>
          </cell>
          <cell r="BQ293">
            <v>0</v>
          </cell>
          <cell r="BR293">
            <v>0</v>
          </cell>
          <cell r="BS293">
            <v>0</v>
          </cell>
        </row>
        <row r="294">
          <cell r="A294">
            <v>1203</v>
          </cell>
          <cell r="B294" t="str">
            <v>MT-MMW</v>
          </cell>
          <cell r="C294" t="str">
            <v xml:space="preserve">MT MODERNISATION MECHNICAL WORKS </v>
          </cell>
          <cell r="D294" t="str">
            <v>Unit 8</v>
          </cell>
          <cell r="E294" t="str">
            <v>Foreign</v>
          </cell>
          <cell r="F294" t="str">
            <v>C</v>
          </cell>
          <cell r="G294" t="str">
            <v>Plant and Materials</v>
          </cell>
          <cell r="H294" t="str">
            <v>Fixed</v>
          </cell>
          <cell r="I294" t="str">
            <v>C Plant and Materials Foreign Fixed</v>
          </cell>
          <cell r="J294">
            <v>1673353.26</v>
          </cell>
          <cell r="K294">
            <v>1673353.26</v>
          </cell>
          <cell r="L294">
            <v>0</v>
          </cell>
          <cell r="M294">
            <v>0</v>
          </cell>
          <cell r="N294">
            <v>1673353.26</v>
          </cell>
          <cell r="P294">
            <v>0</v>
          </cell>
          <cell r="Q294">
            <v>0</v>
          </cell>
          <cell r="R294">
            <v>0</v>
          </cell>
          <cell r="S294">
            <v>0</v>
          </cell>
          <cell r="T294">
            <v>0</v>
          </cell>
          <cell r="U294">
            <v>0</v>
          </cell>
          <cell r="V294">
            <v>0</v>
          </cell>
          <cell r="W294">
            <v>0</v>
          </cell>
          <cell r="X294">
            <v>0</v>
          </cell>
          <cell r="Y294">
            <v>0</v>
          </cell>
          <cell r="Z294">
            <v>0</v>
          </cell>
          <cell r="AA294">
            <v>0</v>
          </cell>
          <cell r="AB294">
            <v>2935369.31</v>
          </cell>
          <cell r="AC294">
            <v>0</v>
          </cell>
          <cell r="AD294">
            <v>780288.04</v>
          </cell>
          <cell r="AE294">
            <v>0</v>
          </cell>
          <cell r="AF294">
            <v>0</v>
          </cell>
          <cell r="AG294">
            <v>0</v>
          </cell>
          <cell r="AH294">
            <v>0</v>
          </cell>
          <cell r="AI294">
            <v>0</v>
          </cell>
          <cell r="AJ294">
            <v>0</v>
          </cell>
          <cell r="AK294">
            <v>0</v>
          </cell>
          <cell r="AL294">
            <v>0</v>
          </cell>
          <cell r="AM294">
            <v>0</v>
          </cell>
          <cell r="AN294">
            <v>-2042304.09</v>
          </cell>
          <cell r="AO294">
            <v>0</v>
          </cell>
          <cell r="AP294">
            <v>0</v>
          </cell>
          <cell r="AQ294">
            <v>0</v>
          </cell>
          <cell r="AR294">
            <v>0</v>
          </cell>
          <cell r="AS294">
            <v>0</v>
          </cell>
          <cell r="AT294">
            <v>0</v>
          </cell>
          <cell r="AU294">
            <v>0</v>
          </cell>
          <cell r="AV294">
            <v>0</v>
          </cell>
          <cell r="AW294">
            <v>0</v>
          </cell>
          <cell r="AX294">
            <v>0</v>
          </cell>
          <cell r="AY294">
            <v>0</v>
          </cell>
          <cell r="AZ294">
            <v>0</v>
          </cell>
          <cell r="BA294">
            <v>0</v>
          </cell>
          <cell r="BB294">
            <v>0</v>
          </cell>
          <cell r="BC294">
            <v>0</v>
          </cell>
          <cell r="BD294">
            <v>0</v>
          </cell>
          <cell r="BE294">
            <v>0</v>
          </cell>
          <cell r="BF294">
            <v>0</v>
          </cell>
          <cell r="BG294">
            <v>0</v>
          </cell>
          <cell r="BH294">
            <v>0</v>
          </cell>
          <cell r="BI294">
            <v>0</v>
          </cell>
          <cell r="BJ294">
            <v>0</v>
          </cell>
          <cell r="BK294">
            <v>0</v>
          </cell>
          <cell r="BL294">
            <v>0</v>
          </cell>
          <cell r="BM294">
            <v>0</v>
          </cell>
          <cell r="BN294">
            <v>0</v>
          </cell>
          <cell r="BO294">
            <v>0</v>
          </cell>
          <cell r="BP294">
            <v>0</v>
          </cell>
          <cell r="BQ294">
            <v>0</v>
          </cell>
          <cell r="BR294">
            <v>0</v>
          </cell>
          <cell r="BS294">
            <v>0</v>
          </cell>
        </row>
        <row r="295">
          <cell r="A295">
            <v>1208</v>
          </cell>
          <cell r="B295" t="str">
            <v>MT-MMW</v>
          </cell>
          <cell r="C295" t="str">
            <v xml:space="preserve">MT MODERNISATION MECHNICAL WORKS </v>
          </cell>
          <cell r="D295" t="str">
            <v>Unit 8</v>
          </cell>
          <cell r="E295" t="str">
            <v>Foreign</v>
          </cell>
          <cell r="F295" t="str">
            <v>H</v>
          </cell>
          <cell r="G295" t="str">
            <v>Commissioning and Testing</v>
          </cell>
          <cell r="H295" t="str">
            <v>Fixed</v>
          </cell>
          <cell r="I295" t="str">
            <v>H Commissioning and Testing Foreign Fixed</v>
          </cell>
          <cell r="J295">
            <v>1390552.23</v>
          </cell>
          <cell r="K295">
            <v>0</v>
          </cell>
          <cell r="L295">
            <v>1390552.23</v>
          </cell>
          <cell r="M295">
            <v>-0.22999999998137355</v>
          </cell>
          <cell r="N295">
            <v>1390552</v>
          </cell>
          <cell r="P295">
            <v>0</v>
          </cell>
          <cell r="Q295">
            <v>0</v>
          </cell>
          <cell r="R295">
            <v>0</v>
          </cell>
          <cell r="S295">
            <v>0</v>
          </cell>
          <cell r="T295">
            <v>0</v>
          </cell>
          <cell r="U295">
            <v>0</v>
          </cell>
          <cell r="V295">
            <v>0</v>
          </cell>
          <cell r="W295">
            <v>0</v>
          </cell>
          <cell r="X295">
            <v>0</v>
          </cell>
          <cell r="Y295">
            <v>0</v>
          </cell>
          <cell r="Z295">
            <v>0</v>
          </cell>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0</v>
          </cell>
          <cell r="AT295">
            <v>0</v>
          </cell>
          <cell r="AU295">
            <v>0</v>
          </cell>
          <cell r="AV295">
            <v>0</v>
          </cell>
          <cell r="AW295">
            <v>0</v>
          </cell>
          <cell r="AX295">
            <v>0</v>
          </cell>
          <cell r="AY295">
            <v>1390552</v>
          </cell>
          <cell r="AZ295">
            <v>0</v>
          </cell>
          <cell r="BA295">
            <v>0</v>
          </cell>
          <cell r="BB295">
            <v>0</v>
          </cell>
          <cell r="BC295">
            <v>0</v>
          </cell>
          <cell r="BD295">
            <v>0</v>
          </cell>
          <cell r="BE295">
            <v>0</v>
          </cell>
          <cell r="BF295">
            <v>0</v>
          </cell>
          <cell r="BG295">
            <v>0</v>
          </cell>
          <cell r="BH295">
            <v>0</v>
          </cell>
          <cell r="BI295">
            <v>0</v>
          </cell>
          <cell r="BJ295">
            <v>0</v>
          </cell>
          <cell r="BK295">
            <v>0</v>
          </cell>
          <cell r="BL295">
            <v>0</v>
          </cell>
          <cell r="BM295">
            <v>0</v>
          </cell>
          <cell r="BN295">
            <v>0</v>
          </cell>
          <cell r="BO295">
            <v>0</v>
          </cell>
          <cell r="BP295">
            <v>0</v>
          </cell>
          <cell r="BQ295">
            <v>0</v>
          </cell>
          <cell r="BR295">
            <v>0</v>
          </cell>
          <cell r="BS295">
            <v>0</v>
          </cell>
        </row>
        <row r="296">
          <cell r="A296">
            <v>1210</v>
          </cell>
          <cell r="B296" t="str">
            <v>MT-MMW</v>
          </cell>
          <cell r="C296" t="str">
            <v xml:space="preserve">MT MODERNISATION MECHNICAL WORKS </v>
          </cell>
          <cell r="D296" t="str">
            <v>Unit 8</v>
          </cell>
          <cell r="E296" t="str">
            <v>Local</v>
          </cell>
          <cell r="F296" t="str">
            <v>B</v>
          </cell>
          <cell r="G296" t="str">
            <v>Engineering</v>
          </cell>
          <cell r="H296" t="str">
            <v>Formula 4</v>
          </cell>
          <cell r="I296" t="str">
            <v>B Engineering Local Formula 4</v>
          </cell>
          <cell r="J296">
            <v>24165.75</v>
          </cell>
          <cell r="K296">
            <v>24165.75</v>
          </cell>
          <cell r="L296">
            <v>0</v>
          </cell>
          <cell r="M296">
            <v>0</v>
          </cell>
          <cell r="N296">
            <v>24165.75</v>
          </cell>
          <cell r="P296">
            <v>0</v>
          </cell>
          <cell r="Q296">
            <v>0</v>
          </cell>
          <cell r="R296">
            <v>0</v>
          </cell>
          <cell r="S296">
            <v>0</v>
          </cell>
          <cell r="T296">
            <v>0</v>
          </cell>
          <cell r="U296">
            <v>0</v>
          </cell>
          <cell r="V296">
            <v>0</v>
          </cell>
          <cell r="W296">
            <v>0</v>
          </cell>
          <cell r="X296">
            <v>0</v>
          </cell>
          <cell r="Y296">
            <v>0</v>
          </cell>
          <cell r="Z296">
            <v>0</v>
          </cell>
          <cell r="AA296">
            <v>0</v>
          </cell>
          <cell r="AB296">
            <v>24165.75</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cell r="BS296">
            <v>0</v>
          </cell>
        </row>
        <row r="297">
          <cell r="A297">
            <v>1211</v>
          </cell>
          <cell r="B297" t="str">
            <v>MT-MMW</v>
          </cell>
          <cell r="C297" t="str">
            <v xml:space="preserve">MT MODERNISATION MECHNICAL WORKS </v>
          </cell>
          <cell r="D297" t="str">
            <v>Unit 8</v>
          </cell>
          <cell r="E297" t="str">
            <v>Local</v>
          </cell>
          <cell r="F297" t="str">
            <v>C</v>
          </cell>
          <cell r="G297" t="str">
            <v>Plant and Materials</v>
          </cell>
          <cell r="H297" t="str">
            <v>Formula 1</v>
          </cell>
          <cell r="I297" t="str">
            <v>C Plant and Materials Local Formula 1</v>
          </cell>
          <cell r="J297">
            <v>81874.48</v>
          </cell>
          <cell r="K297">
            <v>81874.48000000004</v>
          </cell>
          <cell r="L297">
            <v>0</v>
          </cell>
          <cell r="M297">
            <v>0</v>
          </cell>
          <cell r="N297">
            <v>81874.48000000004</v>
          </cell>
          <cell r="P297">
            <v>0</v>
          </cell>
          <cell r="Q297">
            <v>0</v>
          </cell>
          <cell r="R297">
            <v>0</v>
          </cell>
          <cell r="S297">
            <v>0</v>
          </cell>
          <cell r="T297">
            <v>0</v>
          </cell>
          <cell r="U297">
            <v>0</v>
          </cell>
          <cell r="V297">
            <v>0</v>
          </cell>
          <cell r="W297">
            <v>0</v>
          </cell>
          <cell r="X297">
            <v>0</v>
          </cell>
          <cell r="Y297">
            <v>0</v>
          </cell>
          <cell r="Z297">
            <v>0</v>
          </cell>
          <cell r="AA297">
            <v>0</v>
          </cell>
          <cell r="AB297">
            <v>596741.06000000006</v>
          </cell>
          <cell r="AC297">
            <v>0</v>
          </cell>
          <cell r="AD297">
            <v>0</v>
          </cell>
          <cell r="AE297">
            <v>0</v>
          </cell>
          <cell r="AF297">
            <v>0</v>
          </cell>
          <cell r="AG297">
            <v>0</v>
          </cell>
          <cell r="AH297">
            <v>0</v>
          </cell>
          <cell r="AI297">
            <v>0</v>
          </cell>
          <cell r="AJ297">
            <v>0</v>
          </cell>
          <cell r="AK297">
            <v>0</v>
          </cell>
          <cell r="AL297">
            <v>0</v>
          </cell>
          <cell r="AM297">
            <v>0</v>
          </cell>
          <cell r="AN297">
            <v>-514866.58</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cell r="BS297">
            <v>0</v>
          </cell>
        </row>
        <row r="298">
          <cell r="A298">
            <v>1212</v>
          </cell>
          <cell r="B298" t="str">
            <v>MT-MMW</v>
          </cell>
          <cell r="C298" t="str">
            <v xml:space="preserve">MT MODERNISATION MECHNICAL WORKS </v>
          </cell>
          <cell r="D298" t="str">
            <v>Unit 8</v>
          </cell>
          <cell r="E298" t="str">
            <v>Local</v>
          </cell>
          <cell r="F298" t="str">
            <v>D</v>
          </cell>
          <cell r="G298" t="str">
            <v>Shipping / Freight</v>
          </cell>
          <cell r="H298" t="str">
            <v>Fixed</v>
          </cell>
          <cell r="I298" t="str">
            <v>D Shipping / Freight Local Fixed</v>
          </cell>
          <cell r="J298">
            <v>91408.79</v>
          </cell>
          <cell r="K298">
            <v>91408.79</v>
          </cell>
          <cell r="L298">
            <v>0</v>
          </cell>
          <cell r="M298">
            <v>0</v>
          </cell>
          <cell r="N298">
            <v>91408.79</v>
          </cell>
          <cell r="P298">
            <v>0</v>
          </cell>
          <cell r="Q298">
            <v>0</v>
          </cell>
          <cell r="R298">
            <v>0</v>
          </cell>
          <cell r="S298">
            <v>0</v>
          </cell>
          <cell r="T298">
            <v>0</v>
          </cell>
          <cell r="U298">
            <v>0</v>
          </cell>
          <cell r="V298">
            <v>0</v>
          </cell>
          <cell r="W298">
            <v>0</v>
          </cell>
          <cell r="X298">
            <v>0</v>
          </cell>
          <cell r="Y298">
            <v>0</v>
          </cell>
          <cell r="Z298">
            <v>0</v>
          </cell>
          <cell r="AA298">
            <v>0</v>
          </cell>
          <cell r="AB298">
            <v>91408.79</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0</v>
          </cell>
          <cell r="AT298">
            <v>0</v>
          </cell>
          <cell r="AU298">
            <v>0</v>
          </cell>
          <cell r="AV298">
            <v>0</v>
          </cell>
          <cell r="AW298">
            <v>0</v>
          </cell>
          <cell r="AX298">
            <v>0</v>
          </cell>
          <cell r="AY298">
            <v>0</v>
          </cell>
          <cell r="AZ298">
            <v>0</v>
          </cell>
          <cell r="BA298">
            <v>0</v>
          </cell>
          <cell r="BB298">
            <v>0</v>
          </cell>
          <cell r="BC298">
            <v>0</v>
          </cell>
          <cell r="BD298">
            <v>0</v>
          </cell>
          <cell r="BE298">
            <v>0</v>
          </cell>
          <cell r="BF298">
            <v>0</v>
          </cell>
          <cell r="BG298">
            <v>0</v>
          </cell>
          <cell r="BH298">
            <v>0</v>
          </cell>
          <cell r="BI298">
            <v>0</v>
          </cell>
          <cell r="BJ298">
            <v>0</v>
          </cell>
          <cell r="BK298">
            <v>0</v>
          </cell>
          <cell r="BL298">
            <v>0</v>
          </cell>
          <cell r="BM298">
            <v>0</v>
          </cell>
          <cell r="BN298">
            <v>0</v>
          </cell>
          <cell r="BO298">
            <v>0</v>
          </cell>
          <cell r="BP298">
            <v>0</v>
          </cell>
          <cell r="BQ298">
            <v>0</v>
          </cell>
          <cell r="BR298">
            <v>0</v>
          </cell>
          <cell r="BS298">
            <v>0</v>
          </cell>
        </row>
        <row r="299">
          <cell r="A299">
            <v>1215</v>
          </cell>
          <cell r="B299" t="str">
            <v>MT-MMW</v>
          </cell>
          <cell r="C299" t="str">
            <v xml:space="preserve">MT MODERNISATION MECHNICAL WORKS </v>
          </cell>
          <cell r="D299" t="str">
            <v>Unit 8</v>
          </cell>
          <cell r="E299" t="str">
            <v>Local</v>
          </cell>
          <cell r="F299" t="str">
            <v>G</v>
          </cell>
          <cell r="G299" t="str">
            <v>Construction, Erection, Installation</v>
          </cell>
          <cell r="H299" t="str">
            <v>Formula 4</v>
          </cell>
          <cell r="I299" t="str">
            <v>G Construction, Erection, Installation Local Formula 4</v>
          </cell>
          <cell r="J299">
            <v>363900</v>
          </cell>
          <cell r="K299">
            <v>0</v>
          </cell>
          <cell r="L299">
            <v>363900</v>
          </cell>
          <cell r="M299">
            <v>0</v>
          </cell>
          <cell r="N299">
            <v>363900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363900</v>
          </cell>
          <cell r="BC299">
            <v>0</v>
          </cell>
          <cell r="BD299">
            <v>0</v>
          </cell>
          <cell r="BE299">
            <v>0</v>
          </cell>
          <cell r="BF299">
            <v>0</v>
          </cell>
          <cell r="BG299">
            <v>0</v>
          </cell>
          <cell r="BH299">
            <v>0</v>
          </cell>
          <cell r="BI299">
            <v>0</v>
          </cell>
          <cell r="BJ299">
            <v>0</v>
          </cell>
          <cell r="BK299">
            <v>0</v>
          </cell>
          <cell r="BL299">
            <v>0</v>
          </cell>
          <cell r="BM299">
            <v>0</v>
          </cell>
          <cell r="BN299">
            <v>0</v>
          </cell>
          <cell r="BO299">
            <v>0</v>
          </cell>
          <cell r="BP299">
            <v>0</v>
          </cell>
          <cell r="BQ299">
            <v>0</v>
          </cell>
          <cell r="BR299">
            <v>0</v>
          </cell>
          <cell r="BS299">
            <v>0</v>
          </cell>
        </row>
        <row r="300">
          <cell r="A300">
            <v>1216</v>
          </cell>
          <cell r="B300" t="str">
            <v>MT-MMW</v>
          </cell>
          <cell r="C300" t="str">
            <v xml:space="preserve">MT MODERNISATION MECHNICAL WORKS </v>
          </cell>
          <cell r="D300" t="str">
            <v>Unit 8</v>
          </cell>
          <cell r="E300" t="str">
            <v>Local</v>
          </cell>
          <cell r="F300" t="str">
            <v>H</v>
          </cell>
          <cell r="G300" t="str">
            <v>Commissioning and Testing</v>
          </cell>
          <cell r="H300" t="str">
            <v>Formula 4</v>
          </cell>
          <cell r="I300" t="str">
            <v>H Commissioning and Testing Local Formula 4</v>
          </cell>
          <cell r="J300">
            <v>135890.57</v>
          </cell>
          <cell r="K300">
            <v>0</v>
          </cell>
          <cell r="L300">
            <v>135890.57</v>
          </cell>
          <cell r="M300">
            <v>0.42999999999301508</v>
          </cell>
          <cell r="N300">
            <v>135891</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135891</v>
          </cell>
          <cell r="BD300">
            <v>0</v>
          </cell>
          <cell r="BE300">
            <v>0</v>
          </cell>
          <cell r="BF300">
            <v>0</v>
          </cell>
          <cell r="BG300">
            <v>0</v>
          </cell>
          <cell r="BH300">
            <v>0</v>
          </cell>
          <cell r="BI300">
            <v>0</v>
          </cell>
          <cell r="BJ300">
            <v>0</v>
          </cell>
          <cell r="BK300">
            <v>0</v>
          </cell>
          <cell r="BL300">
            <v>0</v>
          </cell>
          <cell r="BM300">
            <v>0</v>
          </cell>
          <cell r="BN300">
            <v>0</v>
          </cell>
          <cell r="BO300">
            <v>0</v>
          </cell>
          <cell r="BP300">
            <v>0</v>
          </cell>
          <cell r="BQ300">
            <v>0</v>
          </cell>
          <cell r="BR300">
            <v>0</v>
          </cell>
          <cell r="BS300">
            <v>0</v>
          </cell>
        </row>
        <row r="301">
          <cell r="A301">
            <v>1217</v>
          </cell>
          <cell r="B301" t="str">
            <v>MT-MMW</v>
          </cell>
          <cell r="C301" t="str">
            <v xml:space="preserve">MT MODERNISATION MECHNICAL WORKS </v>
          </cell>
          <cell r="D301" t="str">
            <v>Unit 9</v>
          </cell>
          <cell r="E301" t="str">
            <v>Foreign</v>
          </cell>
          <cell r="F301" t="str">
            <v>A</v>
          </cell>
          <cell r="G301" t="str">
            <v>Management</v>
          </cell>
          <cell r="H301" t="str">
            <v>Fixed</v>
          </cell>
          <cell r="I301" t="str">
            <v>A Management Foreign Fixed</v>
          </cell>
          <cell r="J301">
            <v>366340.86</v>
          </cell>
          <cell r="K301">
            <v>366340.86</v>
          </cell>
          <cell r="L301">
            <v>0</v>
          </cell>
          <cell r="M301">
            <v>0</v>
          </cell>
          <cell r="N301">
            <v>366340.86</v>
          </cell>
          <cell r="P301">
            <v>366340.86</v>
          </cell>
          <cell r="Q301">
            <v>0</v>
          </cell>
          <cell r="R301">
            <v>0</v>
          </cell>
          <cell r="S301">
            <v>0</v>
          </cell>
          <cell r="T301">
            <v>0</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cell r="BI301">
            <v>0</v>
          </cell>
          <cell r="BJ301">
            <v>0</v>
          </cell>
          <cell r="BK301">
            <v>0</v>
          </cell>
          <cell r="BL301">
            <v>0</v>
          </cell>
          <cell r="BM301">
            <v>0</v>
          </cell>
          <cell r="BN301">
            <v>0</v>
          </cell>
          <cell r="BO301">
            <v>0</v>
          </cell>
          <cell r="BP301">
            <v>0</v>
          </cell>
          <cell r="BQ301">
            <v>0</v>
          </cell>
          <cell r="BR301">
            <v>0</v>
          </cell>
          <cell r="BS301">
            <v>0</v>
          </cell>
        </row>
        <row r="302">
          <cell r="A302">
            <v>1218</v>
          </cell>
          <cell r="B302" t="str">
            <v>MT-MMW</v>
          </cell>
          <cell r="C302" t="str">
            <v xml:space="preserve">MT MODERNISATION MECHNICAL WORKS </v>
          </cell>
          <cell r="D302" t="str">
            <v>Unit 9</v>
          </cell>
          <cell r="E302" t="str">
            <v>Foreign</v>
          </cell>
          <cell r="F302" t="str">
            <v>B</v>
          </cell>
          <cell r="G302" t="str">
            <v>Engineering</v>
          </cell>
          <cell r="H302" t="str">
            <v>Fixed</v>
          </cell>
          <cell r="I302" t="str">
            <v>B Engineering Foreign Fixed</v>
          </cell>
          <cell r="J302">
            <v>1288389.1599999999</v>
          </cell>
          <cell r="K302">
            <v>1288389.1600000001</v>
          </cell>
          <cell r="L302">
            <v>0</v>
          </cell>
          <cell r="M302">
            <v>0</v>
          </cell>
          <cell r="N302">
            <v>1288389.1600000001</v>
          </cell>
          <cell r="P302">
            <v>1996062.34</v>
          </cell>
          <cell r="Q302">
            <v>0</v>
          </cell>
          <cell r="R302">
            <v>0</v>
          </cell>
          <cell r="S302">
            <v>0</v>
          </cell>
          <cell r="T302">
            <v>0</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-707673.18</v>
          </cell>
          <cell r="AM302">
            <v>0</v>
          </cell>
          <cell r="AN302">
            <v>0</v>
          </cell>
          <cell r="AO302">
            <v>0</v>
          </cell>
          <cell r="AP302">
            <v>0</v>
          </cell>
          <cell r="AQ302">
            <v>0</v>
          </cell>
          <cell r="AR302">
            <v>0</v>
          </cell>
          <cell r="AS302">
            <v>0</v>
          </cell>
          <cell r="AT302">
            <v>0</v>
          </cell>
          <cell r="AU302">
            <v>0</v>
          </cell>
          <cell r="AV302">
            <v>0</v>
          </cell>
          <cell r="AW302">
            <v>0</v>
          </cell>
          <cell r="AX302">
            <v>0</v>
          </cell>
          <cell r="AY302">
            <v>0</v>
          </cell>
          <cell r="AZ302">
            <v>0</v>
          </cell>
          <cell r="BA302">
            <v>0</v>
          </cell>
          <cell r="BB302">
            <v>0</v>
          </cell>
          <cell r="BC302">
            <v>0</v>
          </cell>
          <cell r="BD302">
            <v>0</v>
          </cell>
          <cell r="BE302">
            <v>0</v>
          </cell>
          <cell r="BF302">
            <v>0</v>
          </cell>
          <cell r="BG302">
            <v>0</v>
          </cell>
          <cell r="BH302">
            <v>0</v>
          </cell>
          <cell r="BI302">
            <v>0</v>
          </cell>
          <cell r="BJ302">
            <v>0</v>
          </cell>
          <cell r="BK302">
            <v>0</v>
          </cell>
          <cell r="BL302">
            <v>0</v>
          </cell>
          <cell r="BM302">
            <v>0</v>
          </cell>
          <cell r="BN302">
            <v>0</v>
          </cell>
          <cell r="BO302">
            <v>0</v>
          </cell>
          <cell r="BP302">
            <v>0</v>
          </cell>
          <cell r="BQ302">
            <v>0</v>
          </cell>
          <cell r="BR302">
            <v>0</v>
          </cell>
          <cell r="BS302">
            <v>0</v>
          </cell>
        </row>
        <row r="303">
          <cell r="A303">
            <v>1219</v>
          </cell>
          <cell r="B303" t="str">
            <v>MT-MMW</v>
          </cell>
          <cell r="C303" t="str">
            <v xml:space="preserve">MT MODERNISATION MECHNICAL WORKS </v>
          </cell>
          <cell r="D303" t="str">
            <v>Unit 9</v>
          </cell>
          <cell r="E303" t="str">
            <v>Foreign</v>
          </cell>
          <cell r="F303" t="str">
            <v>C</v>
          </cell>
          <cell r="G303" t="str">
            <v>Plant and Materials</v>
          </cell>
          <cell r="H303" t="str">
            <v>Fixed</v>
          </cell>
          <cell r="I303" t="str">
            <v>C Plant and Materials Foreign Fixed</v>
          </cell>
          <cell r="J303">
            <v>2250371.63</v>
          </cell>
          <cell r="K303">
            <v>2250371.6300000004</v>
          </cell>
          <cell r="L303">
            <v>0</v>
          </cell>
          <cell r="M303">
            <v>0</v>
          </cell>
          <cell r="N303">
            <v>2250371.6300000004</v>
          </cell>
          <cell r="P303">
            <v>0</v>
          </cell>
          <cell r="Q303">
            <v>0</v>
          </cell>
          <cell r="R303">
            <v>0</v>
          </cell>
          <cell r="S303">
            <v>0</v>
          </cell>
          <cell r="T303">
            <v>0</v>
          </cell>
          <cell r="U303">
            <v>2900965.43</v>
          </cell>
          <cell r="V303">
            <v>0</v>
          </cell>
          <cell r="W303">
            <v>0</v>
          </cell>
          <cell r="X303">
            <v>628542.51</v>
          </cell>
          <cell r="Y303">
            <v>0</v>
          </cell>
          <cell r="Z303">
            <v>0</v>
          </cell>
          <cell r="AA303">
            <v>0</v>
          </cell>
          <cell r="AB303">
            <v>0</v>
          </cell>
          <cell r="AC303">
            <v>-1279136.31</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cell r="AS303">
            <v>0</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cell r="BG303">
            <v>0</v>
          </cell>
          <cell r="BH303">
            <v>0</v>
          </cell>
          <cell r="BI303">
            <v>0</v>
          </cell>
          <cell r="BJ303">
            <v>0</v>
          </cell>
          <cell r="BK303">
            <v>0</v>
          </cell>
          <cell r="BL303">
            <v>0</v>
          </cell>
          <cell r="BM303">
            <v>0</v>
          </cell>
          <cell r="BN303">
            <v>0</v>
          </cell>
          <cell r="BO303">
            <v>0</v>
          </cell>
          <cell r="BP303">
            <v>0</v>
          </cell>
          <cell r="BQ303">
            <v>0</v>
          </cell>
          <cell r="BR303">
            <v>0</v>
          </cell>
          <cell r="BS303">
            <v>0</v>
          </cell>
        </row>
        <row r="304">
          <cell r="A304">
            <v>1224</v>
          </cell>
          <cell r="B304" t="str">
            <v>MT-MMW</v>
          </cell>
          <cell r="C304" t="str">
            <v xml:space="preserve">MT MODERNISATION MECHNICAL WORKS </v>
          </cell>
          <cell r="D304" t="str">
            <v>Unit 9</v>
          </cell>
          <cell r="E304" t="str">
            <v>Foreign</v>
          </cell>
          <cell r="F304" t="str">
            <v>H</v>
          </cell>
          <cell r="G304" t="str">
            <v>Commissioning and Testing</v>
          </cell>
          <cell r="H304" t="str">
            <v>Fixed</v>
          </cell>
          <cell r="I304" t="str">
            <v>H Commissioning and Testing Foreign Fixed</v>
          </cell>
          <cell r="J304">
            <v>1557880.09</v>
          </cell>
          <cell r="K304">
            <v>1557880.09</v>
          </cell>
          <cell r="L304">
            <v>0</v>
          </cell>
          <cell r="M304">
            <v>0</v>
          </cell>
          <cell r="N304">
            <v>1557880.09</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1557880.09</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0</v>
          </cell>
          <cell r="BJ304">
            <v>0</v>
          </cell>
          <cell r="BK304">
            <v>0</v>
          </cell>
          <cell r="BL304">
            <v>0</v>
          </cell>
          <cell r="BM304">
            <v>0</v>
          </cell>
          <cell r="BN304">
            <v>0</v>
          </cell>
          <cell r="BO304">
            <v>0</v>
          </cell>
          <cell r="BP304">
            <v>0</v>
          </cell>
          <cell r="BQ304">
            <v>0</v>
          </cell>
          <cell r="BR304">
            <v>0</v>
          </cell>
          <cell r="BS304">
            <v>0</v>
          </cell>
        </row>
        <row r="305">
          <cell r="A305">
            <v>1226</v>
          </cell>
          <cell r="B305" t="str">
            <v>MT-MMW</v>
          </cell>
          <cell r="C305" t="str">
            <v xml:space="preserve">MT MODERNISATION MECHNICAL WORKS </v>
          </cell>
          <cell r="D305" t="str">
            <v>Unit 9</v>
          </cell>
          <cell r="E305" t="str">
            <v>Local</v>
          </cell>
          <cell r="F305" t="str">
            <v>B</v>
          </cell>
          <cell r="G305" t="str">
            <v>Engineering</v>
          </cell>
          <cell r="H305" t="str">
            <v>Formula 4</v>
          </cell>
          <cell r="I305" t="str">
            <v>B Engineering Local Formula 4</v>
          </cell>
          <cell r="J305">
            <v>122617.45</v>
          </cell>
          <cell r="K305">
            <v>122617.45</v>
          </cell>
          <cell r="L305">
            <v>0</v>
          </cell>
          <cell r="M305">
            <v>0</v>
          </cell>
          <cell r="N305">
            <v>122617.45</v>
          </cell>
          <cell r="P305">
            <v>83000</v>
          </cell>
          <cell r="Q305">
            <v>0</v>
          </cell>
          <cell r="R305">
            <v>0</v>
          </cell>
          <cell r="S305">
            <v>0</v>
          </cell>
          <cell r="T305">
            <v>0</v>
          </cell>
          <cell r="U305">
            <v>0</v>
          </cell>
          <cell r="V305">
            <v>39617.449999999997</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cell r="BG305">
            <v>0</v>
          </cell>
          <cell r="BH305">
            <v>0</v>
          </cell>
          <cell r="BI305">
            <v>0</v>
          </cell>
          <cell r="BJ305">
            <v>0</v>
          </cell>
          <cell r="BK305">
            <v>0</v>
          </cell>
          <cell r="BL305">
            <v>0</v>
          </cell>
          <cell r="BM305">
            <v>0</v>
          </cell>
          <cell r="BN305">
            <v>0</v>
          </cell>
          <cell r="BO305">
            <v>0</v>
          </cell>
          <cell r="BP305">
            <v>0</v>
          </cell>
          <cell r="BQ305">
            <v>0</v>
          </cell>
          <cell r="BR305">
            <v>0</v>
          </cell>
          <cell r="BS305">
            <v>0</v>
          </cell>
        </row>
        <row r="306">
          <cell r="A306">
            <v>1227</v>
          </cell>
          <cell r="B306" t="str">
            <v>MT-MMW</v>
          </cell>
          <cell r="C306" t="str">
            <v xml:space="preserve">MT MODERNISATION MECHNICAL WORKS </v>
          </cell>
          <cell r="D306" t="str">
            <v>Unit 9</v>
          </cell>
          <cell r="E306" t="str">
            <v>Local</v>
          </cell>
          <cell r="F306" t="str">
            <v>C</v>
          </cell>
          <cell r="G306" t="str">
            <v>Plant and Materials</v>
          </cell>
          <cell r="H306" t="str">
            <v>Formula 1</v>
          </cell>
          <cell r="I306" t="str">
            <v>C Plant and Materials Local Formula 1</v>
          </cell>
          <cell r="J306">
            <v>110107.06</v>
          </cell>
          <cell r="K306">
            <v>110107.06000000006</v>
          </cell>
          <cell r="L306">
            <v>0</v>
          </cell>
          <cell r="M306">
            <v>0</v>
          </cell>
          <cell r="N306">
            <v>110107.06000000006</v>
          </cell>
          <cell r="P306">
            <v>0</v>
          </cell>
          <cell r="Q306">
            <v>0</v>
          </cell>
          <cell r="R306">
            <v>0</v>
          </cell>
          <cell r="S306">
            <v>0</v>
          </cell>
          <cell r="T306">
            <v>0</v>
          </cell>
          <cell r="U306">
            <v>0</v>
          </cell>
          <cell r="V306">
            <v>0</v>
          </cell>
          <cell r="W306">
            <v>0</v>
          </cell>
          <cell r="X306">
            <v>761679.52</v>
          </cell>
          <cell r="Y306">
            <v>0</v>
          </cell>
          <cell r="Z306">
            <v>0</v>
          </cell>
          <cell r="AA306">
            <v>0</v>
          </cell>
          <cell r="AB306">
            <v>0</v>
          </cell>
          <cell r="AC306">
            <v>0</v>
          </cell>
          <cell r="AD306">
            <v>0</v>
          </cell>
          <cell r="AE306">
            <v>0</v>
          </cell>
          <cell r="AF306">
            <v>0</v>
          </cell>
          <cell r="AG306">
            <v>0</v>
          </cell>
          <cell r="AH306">
            <v>0</v>
          </cell>
          <cell r="AI306">
            <v>-651572.46</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cell r="BG306">
            <v>0</v>
          </cell>
          <cell r="BH306">
            <v>0</v>
          </cell>
          <cell r="BI306">
            <v>0</v>
          </cell>
          <cell r="BJ306">
            <v>0</v>
          </cell>
          <cell r="BK306">
            <v>0</v>
          </cell>
          <cell r="BL306">
            <v>0</v>
          </cell>
          <cell r="BM306">
            <v>0</v>
          </cell>
          <cell r="BN306">
            <v>0</v>
          </cell>
          <cell r="BO306">
            <v>0</v>
          </cell>
          <cell r="BP306">
            <v>0</v>
          </cell>
          <cell r="BQ306">
            <v>0</v>
          </cell>
          <cell r="BR306">
            <v>0</v>
          </cell>
          <cell r="BS306">
            <v>0</v>
          </cell>
        </row>
        <row r="307">
          <cell r="A307">
            <v>1228</v>
          </cell>
          <cell r="B307" t="str">
            <v>MT-MMW</v>
          </cell>
          <cell r="C307" t="str">
            <v xml:space="preserve">MT MODERNISATION MECHNICAL WORKS </v>
          </cell>
          <cell r="D307" t="str">
            <v>Unit 9</v>
          </cell>
          <cell r="E307" t="str">
            <v>Local</v>
          </cell>
          <cell r="F307" t="str">
            <v>D</v>
          </cell>
          <cell r="G307" t="str">
            <v>Shipping / Freight</v>
          </cell>
          <cell r="H307" t="str">
            <v>Fixed</v>
          </cell>
          <cell r="I307" t="str">
            <v>D Shipping / Freight Local Fixed</v>
          </cell>
          <cell r="J307">
            <v>122929.07</v>
          </cell>
          <cell r="K307">
            <v>122929.07</v>
          </cell>
          <cell r="L307">
            <v>0</v>
          </cell>
          <cell r="M307">
            <v>0</v>
          </cell>
          <cell r="N307">
            <v>122929.07</v>
          </cell>
          <cell r="P307">
            <v>0</v>
          </cell>
          <cell r="Q307">
            <v>0</v>
          </cell>
          <cell r="R307">
            <v>0</v>
          </cell>
          <cell r="S307">
            <v>0</v>
          </cell>
          <cell r="T307">
            <v>0</v>
          </cell>
          <cell r="U307">
            <v>73757.440000000002</v>
          </cell>
          <cell r="V307">
            <v>0</v>
          </cell>
          <cell r="W307">
            <v>0</v>
          </cell>
          <cell r="X307">
            <v>49171.63</v>
          </cell>
          <cell r="Y307">
            <v>0</v>
          </cell>
          <cell r="Z307">
            <v>0</v>
          </cell>
          <cell r="AA307">
            <v>0</v>
          </cell>
          <cell r="AB307">
            <v>0</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0</v>
          </cell>
          <cell r="BF307">
            <v>0</v>
          </cell>
          <cell r="BG307">
            <v>0</v>
          </cell>
          <cell r="BH307">
            <v>0</v>
          </cell>
          <cell r="BI307">
            <v>0</v>
          </cell>
          <cell r="BJ307">
            <v>0</v>
          </cell>
          <cell r="BK307">
            <v>0</v>
          </cell>
          <cell r="BL307">
            <v>0</v>
          </cell>
          <cell r="BM307">
            <v>0</v>
          </cell>
          <cell r="BN307">
            <v>0</v>
          </cell>
          <cell r="BO307">
            <v>0</v>
          </cell>
          <cell r="BP307">
            <v>0</v>
          </cell>
          <cell r="BQ307">
            <v>0</v>
          </cell>
          <cell r="BR307">
            <v>0</v>
          </cell>
          <cell r="BS307">
            <v>0</v>
          </cell>
        </row>
        <row r="308">
          <cell r="A308">
            <v>1231</v>
          </cell>
          <cell r="B308" t="str">
            <v>MT-MMW</v>
          </cell>
          <cell r="C308" t="str">
            <v xml:space="preserve">MT MODERNISATION MECHNICAL WORKS </v>
          </cell>
          <cell r="D308" t="str">
            <v>Unit 9</v>
          </cell>
          <cell r="E308" t="str">
            <v>Local</v>
          </cell>
          <cell r="F308" t="str">
            <v>G</v>
          </cell>
          <cell r="G308" t="str">
            <v>Construction, Erection, Installation</v>
          </cell>
          <cell r="H308" t="str">
            <v>Formula 4</v>
          </cell>
          <cell r="I308" t="str">
            <v>G Construction, Erection, Installation Local Formula 4</v>
          </cell>
          <cell r="J308">
            <v>363900</v>
          </cell>
          <cell r="K308">
            <v>363900</v>
          </cell>
          <cell r="L308">
            <v>0</v>
          </cell>
          <cell r="M308">
            <v>0</v>
          </cell>
          <cell r="N308">
            <v>363900</v>
          </cell>
          <cell r="P308">
            <v>0</v>
          </cell>
          <cell r="Q308">
            <v>0</v>
          </cell>
          <cell r="R308">
            <v>0</v>
          </cell>
          <cell r="S308">
            <v>0</v>
          </cell>
          <cell r="T308">
            <v>0</v>
          </cell>
          <cell r="U308">
            <v>0</v>
          </cell>
          <cell r="V308">
            <v>0</v>
          </cell>
          <cell r="W308">
            <v>0</v>
          </cell>
          <cell r="X308">
            <v>0</v>
          </cell>
          <cell r="Y308">
            <v>0</v>
          </cell>
          <cell r="Z308">
            <v>0</v>
          </cell>
          <cell r="AA308">
            <v>0</v>
          </cell>
          <cell r="AB308">
            <v>0</v>
          </cell>
          <cell r="AC308">
            <v>72780</v>
          </cell>
          <cell r="AD308">
            <v>0</v>
          </cell>
          <cell r="AE308">
            <v>0</v>
          </cell>
          <cell r="AF308">
            <v>0</v>
          </cell>
          <cell r="AG308">
            <v>0</v>
          </cell>
          <cell r="AH308">
            <v>0</v>
          </cell>
          <cell r="AI308">
            <v>0</v>
          </cell>
          <cell r="AJ308">
            <v>0</v>
          </cell>
          <cell r="AK308">
            <v>0</v>
          </cell>
          <cell r="AL308">
            <v>0</v>
          </cell>
          <cell r="AM308">
            <v>291120</v>
          </cell>
          <cell r="AN308">
            <v>0</v>
          </cell>
          <cell r="AO308">
            <v>0</v>
          </cell>
          <cell r="AP308">
            <v>0</v>
          </cell>
          <cell r="AQ308">
            <v>0</v>
          </cell>
          <cell r="AR308">
            <v>0</v>
          </cell>
          <cell r="AS308">
            <v>0</v>
          </cell>
          <cell r="AT308">
            <v>0</v>
          </cell>
          <cell r="AU308">
            <v>0</v>
          </cell>
          <cell r="AV308">
            <v>0</v>
          </cell>
          <cell r="AW308">
            <v>0</v>
          </cell>
          <cell r="AX308">
            <v>0</v>
          </cell>
          <cell r="AY308">
            <v>0</v>
          </cell>
          <cell r="AZ308">
            <v>0</v>
          </cell>
          <cell r="BA308">
            <v>0</v>
          </cell>
          <cell r="BB308">
            <v>0</v>
          </cell>
          <cell r="BC308">
            <v>0</v>
          </cell>
          <cell r="BD308">
            <v>0</v>
          </cell>
          <cell r="BE308">
            <v>0</v>
          </cell>
          <cell r="BF308">
            <v>0</v>
          </cell>
          <cell r="BG308">
            <v>0</v>
          </cell>
          <cell r="BH308">
            <v>0</v>
          </cell>
          <cell r="BI308">
            <v>0</v>
          </cell>
          <cell r="BJ308">
            <v>0</v>
          </cell>
          <cell r="BK308">
            <v>0</v>
          </cell>
          <cell r="BL308">
            <v>0</v>
          </cell>
          <cell r="BM308">
            <v>0</v>
          </cell>
          <cell r="BN308">
            <v>0</v>
          </cell>
          <cell r="BO308">
            <v>0</v>
          </cell>
          <cell r="BP308">
            <v>0</v>
          </cell>
          <cell r="BQ308">
            <v>0</v>
          </cell>
          <cell r="BR308">
            <v>0</v>
          </cell>
          <cell r="BS308">
            <v>0</v>
          </cell>
        </row>
        <row r="309">
          <cell r="A309">
            <v>1232</v>
          </cell>
          <cell r="B309" t="str">
            <v>MT-MMW</v>
          </cell>
          <cell r="C309" t="str">
            <v xml:space="preserve">MT MODERNISATION MECHNICAL WORKS </v>
          </cell>
          <cell r="D309" t="str">
            <v>Unit 9</v>
          </cell>
          <cell r="E309" t="str">
            <v>Local</v>
          </cell>
          <cell r="F309" t="str">
            <v>H</v>
          </cell>
          <cell r="G309" t="str">
            <v>Commissioning and Testing</v>
          </cell>
          <cell r="H309" t="str">
            <v>Formula 4</v>
          </cell>
          <cell r="I309" t="str">
            <v>H Commissioning and Testing Local Formula 4</v>
          </cell>
          <cell r="J309">
            <v>152242.54999999999</v>
          </cell>
          <cell r="K309">
            <v>152242.54999999999</v>
          </cell>
          <cell r="L309">
            <v>0</v>
          </cell>
          <cell r="M309">
            <v>0</v>
          </cell>
          <cell r="N309">
            <v>152242.54999999999</v>
          </cell>
          <cell r="P309">
            <v>0</v>
          </cell>
          <cell r="Q309">
            <v>0</v>
          </cell>
          <cell r="R309">
            <v>0</v>
          </cell>
          <cell r="S309">
            <v>0</v>
          </cell>
          <cell r="T309">
            <v>0</v>
          </cell>
          <cell r="U309">
            <v>0</v>
          </cell>
          <cell r="V309">
            <v>0</v>
          </cell>
          <cell r="W309">
            <v>0</v>
          </cell>
          <cell r="X309">
            <v>0</v>
          </cell>
          <cell r="Y309">
            <v>0</v>
          </cell>
          <cell r="Z309">
            <v>0</v>
          </cell>
          <cell r="AA309">
            <v>0</v>
          </cell>
          <cell r="AB309">
            <v>0</v>
          </cell>
          <cell r="AC309">
            <v>0</v>
          </cell>
          <cell r="AD309">
            <v>0</v>
          </cell>
          <cell r="AE309">
            <v>0</v>
          </cell>
          <cell r="AF309">
            <v>0</v>
          </cell>
          <cell r="AG309">
            <v>0</v>
          </cell>
          <cell r="AH309">
            <v>0</v>
          </cell>
          <cell r="AI309">
            <v>0</v>
          </cell>
          <cell r="AJ309">
            <v>0</v>
          </cell>
          <cell r="AK309">
            <v>0</v>
          </cell>
          <cell r="AL309">
            <v>0</v>
          </cell>
          <cell r="AM309">
            <v>152242.54999999999</v>
          </cell>
          <cell r="AN309">
            <v>0</v>
          </cell>
          <cell r="AO309">
            <v>0</v>
          </cell>
          <cell r="AP309">
            <v>0</v>
          </cell>
          <cell r="AQ309">
            <v>0</v>
          </cell>
          <cell r="AR309">
            <v>0</v>
          </cell>
          <cell r="AS309">
            <v>0</v>
          </cell>
          <cell r="AT309">
            <v>0</v>
          </cell>
          <cell r="AU309">
            <v>0</v>
          </cell>
          <cell r="AV309">
            <v>0</v>
          </cell>
          <cell r="AW309">
            <v>0</v>
          </cell>
          <cell r="AX309">
            <v>0</v>
          </cell>
          <cell r="AY309">
            <v>0</v>
          </cell>
          <cell r="AZ309">
            <v>0</v>
          </cell>
          <cell r="BA309">
            <v>0</v>
          </cell>
          <cell r="BB309">
            <v>0</v>
          </cell>
          <cell r="BC309">
            <v>0</v>
          </cell>
          <cell r="BD309">
            <v>0</v>
          </cell>
          <cell r="BE309">
            <v>0</v>
          </cell>
          <cell r="BF309">
            <v>0</v>
          </cell>
          <cell r="BG309">
            <v>0</v>
          </cell>
          <cell r="BH309">
            <v>0</v>
          </cell>
          <cell r="BI309">
            <v>0</v>
          </cell>
          <cell r="BJ309">
            <v>0</v>
          </cell>
          <cell r="BK309">
            <v>0</v>
          </cell>
          <cell r="BL309">
            <v>0</v>
          </cell>
          <cell r="BM309">
            <v>0</v>
          </cell>
          <cell r="BN309">
            <v>0</v>
          </cell>
          <cell r="BO309">
            <v>0</v>
          </cell>
          <cell r="BP309">
            <v>0</v>
          </cell>
          <cell r="BQ309">
            <v>0</v>
          </cell>
          <cell r="BR309">
            <v>0</v>
          </cell>
          <cell r="BS309">
            <v>0</v>
          </cell>
        </row>
        <row r="310">
          <cell r="A310">
            <v>1249</v>
          </cell>
          <cell r="B310" t="str">
            <v>P&amp;G</v>
          </cell>
          <cell r="C310" t="str">
            <v>FIXED-CHARGE AND VALUE-RELATED ITEMS</v>
          </cell>
          <cell r="D310" t="str">
            <v>P&amp;G</v>
          </cell>
          <cell r="E310" t="str">
            <v>Foreign</v>
          </cell>
          <cell r="F310" t="str">
            <v>A</v>
          </cell>
          <cell r="G310" t="str">
            <v>Management</v>
          </cell>
          <cell r="H310" t="str">
            <v>Fixed</v>
          </cell>
          <cell r="I310" t="str">
            <v>A Management Foreign Fixed</v>
          </cell>
          <cell r="J310">
            <v>1585081.16</v>
          </cell>
          <cell r="K310">
            <v>1585081.16</v>
          </cell>
          <cell r="L310">
            <v>0</v>
          </cell>
          <cell r="M310">
            <v>0</v>
          </cell>
          <cell r="N310">
            <v>1585081.16</v>
          </cell>
          <cell r="P310">
            <v>0</v>
          </cell>
          <cell r="Q310">
            <v>1585081.16</v>
          </cell>
          <cell r="R310">
            <v>0</v>
          </cell>
          <cell r="S310">
            <v>0</v>
          </cell>
          <cell r="T310">
            <v>0</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0</v>
          </cell>
          <cell r="AO310">
            <v>0</v>
          </cell>
          <cell r="AP310">
            <v>0</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0</v>
          </cell>
          <cell r="BJ310">
            <v>0</v>
          </cell>
          <cell r="BK310">
            <v>0</v>
          </cell>
          <cell r="BL310">
            <v>0</v>
          </cell>
          <cell r="BM310">
            <v>0</v>
          </cell>
          <cell r="BN310">
            <v>0</v>
          </cell>
          <cell r="BO310">
            <v>0</v>
          </cell>
          <cell r="BP310">
            <v>0</v>
          </cell>
          <cell r="BQ310">
            <v>0</v>
          </cell>
          <cell r="BR310">
            <v>0</v>
          </cell>
          <cell r="BS310">
            <v>0</v>
          </cell>
        </row>
        <row r="311">
          <cell r="A311">
            <v>1257</v>
          </cell>
          <cell r="B311" t="str">
            <v>P&amp;G</v>
          </cell>
          <cell r="C311" t="str">
            <v>FIXED-CHARGE AND VALUE-RELATED ITEMS</v>
          </cell>
          <cell r="D311" t="str">
            <v>P&amp;G</v>
          </cell>
          <cell r="E311" t="str">
            <v>Local</v>
          </cell>
          <cell r="F311" t="str">
            <v>A</v>
          </cell>
          <cell r="G311" t="str">
            <v>Management</v>
          </cell>
          <cell r="H311" t="str">
            <v>Formula 4</v>
          </cell>
          <cell r="I311" t="str">
            <v>A Management Local Formula 4</v>
          </cell>
          <cell r="J311">
            <v>4179896.37</v>
          </cell>
          <cell r="K311">
            <v>3343917.1</v>
          </cell>
          <cell r="L311">
            <v>835979.27</v>
          </cell>
          <cell r="M311">
            <v>-0.27000000001862645</v>
          </cell>
          <cell r="N311">
            <v>4179896.1</v>
          </cell>
          <cell r="P311">
            <v>480000</v>
          </cell>
          <cell r="Q311">
            <v>345005</v>
          </cell>
          <cell r="R311">
            <v>0</v>
          </cell>
          <cell r="S311">
            <v>106545</v>
          </cell>
          <cell r="T311">
            <v>106545</v>
          </cell>
          <cell r="U311">
            <v>0</v>
          </cell>
          <cell r="V311">
            <v>0</v>
          </cell>
          <cell r="W311">
            <v>0</v>
          </cell>
          <cell r="X311">
            <v>90477.02</v>
          </cell>
          <cell r="Y311">
            <v>0</v>
          </cell>
          <cell r="Z311">
            <v>0</v>
          </cell>
          <cell r="AA311">
            <v>0</v>
          </cell>
          <cell r="AB311">
            <v>0</v>
          </cell>
          <cell r="AC311">
            <v>125396.89</v>
          </cell>
          <cell r="AD311">
            <v>125396.89</v>
          </cell>
          <cell r="AE311">
            <v>417989.64</v>
          </cell>
          <cell r="AF311">
            <v>83597.930000000168</v>
          </cell>
          <cell r="AG311">
            <v>125396.89</v>
          </cell>
          <cell r="AH311">
            <v>0</v>
          </cell>
          <cell r="AI311">
            <v>83597.929999999935</v>
          </cell>
          <cell r="AJ311">
            <v>208994.81</v>
          </cell>
          <cell r="AK311">
            <v>125396.89</v>
          </cell>
          <cell r="AL311">
            <v>83597.929999999702</v>
          </cell>
          <cell r="AM311">
            <v>83597.930000000168</v>
          </cell>
          <cell r="AN311">
            <v>125396.89</v>
          </cell>
          <cell r="AO311">
            <v>125396.89</v>
          </cell>
          <cell r="AP311">
            <v>83597.930000000168</v>
          </cell>
          <cell r="AQ311">
            <v>125396.89</v>
          </cell>
          <cell r="AR311">
            <v>83597.929999999702</v>
          </cell>
          <cell r="AS311">
            <v>0</v>
          </cell>
          <cell r="AT311">
            <v>0</v>
          </cell>
          <cell r="AU311">
            <v>208994.82</v>
          </cell>
          <cell r="AV311">
            <v>0</v>
          </cell>
          <cell r="AW311">
            <v>0</v>
          </cell>
          <cell r="AX311">
            <v>140000</v>
          </cell>
          <cell r="AY311">
            <v>140000</v>
          </cell>
          <cell r="AZ311">
            <v>140000</v>
          </cell>
          <cell r="BA311">
            <v>140000</v>
          </cell>
          <cell r="BB311">
            <v>140000</v>
          </cell>
          <cell r="BC311">
            <v>135979</v>
          </cell>
          <cell r="BD311">
            <v>0</v>
          </cell>
          <cell r="BE311">
            <v>0</v>
          </cell>
          <cell r="BF311">
            <v>0</v>
          </cell>
          <cell r="BG311">
            <v>0</v>
          </cell>
          <cell r="BH311">
            <v>0</v>
          </cell>
          <cell r="BI311">
            <v>0</v>
          </cell>
          <cell r="BJ311">
            <v>0</v>
          </cell>
          <cell r="BK311">
            <v>0</v>
          </cell>
          <cell r="BL311">
            <v>0</v>
          </cell>
          <cell r="BM311">
            <v>0</v>
          </cell>
          <cell r="BN311">
            <v>0</v>
          </cell>
          <cell r="BO311">
            <v>0</v>
          </cell>
          <cell r="BP311">
            <v>0</v>
          </cell>
          <cell r="BQ311">
            <v>0</v>
          </cell>
          <cell r="BR311">
            <v>0</v>
          </cell>
          <cell r="BS311">
            <v>0</v>
          </cell>
        </row>
        <row r="312">
          <cell r="A312">
            <v>1258</v>
          </cell>
          <cell r="B312" t="str">
            <v>P&amp;G</v>
          </cell>
          <cell r="C312" t="str">
            <v>FIXED-CHARGE AND VALUE-RELATED ITEMS</v>
          </cell>
          <cell r="D312" t="str">
            <v>P&amp;G</v>
          </cell>
          <cell r="E312" t="str">
            <v>Local</v>
          </cell>
          <cell r="F312" t="str">
            <v>B</v>
          </cell>
          <cell r="G312" t="str">
            <v>Engineering</v>
          </cell>
          <cell r="H312" t="str">
            <v>Formula 4</v>
          </cell>
          <cell r="I312" t="str">
            <v>B Engineering Local Formula 4</v>
          </cell>
          <cell r="J312">
            <v>154900.76</v>
          </cell>
          <cell r="K312">
            <v>154900.76</v>
          </cell>
          <cell r="L312">
            <v>0</v>
          </cell>
          <cell r="M312">
            <v>0</v>
          </cell>
          <cell r="N312">
            <v>154900.76</v>
          </cell>
          <cell r="P312">
            <v>0</v>
          </cell>
          <cell r="Q312">
            <v>154900.76</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0</v>
          </cell>
          <cell r="BJ312">
            <v>0</v>
          </cell>
          <cell r="BK312">
            <v>0</v>
          </cell>
          <cell r="BL312">
            <v>0</v>
          </cell>
          <cell r="BM312">
            <v>0</v>
          </cell>
          <cell r="BN312">
            <v>0</v>
          </cell>
          <cell r="BO312">
            <v>0</v>
          </cell>
          <cell r="BP312">
            <v>0</v>
          </cell>
          <cell r="BQ312">
            <v>0</v>
          </cell>
          <cell r="BR312">
            <v>0</v>
          </cell>
          <cell r="BS312">
            <v>0</v>
          </cell>
        </row>
        <row r="313">
          <cell r="A313">
            <v>1259</v>
          </cell>
          <cell r="B313" t="str">
            <v>P&amp;G</v>
          </cell>
          <cell r="C313" t="str">
            <v>FIXED-CHARGE AND VALUE-RELATED ITEMS</v>
          </cell>
          <cell r="D313" t="str">
            <v>P&amp;G</v>
          </cell>
          <cell r="E313" t="str">
            <v>Local</v>
          </cell>
          <cell r="F313" t="str">
            <v>C</v>
          </cell>
          <cell r="G313" t="str">
            <v>Plant and Materials</v>
          </cell>
          <cell r="H313" t="str">
            <v>Formula 1</v>
          </cell>
          <cell r="I313" t="str">
            <v>C Plant and Materials Local Formula 1</v>
          </cell>
          <cell r="J313">
            <v>13287233.960000001</v>
          </cell>
          <cell r="K313">
            <v>10629787.17</v>
          </cell>
          <cell r="L313">
            <v>2657446.790000001</v>
          </cell>
          <cell r="M313">
            <v>0.20999999903142452</v>
          </cell>
          <cell r="N313">
            <v>13287234.17</v>
          </cell>
          <cell r="P313">
            <v>2840171.37</v>
          </cell>
          <cell r="Q313">
            <v>1245000</v>
          </cell>
          <cell r="R313">
            <v>423000</v>
          </cell>
          <cell r="S313">
            <v>209025</v>
          </cell>
          <cell r="T313">
            <v>300000</v>
          </cell>
          <cell r="U313">
            <v>0</v>
          </cell>
          <cell r="V313">
            <v>0</v>
          </cell>
          <cell r="W313">
            <v>364133.38</v>
          </cell>
          <cell r="X313">
            <v>0</v>
          </cell>
          <cell r="Y313">
            <v>0</v>
          </cell>
          <cell r="Z313">
            <v>0</v>
          </cell>
          <cell r="AA313">
            <v>0</v>
          </cell>
          <cell r="AB313">
            <v>0</v>
          </cell>
          <cell r="AC313">
            <v>199308.51</v>
          </cell>
          <cell r="AD313">
            <v>0</v>
          </cell>
          <cell r="AE313">
            <v>664361.69999999995</v>
          </cell>
          <cell r="AF313">
            <v>0</v>
          </cell>
          <cell r="AG313">
            <v>797234.04</v>
          </cell>
          <cell r="AH313">
            <v>132872.34</v>
          </cell>
          <cell r="AI313">
            <v>0</v>
          </cell>
          <cell r="AJ313">
            <v>1461595.73</v>
          </cell>
          <cell r="AK313">
            <v>0</v>
          </cell>
          <cell r="AL313">
            <v>265744.68</v>
          </cell>
          <cell r="AM313">
            <v>265744.68</v>
          </cell>
          <cell r="AN313">
            <v>265744.68</v>
          </cell>
          <cell r="AO313">
            <v>132872.34</v>
          </cell>
          <cell r="AP313">
            <v>132872.34</v>
          </cell>
          <cell r="AQ313">
            <v>265744.68000000156</v>
          </cell>
          <cell r="AR313">
            <v>0</v>
          </cell>
          <cell r="AS313">
            <v>0</v>
          </cell>
          <cell r="AT313">
            <v>0</v>
          </cell>
          <cell r="AU313">
            <v>664361.69999999925</v>
          </cell>
          <cell r="AV313">
            <v>0</v>
          </cell>
          <cell r="AW313">
            <v>0</v>
          </cell>
          <cell r="AX313">
            <v>450000</v>
          </cell>
          <cell r="AY313">
            <v>450000</v>
          </cell>
          <cell r="AZ313">
            <v>450000</v>
          </cell>
          <cell r="BA313">
            <v>450000</v>
          </cell>
          <cell r="BB313">
            <v>450000</v>
          </cell>
          <cell r="BC313">
            <v>407447</v>
          </cell>
          <cell r="BD313">
            <v>0</v>
          </cell>
          <cell r="BE313">
            <v>0</v>
          </cell>
          <cell r="BF313">
            <v>0</v>
          </cell>
          <cell r="BG313">
            <v>0</v>
          </cell>
          <cell r="BH313">
            <v>0</v>
          </cell>
          <cell r="BI313">
            <v>0</v>
          </cell>
          <cell r="BJ313">
            <v>0</v>
          </cell>
          <cell r="BK313">
            <v>0</v>
          </cell>
          <cell r="BL313">
            <v>0</v>
          </cell>
          <cell r="BM313">
            <v>0</v>
          </cell>
          <cell r="BN313">
            <v>0</v>
          </cell>
          <cell r="BO313">
            <v>0</v>
          </cell>
          <cell r="BP313">
            <v>0</v>
          </cell>
          <cell r="BQ313">
            <v>0</v>
          </cell>
          <cell r="BR313">
            <v>0</v>
          </cell>
          <cell r="BS313">
            <v>0</v>
          </cell>
        </row>
        <row r="314">
          <cell r="A314">
            <v>1263</v>
          </cell>
          <cell r="B314" t="str">
            <v>P&amp;G</v>
          </cell>
          <cell r="C314" t="str">
            <v>FIXED-CHARGE AND VALUE-RELATED ITEMS</v>
          </cell>
          <cell r="D314" t="str">
            <v>P&amp;G</v>
          </cell>
          <cell r="E314" t="str">
            <v>Local</v>
          </cell>
          <cell r="F314" t="str">
            <v>G</v>
          </cell>
          <cell r="G314" t="str">
            <v>Construction, Erection, Installation</v>
          </cell>
          <cell r="H314" t="str">
            <v>Formula 4</v>
          </cell>
          <cell r="I314" t="str">
            <v>G Construction, Erection, Installation Local Formula 4</v>
          </cell>
          <cell r="J314">
            <v>7521507.4699999997</v>
          </cell>
          <cell r="K314">
            <v>6017205.9800000004</v>
          </cell>
          <cell r="L314">
            <v>1504301.4899999993</v>
          </cell>
          <cell r="M314">
            <v>-0.48999999929219484</v>
          </cell>
          <cell r="N314">
            <v>7521506.9800000004</v>
          </cell>
          <cell r="P314">
            <v>1200000</v>
          </cell>
          <cell r="Q314">
            <v>1868889</v>
          </cell>
          <cell r="R314">
            <v>34000</v>
          </cell>
          <cell r="S314">
            <v>0</v>
          </cell>
          <cell r="T314">
            <v>38000</v>
          </cell>
          <cell r="U314">
            <v>0</v>
          </cell>
          <cell r="V314">
            <v>0</v>
          </cell>
          <cell r="W314">
            <v>0</v>
          </cell>
          <cell r="X314">
            <v>0</v>
          </cell>
          <cell r="Y314">
            <v>0</v>
          </cell>
          <cell r="Z314">
            <v>0</v>
          </cell>
          <cell r="AA314">
            <v>0</v>
          </cell>
          <cell r="AB314">
            <v>0</v>
          </cell>
          <cell r="AC314">
            <v>0</v>
          </cell>
          <cell r="AD314">
            <v>168574.29</v>
          </cell>
          <cell r="AE314">
            <v>225645.22</v>
          </cell>
          <cell r="AF314">
            <v>0</v>
          </cell>
          <cell r="AG314">
            <v>300860.3</v>
          </cell>
          <cell r="AH314">
            <v>0</v>
          </cell>
          <cell r="AI314">
            <v>0</v>
          </cell>
          <cell r="AJ314">
            <v>0</v>
          </cell>
          <cell r="AK314">
            <v>526505.52</v>
          </cell>
          <cell r="AL314">
            <v>0</v>
          </cell>
          <cell r="AM314">
            <v>300860.3</v>
          </cell>
          <cell r="AN314">
            <v>225645.23</v>
          </cell>
          <cell r="AO314">
            <v>75215.069999999367</v>
          </cell>
          <cell r="AP314">
            <v>150430.15</v>
          </cell>
          <cell r="AQ314">
            <v>225645.22</v>
          </cell>
          <cell r="AR314">
            <v>300860.3</v>
          </cell>
          <cell r="AS314">
            <v>0</v>
          </cell>
          <cell r="AT314">
            <v>0</v>
          </cell>
          <cell r="AU314">
            <v>376075.38000000082</v>
          </cell>
          <cell r="AV314">
            <v>0</v>
          </cell>
          <cell r="AW314">
            <v>0</v>
          </cell>
          <cell r="AX314">
            <v>250000</v>
          </cell>
          <cell r="AY314">
            <v>250000</v>
          </cell>
          <cell r="AZ314">
            <v>250000</v>
          </cell>
          <cell r="BA314">
            <v>250000</v>
          </cell>
          <cell r="BB314">
            <v>250000</v>
          </cell>
          <cell r="BC314">
            <v>254301</v>
          </cell>
          <cell r="BD314">
            <v>0</v>
          </cell>
          <cell r="BE314">
            <v>0</v>
          </cell>
          <cell r="BF314">
            <v>0</v>
          </cell>
          <cell r="BG314">
            <v>0</v>
          </cell>
          <cell r="BH314">
            <v>0</v>
          </cell>
          <cell r="BI314">
            <v>0</v>
          </cell>
          <cell r="BJ314">
            <v>0</v>
          </cell>
          <cell r="BK314">
            <v>0</v>
          </cell>
          <cell r="BL314">
            <v>0</v>
          </cell>
          <cell r="BM314">
            <v>0</v>
          </cell>
          <cell r="BN314">
            <v>0</v>
          </cell>
          <cell r="BO314">
            <v>0</v>
          </cell>
          <cell r="BP314">
            <v>0</v>
          </cell>
          <cell r="BQ314">
            <v>0</v>
          </cell>
          <cell r="BR314">
            <v>0</v>
          </cell>
          <cell r="BS314">
            <v>0</v>
          </cell>
        </row>
        <row r="315">
          <cell r="A315">
            <v>1595</v>
          </cell>
          <cell r="B315" t="str">
            <v>SCRDF</v>
          </cell>
          <cell r="C315" t="str">
            <v>Station Control Room Design and Furniture</v>
          </cell>
          <cell r="D315" t="str">
            <v>Common Plant</v>
          </cell>
          <cell r="E315" t="str">
            <v>Local</v>
          </cell>
          <cell r="F315" t="str">
            <v>C</v>
          </cell>
          <cell r="G315" t="str">
            <v>Plant and Materials</v>
          </cell>
          <cell r="H315" t="str">
            <v>Formula 1</v>
          </cell>
          <cell r="I315" t="str">
            <v>C Plant and Materials Local Formula 1</v>
          </cell>
          <cell r="J315">
            <v>81336.5</v>
          </cell>
          <cell r="K315">
            <v>81336.5</v>
          </cell>
          <cell r="L315">
            <v>0</v>
          </cell>
          <cell r="M315">
            <v>0</v>
          </cell>
          <cell r="N315">
            <v>81336.5</v>
          </cell>
          <cell r="P315">
            <v>0</v>
          </cell>
          <cell r="Q315">
            <v>0</v>
          </cell>
          <cell r="R315">
            <v>0</v>
          </cell>
          <cell r="S315">
            <v>0</v>
          </cell>
          <cell r="T315">
            <v>0</v>
          </cell>
          <cell r="U315">
            <v>0</v>
          </cell>
          <cell r="V315">
            <v>0</v>
          </cell>
          <cell r="W315">
            <v>0</v>
          </cell>
          <cell r="X315">
            <v>0</v>
          </cell>
          <cell r="Y315">
            <v>0</v>
          </cell>
          <cell r="Z315">
            <v>0</v>
          </cell>
          <cell r="AA315">
            <v>81336.5</v>
          </cell>
          <cell r="AB315">
            <v>81336.5</v>
          </cell>
          <cell r="AC315">
            <v>0</v>
          </cell>
          <cell r="AD315">
            <v>0</v>
          </cell>
          <cell r="AE315">
            <v>0</v>
          </cell>
          <cell r="AF315">
            <v>0</v>
          </cell>
          <cell r="AG315">
            <v>0</v>
          </cell>
          <cell r="AH315">
            <v>-81336.5</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cell r="BH315">
            <v>0</v>
          </cell>
          <cell r="BI315">
            <v>0</v>
          </cell>
          <cell r="BJ315">
            <v>0</v>
          </cell>
          <cell r="BK315">
            <v>0</v>
          </cell>
          <cell r="BL315">
            <v>0</v>
          </cell>
          <cell r="BM315">
            <v>0</v>
          </cell>
          <cell r="BN315">
            <v>0</v>
          </cell>
          <cell r="BO315">
            <v>0</v>
          </cell>
          <cell r="BP315">
            <v>0</v>
          </cell>
          <cell r="BQ315">
            <v>0</v>
          </cell>
          <cell r="BR315">
            <v>0</v>
          </cell>
          <cell r="BS315">
            <v>0</v>
          </cell>
        </row>
        <row r="316">
          <cell r="A316">
            <v>1627</v>
          </cell>
          <cell r="B316" t="str">
            <v>SCRDF</v>
          </cell>
          <cell r="C316" t="str">
            <v>Station Control Room Design and Furniture</v>
          </cell>
          <cell r="D316" t="str">
            <v>Unit 1</v>
          </cell>
          <cell r="E316" t="str">
            <v>Local</v>
          </cell>
          <cell r="F316" t="str">
            <v>C</v>
          </cell>
          <cell r="G316" t="str">
            <v>Plant and Materials</v>
          </cell>
          <cell r="H316" t="str">
            <v>Formula 1</v>
          </cell>
          <cell r="I316" t="str">
            <v>C Plant and Materials Local Formula 1</v>
          </cell>
          <cell r="J316">
            <v>10257.17</v>
          </cell>
          <cell r="K316">
            <v>10257.17</v>
          </cell>
          <cell r="L316">
            <v>0</v>
          </cell>
          <cell r="M316">
            <v>0</v>
          </cell>
          <cell r="N316">
            <v>10257.17</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10257.17</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0</v>
          </cell>
          <cell r="BJ316">
            <v>0</v>
          </cell>
          <cell r="BK316">
            <v>0</v>
          </cell>
          <cell r="BL316">
            <v>0</v>
          </cell>
          <cell r="BM316">
            <v>0</v>
          </cell>
          <cell r="BN316">
            <v>0</v>
          </cell>
          <cell r="BO316">
            <v>0</v>
          </cell>
          <cell r="BP316">
            <v>0</v>
          </cell>
          <cell r="BQ316">
            <v>0</v>
          </cell>
          <cell r="BR316">
            <v>0</v>
          </cell>
          <cell r="BS316">
            <v>0</v>
          </cell>
        </row>
        <row r="317">
          <cell r="A317">
            <v>1643</v>
          </cell>
          <cell r="B317" t="str">
            <v>SCRDF</v>
          </cell>
          <cell r="C317" t="str">
            <v>Station Control Room Design and Furniture</v>
          </cell>
          <cell r="D317" t="str">
            <v>Unit 2</v>
          </cell>
          <cell r="E317" t="str">
            <v>Local</v>
          </cell>
          <cell r="F317" t="str">
            <v>C</v>
          </cell>
          <cell r="G317" t="str">
            <v>Plant and Materials</v>
          </cell>
          <cell r="H317" t="str">
            <v>Formula 1</v>
          </cell>
          <cell r="I317" t="str">
            <v>C Plant and Materials Local Formula 1</v>
          </cell>
          <cell r="J317">
            <v>71079.360000000001</v>
          </cell>
          <cell r="K317">
            <v>71079.360000000001</v>
          </cell>
          <cell r="L317">
            <v>0</v>
          </cell>
          <cell r="M317">
            <v>0</v>
          </cell>
          <cell r="N317">
            <v>71079.360000000001</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71079.360000000001</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cell r="BD317">
            <v>0</v>
          </cell>
          <cell r="BE317">
            <v>0</v>
          </cell>
          <cell r="BF317">
            <v>0</v>
          </cell>
          <cell r="BG317">
            <v>0</v>
          </cell>
          <cell r="BH317">
            <v>0</v>
          </cell>
          <cell r="BI317">
            <v>0</v>
          </cell>
          <cell r="BJ317">
            <v>0</v>
          </cell>
          <cell r="BK317">
            <v>0</v>
          </cell>
          <cell r="BL317">
            <v>0</v>
          </cell>
          <cell r="BM317">
            <v>0</v>
          </cell>
          <cell r="BN317">
            <v>0</v>
          </cell>
          <cell r="BO317">
            <v>0</v>
          </cell>
          <cell r="BP317">
            <v>0</v>
          </cell>
          <cell r="BQ317">
            <v>0</v>
          </cell>
          <cell r="BR317">
            <v>0</v>
          </cell>
          <cell r="BS317">
            <v>0</v>
          </cell>
        </row>
        <row r="318">
          <cell r="A318">
            <v>1659</v>
          </cell>
          <cell r="B318" t="str">
            <v>SCRDF</v>
          </cell>
          <cell r="C318" t="str">
            <v>Station Control Room Design and Furniture</v>
          </cell>
          <cell r="D318" t="str">
            <v>Unit 3</v>
          </cell>
          <cell r="E318" t="str">
            <v>Local</v>
          </cell>
          <cell r="F318" t="str">
            <v>C</v>
          </cell>
          <cell r="G318" t="str">
            <v>Plant and Materials</v>
          </cell>
          <cell r="H318" t="str">
            <v>Formula 1</v>
          </cell>
          <cell r="I318" t="str">
            <v>C Plant and Materials Local Formula 1</v>
          </cell>
          <cell r="J318">
            <v>17078.89</v>
          </cell>
          <cell r="K318">
            <v>17078.89</v>
          </cell>
          <cell r="L318">
            <v>0</v>
          </cell>
          <cell r="M318">
            <v>0</v>
          </cell>
          <cell r="N318">
            <v>17078.89</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17078.89</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0</v>
          </cell>
          <cell r="BP318">
            <v>0</v>
          </cell>
          <cell r="BQ318">
            <v>0</v>
          </cell>
          <cell r="BR318">
            <v>0</v>
          </cell>
          <cell r="BS318">
            <v>0</v>
          </cell>
        </row>
        <row r="319">
          <cell r="A319">
            <v>1675</v>
          </cell>
          <cell r="B319" t="str">
            <v>SCRDF</v>
          </cell>
          <cell r="C319" t="str">
            <v>Station Control Room Design and Furniture</v>
          </cell>
          <cell r="D319" t="str">
            <v>Unit 4</v>
          </cell>
          <cell r="E319" t="str">
            <v>Local</v>
          </cell>
          <cell r="F319" t="str">
            <v>C</v>
          </cell>
          <cell r="G319" t="str">
            <v>Plant and Materials</v>
          </cell>
          <cell r="H319" t="str">
            <v>Formula 1</v>
          </cell>
          <cell r="I319" t="str">
            <v>C Plant and Materials Local Formula 1</v>
          </cell>
          <cell r="J319">
            <v>71079.360000000001</v>
          </cell>
          <cell r="K319">
            <v>71079.360000000001</v>
          </cell>
          <cell r="L319">
            <v>0</v>
          </cell>
          <cell r="M319">
            <v>0</v>
          </cell>
          <cell r="N319">
            <v>71079.360000000001</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71079.360000000001</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cell r="BD319">
            <v>0</v>
          </cell>
          <cell r="BE319">
            <v>0</v>
          </cell>
          <cell r="BF319">
            <v>0</v>
          </cell>
          <cell r="BG319">
            <v>0</v>
          </cell>
          <cell r="BH319">
            <v>0</v>
          </cell>
          <cell r="BI319">
            <v>0</v>
          </cell>
          <cell r="BJ319">
            <v>0</v>
          </cell>
          <cell r="BK319">
            <v>0</v>
          </cell>
          <cell r="BL319">
            <v>0</v>
          </cell>
          <cell r="BM319">
            <v>0</v>
          </cell>
          <cell r="BN319">
            <v>0</v>
          </cell>
          <cell r="BO319">
            <v>0</v>
          </cell>
          <cell r="BP319">
            <v>0</v>
          </cell>
          <cell r="BQ319">
            <v>0</v>
          </cell>
          <cell r="BR319">
            <v>0</v>
          </cell>
          <cell r="BS319">
            <v>0</v>
          </cell>
        </row>
        <row r="320">
          <cell r="A320">
            <v>1691</v>
          </cell>
          <cell r="B320" t="str">
            <v>SCRDF</v>
          </cell>
          <cell r="C320" t="str">
            <v>Station Control Room Design and Furniture</v>
          </cell>
          <cell r="D320" t="str">
            <v>Unit 5</v>
          </cell>
          <cell r="E320" t="str">
            <v>Local</v>
          </cell>
          <cell r="F320" t="str">
            <v>C</v>
          </cell>
          <cell r="G320" t="str">
            <v>Plant and Materials</v>
          </cell>
          <cell r="H320" t="str">
            <v>Formula 1</v>
          </cell>
          <cell r="I320" t="str">
            <v>C Plant and Materials Local Formula 1</v>
          </cell>
          <cell r="J320">
            <v>10257.17</v>
          </cell>
          <cell r="K320">
            <v>10257.17</v>
          </cell>
          <cell r="L320">
            <v>0</v>
          </cell>
          <cell r="M320">
            <v>0</v>
          </cell>
          <cell r="N320">
            <v>10257.17</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10257.17</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cell r="BG320">
            <v>0</v>
          </cell>
          <cell r="BH320">
            <v>0</v>
          </cell>
          <cell r="BI320">
            <v>0</v>
          </cell>
          <cell r="BJ320">
            <v>0</v>
          </cell>
          <cell r="BK320">
            <v>0</v>
          </cell>
          <cell r="BL320">
            <v>0</v>
          </cell>
          <cell r="BM320">
            <v>0</v>
          </cell>
          <cell r="BN320">
            <v>0</v>
          </cell>
          <cell r="BO320">
            <v>0</v>
          </cell>
          <cell r="BP320">
            <v>0</v>
          </cell>
          <cell r="BQ320">
            <v>0</v>
          </cell>
          <cell r="BR320">
            <v>0</v>
          </cell>
          <cell r="BS320">
            <v>0</v>
          </cell>
        </row>
        <row r="321">
          <cell r="A321">
            <v>1707</v>
          </cell>
          <cell r="B321" t="str">
            <v>SCRDF</v>
          </cell>
          <cell r="C321" t="str">
            <v>Station Control Room Design and Furniture</v>
          </cell>
          <cell r="D321" t="str">
            <v>Unit 6</v>
          </cell>
          <cell r="E321" t="str">
            <v>Local</v>
          </cell>
          <cell r="F321" t="str">
            <v>C</v>
          </cell>
          <cell r="G321" t="str">
            <v>Plant and Materials</v>
          </cell>
          <cell r="H321" t="str">
            <v>Formula 1</v>
          </cell>
          <cell r="I321" t="str">
            <v>C Plant and Materials Local Formula 1</v>
          </cell>
          <cell r="J321">
            <v>77901.08</v>
          </cell>
          <cell r="K321">
            <v>77901.08</v>
          </cell>
          <cell r="L321">
            <v>0</v>
          </cell>
          <cell r="M321">
            <v>0</v>
          </cell>
          <cell r="N321">
            <v>77901.08</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77901.08</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cell r="BG321">
            <v>0</v>
          </cell>
          <cell r="BH321">
            <v>0</v>
          </cell>
          <cell r="BI321">
            <v>0</v>
          </cell>
          <cell r="BJ321">
            <v>0</v>
          </cell>
          <cell r="BK321">
            <v>0</v>
          </cell>
          <cell r="BL321">
            <v>0</v>
          </cell>
          <cell r="BM321">
            <v>0</v>
          </cell>
          <cell r="BN321">
            <v>0</v>
          </cell>
          <cell r="BO321">
            <v>0</v>
          </cell>
          <cell r="BP321">
            <v>0</v>
          </cell>
          <cell r="BQ321">
            <v>0</v>
          </cell>
          <cell r="BR321">
            <v>0</v>
          </cell>
          <cell r="BS321">
            <v>0</v>
          </cell>
        </row>
        <row r="322">
          <cell r="A322">
            <v>1723</v>
          </cell>
          <cell r="B322" t="str">
            <v>SCRDF</v>
          </cell>
          <cell r="C322" t="str">
            <v>Station Control Room Design and Furniture</v>
          </cell>
          <cell r="D322" t="str">
            <v>Unit 7</v>
          </cell>
          <cell r="E322" t="str">
            <v>Local</v>
          </cell>
          <cell r="F322" t="str">
            <v>C</v>
          </cell>
          <cell r="G322" t="str">
            <v>Plant and Materials</v>
          </cell>
          <cell r="H322" t="str">
            <v>Formula 1</v>
          </cell>
          <cell r="I322" t="str">
            <v>C Plant and Materials Local Formula 1</v>
          </cell>
          <cell r="J322">
            <v>10257.17</v>
          </cell>
          <cell r="K322">
            <v>10257.17</v>
          </cell>
          <cell r="L322">
            <v>0</v>
          </cell>
          <cell r="M322">
            <v>0</v>
          </cell>
          <cell r="N322">
            <v>10257.17</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0</v>
          </cell>
          <cell r="AG322">
            <v>0</v>
          </cell>
          <cell r="AH322">
            <v>10257.17</v>
          </cell>
          <cell r="AI322">
            <v>0</v>
          </cell>
          <cell r="AJ322">
            <v>0</v>
          </cell>
          <cell r="AK322">
            <v>0</v>
          </cell>
          <cell r="AL322">
            <v>0</v>
          </cell>
          <cell r="AM322">
            <v>0</v>
          </cell>
          <cell r="AN322">
            <v>0</v>
          </cell>
          <cell r="AO322">
            <v>0</v>
          </cell>
          <cell r="AP322">
            <v>0</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cell r="BG322">
            <v>0</v>
          </cell>
          <cell r="BH322">
            <v>0</v>
          </cell>
          <cell r="BI322">
            <v>0</v>
          </cell>
          <cell r="BJ322">
            <v>0</v>
          </cell>
          <cell r="BK322">
            <v>0</v>
          </cell>
          <cell r="BL322">
            <v>0</v>
          </cell>
          <cell r="BM322">
            <v>0</v>
          </cell>
          <cell r="BN322">
            <v>0</v>
          </cell>
          <cell r="BO322">
            <v>0</v>
          </cell>
          <cell r="BP322">
            <v>0</v>
          </cell>
          <cell r="BQ322">
            <v>0</v>
          </cell>
          <cell r="BR322">
            <v>0</v>
          </cell>
          <cell r="BS322">
            <v>0</v>
          </cell>
        </row>
        <row r="323">
          <cell r="A323">
            <v>1739</v>
          </cell>
          <cell r="B323" t="str">
            <v>SCRDF</v>
          </cell>
          <cell r="C323" t="str">
            <v>Station Control Room Design and Furniture</v>
          </cell>
          <cell r="D323" t="str">
            <v>Unit 8</v>
          </cell>
          <cell r="E323" t="str">
            <v>Local</v>
          </cell>
          <cell r="F323" t="str">
            <v>C</v>
          </cell>
          <cell r="G323" t="str">
            <v>Plant and Materials</v>
          </cell>
          <cell r="H323" t="str">
            <v>Formula 1</v>
          </cell>
          <cell r="I323" t="str">
            <v>C Plant and Materials Local Formula 1</v>
          </cell>
          <cell r="J323">
            <v>71079.360000000001</v>
          </cell>
          <cell r="K323">
            <v>71079.360000000001</v>
          </cell>
          <cell r="L323">
            <v>0</v>
          </cell>
          <cell r="M323">
            <v>0</v>
          </cell>
          <cell r="N323">
            <v>71079.360000000001</v>
          </cell>
          <cell r="P323">
            <v>0</v>
          </cell>
          <cell r="Q323">
            <v>0</v>
          </cell>
          <cell r="R323">
            <v>0</v>
          </cell>
          <cell r="S323">
            <v>0</v>
          </cell>
          <cell r="T323">
            <v>0</v>
          </cell>
          <cell r="U323">
            <v>0</v>
          </cell>
          <cell r="V323">
            <v>0</v>
          </cell>
          <cell r="W323">
            <v>0</v>
          </cell>
          <cell r="X323">
            <v>0</v>
          </cell>
          <cell r="Y323">
            <v>0</v>
          </cell>
          <cell r="Z323">
            <v>0</v>
          </cell>
          <cell r="AA323">
            <v>0</v>
          </cell>
          <cell r="AB323">
            <v>71079.360000000001</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H323">
            <v>0</v>
          </cell>
          <cell r="BI323">
            <v>0</v>
          </cell>
          <cell r="BJ323">
            <v>0</v>
          </cell>
          <cell r="BK323">
            <v>0</v>
          </cell>
          <cell r="BL323">
            <v>0</v>
          </cell>
          <cell r="BM323">
            <v>0</v>
          </cell>
          <cell r="BN323">
            <v>0</v>
          </cell>
          <cell r="BO323">
            <v>0</v>
          </cell>
          <cell r="BP323">
            <v>0</v>
          </cell>
          <cell r="BQ323">
            <v>0</v>
          </cell>
          <cell r="BR323">
            <v>0</v>
          </cell>
          <cell r="BS323">
            <v>0</v>
          </cell>
        </row>
        <row r="324">
          <cell r="A324">
            <v>1755</v>
          </cell>
          <cell r="B324" t="str">
            <v>SCRDF</v>
          </cell>
          <cell r="C324" t="str">
            <v>Station Control Room Design and Furniture</v>
          </cell>
          <cell r="D324" t="str">
            <v>Unit 9</v>
          </cell>
          <cell r="E324" t="str">
            <v>Local</v>
          </cell>
          <cell r="F324" t="str">
            <v>C</v>
          </cell>
          <cell r="G324" t="str">
            <v>Plant and Materials</v>
          </cell>
          <cell r="H324" t="str">
            <v>Formula 1</v>
          </cell>
          <cell r="I324" t="str">
            <v>C Plant and Materials Local Formula 1</v>
          </cell>
          <cell r="J324">
            <v>239370.05</v>
          </cell>
          <cell r="K324">
            <v>239370.05</v>
          </cell>
          <cell r="L324">
            <v>0</v>
          </cell>
          <cell r="M324">
            <v>0</v>
          </cell>
          <cell r="N324">
            <v>239370.05</v>
          </cell>
          <cell r="P324">
            <v>0</v>
          </cell>
          <cell r="Q324">
            <v>0</v>
          </cell>
          <cell r="R324">
            <v>0</v>
          </cell>
          <cell r="S324">
            <v>0</v>
          </cell>
          <cell r="T324">
            <v>0</v>
          </cell>
          <cell r="U324">
            <v>0</v>
          </cell>
          <cell r="V324">
            <v>0</v>
          </cell>
          <cell r="W324">
            <v>0</v>
          </cell>
          <cell r="X324">
            <v>0</v>
          </cell>
          <cell r="Y324">
            <v>0</v>
          </cell>
          <cell r="Z324">
            <v>0</v>
          </cell>
          <cell r="AA324">
            <v>239370.05</v>
          </cell>
          <cell r="AB324">
            <v>239370.05</v>
          </cell>
          <cell r="AC324">
            <v>0</v>
          </cell>
          <cell r="AD324">
            <v>0</v>
          </cell>
          <cell r="AE324">
            <v>0</v>
          </cell>
          <cell r="AF324">
            <v>0</v>
          </cell>
          <cell r="AG324">
            <v>0</v>
          </cell>
          <cell r="AH324">
            <v>-239370.05</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cell r="BH324">
            <v>0</v>
          </cell>
          <cell r="BI324">
            <v>0</v>
          </cell>
          <cell r="BJ324">
            <v>0</v>
          </cell>
          <cell r="BK324">
            <v>0</v>
          </cell>
          <cell r="BL324">
            <v>0</v>
          </cell>
          <cell r="BM324">
            <v>0</v>
          </cell>
          <cell r="BN324">
            <v>0</v>
          </cell>
          <cell r="BO324">
            <v>0</v>
          </cell>
          <cell r="BP324">
            <v>0</v>
          </cell>
          <cell r="BQ324">
            <v>0</v>
          </cell>
          <cell r="BR324">
            <v>0</v>
          </cell>
          <cell r="BS324">
            <v>0</v>
          </cell>
        </row>
        <row r="325">
          <cell r="A325">
            <v>1763</v>
          </cell>
          <cell r="B325" t="str">
            <v>SCREH</v>
          </cell>
          <cell r="C325" t="str">
            <v>Station Control Room Equipment and HMI Facities</v>
          </cell>
          <cell r="D325" t="str">
            <v>Common Plant</v>
          </cell>
          <cell r="E325" t="str">
            <v>Foreign</v>
          </cell>
          <cell r="F325" t="str">
            <v>C</v>
          </cell>
          <cell r="G325" t="str">
            <v>Plant and Materials</v>
          </cell>
          <cell r="H325" t="str">
            <v>Fixed</v>
          </cell>
          <cell r="I325" t="str">
            <v>C Plant and Materials Foreign Fixed</v>
          </cell>
          <cell r="J325">
            <v>2001574.3522903044</v>
          </cell>
          <cell r="K325">
            <v>2001574.35</v>
          </cell>
          <cell r="L325">
            <v>2.290304284542799E-3</v>
          </cell>
          <cell r="M325">
            <v>-2.290304284542799E-3</v>
          </cell>
          <cell r="N325">
            <v>2001574.35</v>
          </cell>
          <cell r="P325">
            <v>0</v>
          </cell>
          <cell r="Q325">
            <v>0</v>
          </cell>
          <cell r="R325">
            <v>0</v>
          </cell>
          <cell r="S325">
            <v>0</v>
          </cell>
          <cell r="T325">
            <v>0</v>
          </cell>
          <cell r="U325">
            <v>1494224.48</v>
          </cell>
          <cell r="V325">
            <v>0</v>
          </cell>
          <cell r="W325">
            <v>0</v>
          </cell>
          <cell r="X325">
            <v>0</v>
          </cell>
          <cell r="Y325">
            <v>0</v>
          </cell>
          <cell r="Z325">
            <v>0</v>
          </cell>
          <cell r="AA325">
            <v>0</v>
          </cell>
          <cell r="AB325">
            <v>0</v>
          </cell>
          <cell r="AC325">
            <v>507349.87</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cell r="BA325">
            <v>0</v>
          </cell>
          <cell r="BB325">
            <v>0</v>
          </cell>
          <cell r="BC325">
            <v>0</v>
          </cell>
          <cell r="BD325">
            <v>0</v>
          </cell>
          <cell r="BE325">
            <v>0</v>
          </cell>
          <cell r="BF325">
            <v>0</v>
          </cell>
          <cell r="BG325">
            <v>0</v>
          </cell>
          <cell r="BH325">
            <v>0</v>
          </cell>
          <cell r="BI325">
            <v>0</v>
          </cell>
          <cell r="BJ325">
            <v>0</v>
          </cell>
          <cell r="BK325">
            <v>0</v>
          </cell>
          <cell r="BL325">
            <v>0</v>
          </cell>
          <cell r="BM325">
            <v>0</v>
          </cell>
          <cell r="BN325">
            <v>0</v>
          </cell>
          <cell r="BO325">
            <v>0</v>
          </cell>
          <cell r="BP325">
            <v>0</v>
          </cell>
          <cell r="BQ325">
            <v>0</v>
          </cell>
          <cell r="BR325">
            <v>0</v>
          </cell>
          <cell r="BS325">
            <v>0</v>
          </cell>
        </row>
        <row r="326">
          <cell r="A326">
            <v>1770</v>
          </cell>
          <cell r="B326" t="str">
            <v>SCREH</v>
          </cell>
          <cell r="C326" t="str">
            <v>Station Control Room Equipment and HMI Facities</v>
          </cell>
          <cell r="D326" t="str">
            <v>Common Plant</v>
          </cell>
          <cell r="E326" t="str">
            <v>Local</v>
          </cell>
          <cell r="F326" t="str">
            <v>B</v>
          </cell>
          <cell r="G326" t="str">
            <v>Engineering</v>
          </cell>
          <cell r="H326" t="str">
            <v>Formula 4</v>
          </cell>
          <cell r="I326" t="str">
            <v>B Engineering Local Formula 4</v>
          </cell>
          <cell r="J326">
            <v>49104.35</v>
          </cell>
          <cell r="K326">
            <v>49104.35</v>
          </cell>
          <cell r="L326">
            <v>0</v>
          </cell>
          <cell r="M326">
            <v>0</v>
          </cell>
          <cell r="N326">
            <v>49104.35</v>
          </cell>
          <cell r="P326">
            <v>0</v>
          </cell>
          <cell r="Q326">
            <v>49104.35</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cell r="BG326">
            <v>0</v>
          </cell>
          <cell r="BH326">
            <v>0</v>
          </cell>
          <cell r="BI326">
            <v>0</v>
          </cell>
          <cell r="BJ326">
            <v>0</v>
          </cell>
          <cell r="BK326">
            <v>0</v>
          </cell>
          <cell r="BL326">
            <v>0</v>
          </cell>
          <cell r="BM326">
            <v>0</v>
          </cell>
          <cell r="BN326">
            <v>0</v>
          </cell>
          <cell r="BO326">
            <v>0</v>
          </cell>
          <cell r="BP326">
            <v>0</v>
          </cell>
          <cell r="BQ326">
            <v>0</v>
          </cell>
          <cell r="BR326">
            <v>0</v>
          </cell>
          <cell r="BS326">
            <v>0</v>
          </cell>
        </row>
        <row r="327">
          <cell r="A327">
            <v>1771</v>
          </cell>
          <cell r="B327" t="str">
            <v>SCREH</v>
          </cell>
          <cell r="C327" t="str">
            <v>Station Control Room Equipment and HMI Facities</v>
          </cell>
          <cell r="D327" t="str">
            <v>Common Plant</v>
          </cell>
          <cell r="E327" t="str">
            <v>Local</v>
          </cell>
          <cell r="F327" t="str">
            <v>C</v>
          </cell>
          <cell r="G327" t="str">
            <v>Plant and Materials</v>
          </cell>
          <cell r="H327" t="str">
            <v>Formula 1</v>
          </cell>
          <cell r="I327" t="str">
            <v>C Plant and Materials Local Formula 1</v>
          </cell>
          <cell r="J327">
            <v>1220616.7380725758</v>
          </cell>
          <cell r="K327">
            <v>1220616.7400000002</v>
          </cell>
          <cell r="L327">
            <v>-1.9274244550615549E-3</v>
          </cell>
          <cell r="M327">
            <v>1.9274244550615549E-3</v>
          </cell>
          <cell r="N327">
            <v>1220616.7400000002</v>
          </cell>
          <cell r="P327">
            <v>0</v>
          </cell>
          <cell r="Q327">
            <v>0</v>
          </cell>
          <cell r="R327">
            <v>0</v>
          </cell>
          <cell r="S327">
            <v>0</v>
          </cell>
          <cell r="T327">
            <v>1078910.8500000001</v>
          </cell>
          <cell r="U327">
            <v>0</v>
          </cell>
          <cell r="V327">
            <v>0</v>
          </cell>
          <cell r="W327">
            <v>0</v>
          </cell>
          <cell r="X327">
            <v>0</v>
          </cell>
          <cell r="Y327">
            <v>0</v>
          </cell>
          <cell r="Z327">
            <v>0</v>
          </cell>
          <cell r="AA327">
            <v>0</v>
          </cell>
          <cell r="AB327">
            <v>0</v>
          </cell>
          <cell r="AC327">
            <v>141705.89000000001</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0</v>
          </cell>
          <cell r="BK327">
            <v>0</v>
          </cell>
          <cell r="BL327">
            <v>0</v>
          </cell>
          <cell r="BM327">
            <v>0</v>
          </cell>
          <cell r="BN327">
            <v>0</v>
          </cell>
          <cell r="BO327">
            <v>0</v>
          </cell>
          <cell r="BP327">
            <v>0</v>
          </cell>
          <cell r="BQ327">
            <v>0</v>
          </cell>
          <cell r="BR327">
            <v>0</v>
          </cell>
          <cell r="BS327">
            <v>0</v>
          </cell>
        </row>
        <row r="328">
          <cell r="A328">
            <v>1772</v>
          </cell>
          <cell r="B328" t="str">
            <v>SCREH</v>
          </cell>
          <cell r="C328" t="str">
            <v>Station Control Room Equipment and HMI Facities</v>
          </cell>
          <cell r="D328" t="str">
            <v>Common Plant</v>
          </cell>
          <cell r="E328" t="str">
            <v>Local</v>
          </cell>
          <cell r="F328" t="str">
            <v>D</v>
          </cell>
          <cell r="G328" t="str">
            <v>Shipping / Freight</v>
          </cell>
          <cell r="H328" t="str">
            <v>Fixed</v>
          </cell>
          <cell r="I328" t="str">
            <v>D Shipping / Freight Local Fixed</v>
          </cell>
          <cell r="J328">
            <v>102390.79</v>
          </cell>
          <cell r="K328">
            <v>102390.79000000001</v>
          </cell>
          <cell r="L328">
            <v>0</v>
          </cell>
          <cell r="M328">
            <v>0</v>
          </cell>
          <cell r="N328">
            <v>102390.79000000001</v>
          </cell>
          <cell r="P328">
            <v>0</v>
          </cell>
          <cell r="Q328">
            <v>0</v>
          </cell>
          <cell r="R328">
            <v>0</v>
          </cell>
          <cell r="S328">
            <v>0</v>
          </cell>
          <cell r="T328">
            <v>0</v>
          </cell>
          <cell r="U328">
            <v>0</v>
          </cell>
          <cell r="V328">
            <v>0</v>
          </cell>
          <cell r="W328">
            <v>0</v>
          </cell>
          <cell r="X328">
            <v>0</v>
          </cell>
          <cell r="Y328">
            <v>0</v>
          </cell>
          <cell r="Z328">
            <v>0</v>
          </cell>
          <cell r="AA328">
            <v>78626.77</v>
          </cell>
          <cell r="AB328">
            <v>78626.77</v>
          </cell>
          <cell r="AC328">
            <v>0</v>
          </cell>
          <cell r="AD328">
            <v>0</v>
          </cell>
          <cell r="AE328">
            <v>0</v>
          </cell>
          <cell r="AF328">
            <v>0</v>
          </cell>
          <cell r="AG328">
            <v>0</v>
          </cell>
          <cell r="AH328">
            <v>-54862.75</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0</v>
          </cell>
          <cell r="BL328">
            <v>0</v>
          </cell>
          <cell r="BM328">
            <v>0</v>
          </cell>
          <cell r="BN328">
            <v>0</v>
          </cell>
          <cell r="BO328">
            <v>0</v>
          </cell>
          <cell r="BP328">
            <v>0</v>
          </cell>
          <cell r="BQ328">
            <v>0</v>
          </cell>
          <cell r="BR328">
            <v>0</v>
          </cell>
          <cell r="BS328">
            <v>0</v>
          </cell>
        </row>
        <row r="329">
          <cell r="A329">
            <v>1775</v>
          </cell>
          <cell r="B329" t="str">
            <v>SCREH</v>
          </cell>
          <cell r="C329" t="str">
            <v>Station Control Room Equipment and HMI Facities</v>
          </cell>
          <cell r="D329" t="str">
            <v>Common Plant</v>
          </cell>
          <cell r="E329" t="str">
            <v>Local</v>
          </cell>
          <cell r="F329" t="str">
            <v>G</v>
          </cell>
          <cell r="G329" t="str">
            <v>Construction, Erection, Installation</v>
          </cell>
          <cell r="H329" t="str">
            <v>Formula 4</v>
          </cell>
          <cell r="I329" t="str">
            <v>G Construction, Erection, Installation Local Formula 4</v>
          </cell>
          <cell r="J329">
            <v>1187.2</v>
          </cell>
          <cell r="K329">
            <v>1187.2</v>
          </cell>
          <cell r="L329">
            <v>0</v>
          </cell>
          <cell r="M329">
            <v>0</v>
          </cell>
          <cell r="N329">
            <v>1187.2</v>
          </cell>
          <cell r="P329">
            <v>0</v>
          </cell>
          <cell r="Q329">
            <v>0</v>
          </cell>
          <cell r="R329">
            <v>0</v>
          </cell>
          <cell r="S329">
            <v>0</v>
          </cell>
          <cell r="T329">
            <v>0</v>
          </cell>
          <cell r="U329">
            <v>0</v>
          </cell>
          <cell r="V329">
            <v>0</v>
          </cell>
          <cell r="W329">
            <v>0</v>
          </cell>
          <cell r="X329">
            <v>0</v>
          </cell>
          <cell r="Y329">
            <v>0</v>
          </cell>
          <cell r="Z329">
            <v>0</v>
          </cell>
          <cell r="AA329">
            <v>1187.2</v>
          </cell>
          <cell r="AB329">
            <v>1187.2</v>
          </cell>
          <cell r="AC329">
            <v>0</v>
          </cell>
          <cell r="AD329">
            <v>0</v>
          </cell>
          <cell r="AE329">
            <v>0</v>
          </cell>
          <cell r="AF329">
            <v>0</v>
          </cell>
          <cell r="AG329">
            <v>0</v>
          </cell>
          <cell r="AH329">
            <v>0</v>
          </cell>
          <cell r="AI329">
            <v>-1187.2</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row>
        <row r="330">
          <cell r="A330">
            <v>1776</v>
          </cell>
          <cell r="B330" t="str">
            <v>SCREH</v>
          </cell>
          <cell r="C330" t="str">
            <v>Station Control Room Equipment and HMI Facities</v>
          </cell>
          <cell r="D330" t="str">
            <v>Common Plant</v>
          </cell>
          <cell r="E330" t="str">
            <v>Local</v>
          </cell>
          <cell r="F330" t="str">
            <v>H</v>
          </cell>
          <cell r="G330" t="str">
            <v>Commissioning and Testing</v>
          </cell>
          <cell r="H330" t="str">
            <v>Formula 4</v>
          </cell>
          <cell r="I330" t="str">
            <v>H Commissioning and Testing Local Formula 4</v>
          </cell>
          <cell r="J330">
            <v>36055.1</v>
          </cell>
          <cell r="K330">
            <v>36055.1</v>
          </cell>
          <cell r="L330">
            <v>0</v>
          </cell>
          <cell r="M330">
            <v>0</v>
          </cell>
          <cell r="N330">
            <v>36055.1</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36055.1</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0</v>
          </cell>
          <cell r="BL330">
            <v>0</v>
          </cell>
          <cell r="BM330">
            <v>0</v>
          </cell>
          <cell r="BN330">
            <v>0</v>
          </cell>
          <cell r="BO330">
            <v>0</v>
          </cell>
          <cell r="BP330">
            <v>0</v>
          </cell>
          <cell r="BQ330">
            <v>0</v>
          </cell>
          <cell r="BR330">
            <v>0</v>
          </cell>
          <cell r="BS330">
            <v>0</v>
          </cell>
        </row>
        <row r="331">
          <cell r="A331">
            <v>1795</v>
          </cell>
          <cell r="B331" t="str">
            <v>SCREH</v>
          </cell>
          <cell r="C331" t="str">
            <v>Station Control Room Equipment and HMI Facities</v>
          </cell>
          <cell r="D331" t="str">
            <v>Unit 1</v>
          </cell>
          <cell r="E331" t="str">
            <v>Foreign</v>
          </cell>
          <cell r="F331" t="str">
            <v>C</v>
          </cell>
          <cell r="G331" t="str">
            <v>Plant and Materials</v>
          </cell>
          <cell r="H331" t="str">
            <v>Fixed</v>
          </cell>
          <cell r="I331" t="str">
            <v>C Plant and Materials Foreign Fixed</v>
          </cell>
          <cell r="J331">
            <v>338621.9</v>
          </cell>
          <cell r="K331">
            <v>0</v>
          </cell>
          <cell r="L331">
            <v>338621.9</v>
          </cell>
          <cell r="M331">
            <v>9.9999999976716936E-2</v>
          </cell>
          <cell r="N331">
            <v>338622</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338622</v>
          </cell>
          <cell r="BC331">
            <v>0</v>
          </cell>
          <cell r="BD331">
            <v>0</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cell r="BS331">
            <v>0</v>
          </cell>
        </row>
        <row r="332">
          <cell r="A332">
            <v>1802</v>
          </cell>
          <cell r="B332" t="str">
            <v>SCREH</v>
          </cell>
          <cell r="C332" t="str">
            <v>Station Control Room Equipment and HMI Facities</v>
          </cell>
          <cell r="D332" t="str">
            <v>Unit 1</v>
          </cell>
          <cell r="E332" t="str">
            <v>Local</v>
          </cell>
          <cell r="F332" t="str">
            <v>B</v>
          </cell>
          <cell r="G332" t="str">
            <v>Engineering</v>
          </cell>
          <cell r="H332" t="str">
            <v>Formula 4</v>
          </cell>
          <cell r="I332" t="str">
            <v>B Engineering Local Formula 4</v>
          </cell>
          <cell r="J332">
            <v>1510.91</v>
          </cell>
          <cell r="K332">
            <v>0</v>
          </cell>
          <cell r="L332">
            <v>1510.91</v>
          </cell>
          <cell r="M332">
            <v>8.9999999999918145E-2</v>
          </cell>
          <cell r="N332">
            <v>1511</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1511</v>
          </cell>
          <cell r="BB332">
            <v>0</v>
          </cell>
          <cell r="BC332">
            <v>0</v>
          </cell>
          <cell r="BD332">
            <v>0</v>
          </cell>
          <cell r="BE332">
            <v>0</v>
          </cell>
          <cell r="BF332">
            <v>0</v>
          </cell>
          <cell r="BG332">
            <v>0</v>
          </cell>
          <cell r="BH332">
            <v>0</v>
          </cell>
          <cell r="BI332">
            <v>0</v>
          </cell>
          <cell r="BJ332">
            <v>0</v>
          </cell>
          <cell r="BK332">
            <v>0</v>
          </cell>
          <cell r="BL332">
            <v>0</v>
          </cell>
          <cell r="BM332">
            <v>0</v>
          </cell>
          <cell r="BN332">
            <v>0</v>
          </cell>
          <cell r="BO332">
            <v>0</v>
          </cell>
          <cell r="BP332">
            <v>0</v>
          </cell>
          <cell r="BQ332">
            <v>0</v>
          </cell>
          <cell r="BR332">
            <v>0</v>
          </cell>
          <cell r="BS332">
            <v>0</v>
          </cell>
        </row>
        <row r="333">
          <cell r="A333">
            <v>1803</v>
          </cell>
          <cell r="B333" t="str">
            <v>SCREH</v>
          </cell>
          <cell r="C333" t="str">
            <v>Station Control Room Equipment and HMI Facities</v>
          </cell>
          <cell r="D333" t="str">
            <v>Unit 1</v>
          </cell>
          <cell r="E333" t="str">
            <v>Local</v>
          </cell>
          <cell r="F333" t="str">
            <v>C</v>
          </cell>
          <cell r="G333" t="str">
            <v>Plant and Materials</v>
          </cell>
          <cell r="H333" t="str">
            <v>Formula 1</v>
          </cell>
          <cell r="I333" t="str">
            <v>C Plant and Materials Local Formula 1</v>
          </cell>
          <cell r="J333">
            <v>16568.2</v>
          </cell>
          <cell r="K333">
            <v>0</v>
          </cell>
          <cell r="L333">
            <v>16568.2</v>
          </cell>
          <cell r="M333">
            <v>-0.2000000000007276</v>
          </cell>
          <cell r="N333">
            <v>16568</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B333">
            <v>0</v>
          </cell>
          <cell r="BC333">
            <v>16568</v>
          </cell>
          <cell r="BD333">
            <v>0</v>
          </cell>
          <cell r="BE333">
            <v>0</v>
          </cell>
          <cell r="BF333">
            <v>0</v>
          </cell>
          <cell r="BG333">
            <v>0</v>
          </cell>
          <cell r="BH333">
            <v>0</v>
          </cell>
          <cell r="BI333">
            <v>0</v>
          </cell>
          <cell r="BJ333">
            <v>0</v>
          </cell>
          <cell r="BK333">
            <v>0</v>
          </cell>
          <cell r="BL333">
            <v>0</v>
          </cell>
          <cell r="BM333">
            <v>0</v>
          </cell>
          <cell r="BN333">
            <v>0</v>
          </cell>
          <cell r="BO333">
            <v>0</v>
          </cell>
          <cell r="BP333">
            <v>0</v>
          </cell>
          <cell r="BQ333">
            <v>0</v>
          </cell>
          <cell r="BR333">
            <v>0</v>
          </cell>
          <cell r="BS333">
            <v>0</v>
          </cell>
        </row>
        <row r="334">
          <cell r="A334">
            <v>1804</v>
          </cell>
          <cell r="B334" t="str">
            <v>SCREH</v>
          </cell>
          <cell r="C334" t="str">
            <v>Station Control Room Equipment and HMI Facities</v>
          </cell>
          <cell r="D334" t="str">
            <v>Unit 1</v>
          </cell>
          <cell r="E334" t="str">
            <v>Local</v>
          </cell>
          <cell r="F334" t="str">
            <v>D</v>
          </cell>
          <cell r="G334" t="str">
            <v>Shipping / Freight</v>
          </cell>
          <cell r="H334" t="str">
            <v>Fixed</v>
          </cell>
          <cell r="I334" t="str">
            <v>D Shipping / Freight Local Fixed</v>
          </cell>
          <cell r="J334">
            <v>18497.61</v>
          </cell>
          <cell r="K334">
            <v>0</v>
          </cell>
          <cell r="L334">
            <v>18497.61</v>
          </cell>
          <cell r="M334">
            <v>0.38999999999941792</v>
          </cell>
          <cell r="N334">
            <v>18498</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18498</v>
          </cell>
          <cell r="BC334">
            <v>0</v>
          </cell>
          <cell r="BD334">
            <v>0</v>
          </cell>
          <cell r="BE334">
            <v>0</v>
          </cell>
          <cell r="BF334">
            <v>0</v>
          </cell>
          <cell r="BG334">
            <v>0</v>
          </cell>
          <cell r="BH334">
            <v>0</v>
          </cell>
          <cell r="BI334">
            <v>0</v>
          </cell>
          <cell r="BJ334">
            <v>0</v>
          </cell>
          <cell r="BK334">
            <v>0</v>
          </cell>
          <cell r="BL334">
            <v>0</v>
          </cell>
          <cell r="BM334">
            <v>0</v>
          </cell>
          <cell r="BN334">
            <v>0</v>
          </cell>
          <cell r="BO334">
            <v>0</v>
          </cell>
          <cell r="BP334">
            <v>0</v>
          </cell>
          <cell r="BQ334">
            <v>0</v>
          </cell>
          <cell r="BR334">
            <v>0</v>
          </cell>
          <cell r="BS334">
            <v>0</v>
          </cell>
        </row>
        <row r="335">
          <cell r="A335">
            <v>1811</v>
          </cell>
          <cell r="B335" t="str">
            <v>SCREH</v>
          </cell>
          <cell r="C335" t="str">
            <v>Station Control Room Equipment and HMI Facities</v>
          </cell>
          <cell r="D335" t="str">
            <v>Unit 2</v>
          </cell>
          <cell r="E335" t="str">
            <v>Foreign</v>
          </cell>
          <cell r="F335" t="str">
            <v>C</v>
          </cell>
          <cell r="G335" t="str">
            <v>Plant and Materials</v>
          </cell>
          <cell r="H335" t="str">
            <v>Fixed</v>
          </cell>
          <cell r="I335" t="str">
            <v>C Plant and Materials Foreign Fixed</v>
          </cell>
          <cell r="J335">
            <v>338621.9</v>
          </cell>
          <cell r="K335">
            <v>0</v>
          </cell>
          <cell r="L335">
            <v>338621.9</v>
          </cell>
          <cell r="M335">
            <v>9.9999999976716936E-2</v>
          </cell>
          <cell r="N335">
            <v>338622</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338622</v>
          </cell>
          <cell r="BC335">
            <v>0</v>
          </cell>
          <cell r="BD335">
            <v>0</v>
          </cell>
          <cell r="BE335">
            <v>0</v>
          </cell>
          <cell r="BF335">
            <v>0</v>
          </cell>
          <cell r="BG335">
            <v>0</v>
          </cell>
          <cell r="BH335">
            <v>0</v>
          </cell>
          <cell r="BI335">
            <v>0</v>
          </cell>
          <cell r="BJ335">
            <v>0</v>
          </cell>
          <cell r="BK335">
            <v>0</v>
          </cell>
          <cell r="BL335">
            <v>0</v>
          </cell>
          <cell r="BM335">
            <v>0</v>
          </cell>
          <cell r="BN335">
            <v>0</v>
          </cell>
          <cell r="BO335">
            <v>0</v>
          </cell>
          <cell r="BP335">
            <v>0</v>
          </cell>
          <cell r="BQ335">
            <v>0</v>
          </cell>
          <cell r="BR335">
            <v>0</v>
          </cell>
          <cell r="BS335">
            <v>0</v>
          </cell>
        </row>
        <row r="336">
          <cell r="A336">
            <v>1818</v>
          </cell>
          <cell r="B336" t="str">
            <v>SCREH</v>
          </cell>
          <cell r="C336" t="str">
            <v>Station Control Room Equipment and HMI Facities</v>
          </cell>
          <cell r="D336" t="str">
            <v>Unit 2</v>
          </cell>
          <cell r="E336" t="str">
            <v>Local</v>
          </cell>
          <cell r="F336" t="str">
            <v>B</v>
          </cell>
          <cell r="G336" t="str">
            <v>Engineering</v>
          </cell>
          <cell r="H336" t="str">
            <v>Formula 4</v>
          </cell>
          <cell r="I336" t="str">
            <v>B Engineering Local Formula 4</v>
          </cell>
          <cell r="J336">
            <v>1510.91</v>
          </cell>
          <cell r="K336">
            <v>0</v>
          </cell>
          <cell r="L336">
            <v>1510.91</v>
          </cell>
          <cell r="M336">
            <v>0</v>
          </cell>
          <cell r="N336">
            <v>1510.91</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1510.91</v>
          </cell>
          <cell r="BB336">
            <v>0</v>
          </cell>
          <cell r="BC336">
            <v>0</v>
          </cell>
          <cell r="BD336">
            <v>0</v>
          </cell>
          <cell r="BE336">
            <v>0</v>
          </cell>
          <cell r="BF336">
            <v>0</v>
          </cell>
          <cell r="BG336">
            <v>0</v>
          </cell>
          <cell r="BH336">
            <v>0</v>
          </cell>
          <cell r="BI336">
            <v>0</v>
          </cell>
          <cell r="BJ336">
            <v>0</v>
          </cell>
          <cell r="BK336">
            <v>0</v>
          </cell>
          <cell r="BL336">
            <v>0</v>
          </cell>
          <cell r="BM336">
            <v>0</v>
          </cell>
          <cell r="BN336">
            <v>0</v>
          </cell>
          <cell r="BO336">
            <v>0</v>
          </cell>
          <cell r="BP336">
            <v>0</v>
          </cell>
          <cell r="BQ336">
            <v>0</v>
          </cell>
          <cell r="BR336">
            <v>0</v>
          </cell>
          <cell r="BS336">
            <v>0</v>
          </cell>
        </row>
        <row r="337">
          <cell r="A337">
            <v>1819</v>
          </cell>
          <cell r="B337" t="str">
            <v>SCREH</v>
          </cell>
          <cell r="C337" t="str">
            <v>Station Control Room Equipment and HMI Facities</v>
          </cell>
          <cell r="D337" t="str">
            <v>Unit 2</v>
          </cell>
          <cell r="E337" t="str">
            <v>Local</v>
          </cell>
          <cell r="F337" t="str">
            <v>C</v>
          </cell>
          <cell r="G337" t="str">
            <v>Plant and Materials</v>
          </cell>
          <cell r="H337" t="str">
            <v>Formula 1</v>
          </cell>
          <cell r="I337" t="str">
            <v>C Plant and Materials Local Formula 1</v>
          </cell>
          <cell r="J337">
            <v>16568.2</v>
          </cell>
          <cell r="K337">
            <v>0</v>
          </cell>
          <cell r="L337">
            <v>16568.2</v>
          </cell>
          <cell r="M337">
            <v>0</v>
          </cell>
          <cell r="N337">
            <v>16568.2</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16568.2</v>
          </cell>
          <cell r="BB337">
            <v>0</v>
          </cell>
          <cell r="BC337">
            <v>0</v>
          </cell>
          <cell r="BD337">
            <v>0</v>
          </cell>
          <cell r="BE337">
            <v>0</v>
          </cell>
          <cell r="BF337">
            <v>0</v>
          </cell>
          <cell r="BG337">
            <v>0</v>
          </cell>
          <cell r="BH337">
            <v>0</v>
          </cell>
          <cell r="BI337">
            <v>0</v>
          </cell>
          <cell r="BJ337">
            <v>0</v>
          </cell>
          <cell r="BK337">
            <v>0</v>
          </cell>
          <cell r="BL337">
            <v>0</v>
          </cell>
          <cell r="BM337">
            <v>0</v>
          </cell>
          <cell r="BN337">
            <v>0</v>
          </cell>
          <cell r="BO337">
            <v>0</v>
          </cell>
          <cell r="BP337">
            <v>0</v>
          </cell>
          <cell r="BQ337">
            <v>0</v>
          </cell>
          <cell r="BR337">
            <v>0</v>
          </cell>
          <cell r="BS337">
            <v>0</v>
          </cell>
        </row>
        <row r="338">
          <cell r="A338">
            <v>1820</v>
          </cell>
          <cell r="B338" t="str">
            <v>SCREH</v>
          </cell>
          <cell r="C338" t="str">
            <v>Station Control Room Equipment and HMI Facities</v>
          </cell>
          <cell r="D338" t="str">
            <v>Unit 2</v>
          </cell>
          <cell r="E338" t="str">
            <v>Local</v>
          </cell>
          <cell r="F338" t="str">
            <v>D</v>
          </cell>
          <cell r="G338" t="str">
            <v>Shipping / Freight</v>
          </cell>
          <cell r="H338" t="str">
            <v>Fixed</v>
          </cell>
          <cell r="I338" t="str">
            <v>D Shipping / Freight Local Fixed</v>
          </cell>
          <cell r="J338">
            <v>18497.61</v>
          </cell>
          <cell r="K338">
            <v>0</v>
          </cell>
          <cell r="L338">
            <v>18497.61</v>
          </cell>
          <cell r="M338">
            <v>0.38999999999941792</v>
          </cell>
          <cell r="N338">
            <v>18498</v>
          </cell>
          <cell r="P338">
            <v>0</v>
          </cell>
          <cell r="Q338">
            <v>0</v>
          </cell>
          <cell r="R338">
            <v>0</v>
          </cell>
          <cell r="S338">
            <v>0</v>
          </cell>
          <cell r="T338">
            <v>0</v>
          </cell>
          <cell r="U338">
            <v>0</v>
          </cell>
          <cell r="V338">
            <v>0</v>
          </cell>
          <cell r="W338">
            <v>0</v>
          </cell>
          <cell r="X338">
            <v>0</v>
          </cell>
          <cell r="Y338">
            <v>0</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18498</v>
          </cell>
          <cell r="BC338">
            <v>0</v>
          </cell>
          <cell r="BD338">
            <v>0</v>
          </cell>
          <cell r="BE338">
            <v>0</v>
          </cell>
          <cell r="BF338">
            <v>0</v>
          </cell>
          <cell r="BG338">
            <v>0</v>
          </cell>
          <cell r="BH338">
            <v>0</v>
          </cell>
          <cell r="BI338">
            <v>0</v>
          </cell>
          <cell r="BJ338">
            <v>0</v>
          </cell>
          <cell r="BK338">
            <v>0</v>
          </cell>
          <cell r="BL338">
            <v>0</v>
          </cell>
          <cell r="BM338">
            <v>0</v>
          </cell>
          <cell r="BN338">
            <v>0</v>
          </cell>
          <cell r="BO338">
            <v>0</v>
          </cell>
          <cell r="BP338">
            <v>0</v>
          </cell>
          <cell r="BQ338">
            <v>0</v>
          </cell>
          <cell r="BR338">
            <v>0</v>
          </cell>
          <cell r="BS338">
            <v>0</v>
          </cell>
        </row>
        <row r="339">
          <cell r="A339">
            <v>1827</v>
          </cell>
          <cell r="B339" t="str">
            <v>SCREH</v>
          </cell>
          <cell r="C339" t="str">
            <v>Station Control Room Equipment and HMI Facities</v>
          </cell>
          <cell r="D339" t="str">
            <v>Unit 3</v>
          </cell>
          <cell r="E339" t="str">
            <v>Foreign</v>
          </cell>
          <cell r="F339" t="str">
            <v>C</v>
          </cell>
          <cell r="G339" t="str">
            <v>Plant and Materials</v>
          </cell>
          <cell r="H339" t="str">
            <v>Fixed</v>
          </cell>
          <cell r="I339" t="str">
            <v>C Plant and Materials Foreign Fixed</v>
          </cell>
          <cell r="J339">
            <v>338621.9</v>
          </cell>
          <cell r="K339">
            <v>0</v>
          </cell>
          <cell r="L339">
            <v>338621.9</v>
          </cell>
          <cell r="M339">
            <v>9.9999999976716936E-2</v>
          </cell>
          <cell r="N339">
            <v>338622</v>
          </cell>
          <cell r="P339">
            <v>0</v>
          </cell>
          <cell r="Q339">
            <v>0</v>
          </cell>
          <cell r="R339">
            <v>0</v>
          </cell>
          <cell r="S339">
            <v>0</v>
          </cell>
          <cell r="T339">
            <v>0</v>
          </cell>
          <cell r="U339">
            <v>0</v>
          </cell>
          <cell r="V339">
            <v>0</v>
          </cell>
          <cell r="W339">
            <v>0</v>
          </cell>
          <cell r="X339">
            <v>0</v>
          </cell>
          <cell r="Y339">
            <v>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338622</v>
          </cell>
          <cell r="BA339">
            <v>0</v>
          </cell>
          <cell r="BB339">
            <v>0</v>
          </cell>
          <cell r="BC339">
            <v>0</v>
          </cell>
          <cell r="BD339">
            <v>0</v>
          </cell>
          <cell r="BE339">
            <v>0</v>
          </cell>
          <cell r="BF339">
            <v>0</v>
          </cell>
          <cell r="BG339">
            <v>0</v>
          </cell>
          <cell r="BH339">
            <v>0</v>
          </cell>
          <cell r="BI339">
            <v>0</v>
          </cell>
          <cell r="BJ339">
            <v>0</v>
          </cell>
          <cell r="BK339">
            <v>0</v>
          </cell>
          <cell r="BL339">
            <v>0</v>
          </cell>
          <cell r="BM339">
            <v>0</v>
          </cell>
          <cell r="BN339">
            <v>0</v>
          </cell>
          <cell r="BO339">
            <v>0</v>
          </cell>
          <cell r="BP339">
            <v>0</v>
          </cell>
          <cell r="BQ339">
            <v>0</v>
          </cell>
          <cell r="BR339">
            <v>0</v>
          </cell>
          <cell r="BS339">
            <v>0</v>
          </cell>
        </row>
        <row r="340">
          <cell r="A340">
            <v>1834</v>
          </cell>
          <cell r="B340" t="str">
            <v>SCREH</v>
          </cell>
          <cell r="C340" t="str">
            <v>Station Control Room Equipment and HMI Facities</v>
          </cell>
          <cell r="D340" t="str">
            <v>Unit 3</v>
          </cell>
          <cell r="E340" t="str">
            <v>Local</v>
          </cell>
          <cell r="F340" t="str">
            <v>B</v>
          </cell>
          <cell r="G340" t="str">
            <v>Engineering</v>
          </cell>
          <cell r="H340" t="str">
            <v>Formula 4</v>
          </cell>
          <cell r="I340" t="str">
            <v>B Engineering Local Formula 4</v>
          </cell>
          <cell r="J340">
            <v>1510.91</v>
          </cell>
          <cell r="K340">
            <v>0</v>
          </cell>
          <cell r="L340">
            <v>1510.91</v>
          </cell>
          <cell r="M340">
            <v>8.9999999999918145E-2</v>
          </cell>
          <cell r="N340">
            <v>1511</v>
          </cell>
          <cell r="P340">
            <v>0</v>
          </cell>
          <cell r="Q340">
            <v>0</v>
          </cell>
          <cell r="R340">
            <v>0</v>
          </cell>
          <cell r="S340">
            <v>0</v>
          </cell>
          <cell r="T340">
            <v>0</v>
          </cell>
          <cell r="U340">
            <v>0</v>
          </cell>
          <cell r="V340">
            <v>0</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1511</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v>0</v>
          </cell>
          <cell r="BO340">
            <v>0</v>
          </cell>
          <cell r="BP340">
            <v>0</v>
          </cell>
          <cell r="BQ340">
            <v>0</v>
          </cell>
          <cell r="BR340">
            <v>0</v>
          </cell>
          <cell r="BS340">
            <v>0</v>
          </cell>
        </row>
        <row r="341">
          <cell r="A341">
            <v>1835</v>
          </cell>
          <cell r="B341" t="str">
            <v>SCREH</v>
          </cell>
          <cell r="C341" t="str">
            <v>Station Control Room Equipment and HMI Facities</v>
          </cell>
          <cell r="D341" t="str">
            <v>Unit 3</v>
          </cell>
          <cell r="E341" t="str">
            <v>Local</v>
          </cell>
          <cell r="F341" t="str">
            <v>C</v>
          </cell>
          <cell r="G341" t="str">
            <v>Plant and Materials</v>
          </cell>
          <cell r="H341" t="str">
            <v>Formula 1</v>
          </cell>
          <cell r="I341" t="str">
            <v>C Plant and Materials Local Formula 1</v>
          </cell>
          <cell r="J341">
            <v>16568.2</v>
          </cell>
          <cell r="K341">
            <v>0</v>
          </cell>
          <cell r="L341">
            <v>16568.2</v>
          </cell>
          <cell r="M341">
            <v>-0.2000000000007276</v>
          </cell>
          <cell r="N341">
            <v>16568</v>
          </cell>
          <cell r="P341">
            <v>0</v>
          </cell>
          <cell r="Q341">
            <v>0</v>
          </cell>
          <cell r="R341">
            <v>0</v>
          </cell>
          <cell r="S341">
            <v>0</v>
          </cell>
          <cell r="T341">
            <v>0</v>
          </cell>
          <cell r="U341">
            <v>0</v>
          </cell>
          <cell r="V341">
            <v>0</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16568</v>
          </cell>
          <cell r="BG341">
            <v>0</v>
          </cell>
          <cell r="BH341">
            <v>0</v>
          </cell>
          <cell r="BI341">
            <v>0</v>
          </cell>
          <cell r="BJ341">
            <v>0</v>
          </cell>
          <cell r="BK341">
            <v>0</v>
          </cell>
          <cell r="BL341">
            <v>0</v>
          </cell>
          <cell r="BM341">
            <v>0</v>
          </cell>
          <cell r="BN341">
            <v>0</v>
          </cell>
          <cell r="BO341">
            <v>0</v>
          </cell>
          <cell r="BP341">
            <v>0</v>
          </cell>
          <cell r="BQ341">
            <v>0</v>
          </cell>
          <cell r="BR341">
            <v>0</v>
          </cell>
          <cell r="BS341">
            <v>0</v>
          </cell>
        </row>
        <row r="342">
          <cell r="A342">
            <v>1836</v>
          </cell>
          <cell r="B342" t="str">
            <v>SCREH</v>
          </cell>
          <cell r="C342" t="str">
            <v>Station Control Room Equipment and HMI Facities</v>
          </cell>
          <cell r="D342" t="str">
            <v>Unit 3</v>
          </cell>
          <cell r="E342" t="str">
            <v>Local</v>
          </cell>
          <cell r="F342" t="str">
            <v>D</v>
          </cell>
          <cell r="G342" t="str">
            <v>Shipping / Freight</v>
          </cell>
          <cell r="H342" t="str">
            <v>Fixed</v>
          </cell>
          <cell r="I342" t="str">
            <v>D Shipping / Freight Local Fixed</v>
          </cell>
          <cell r="J342">
            <v>18497.61</v>
          </cell>
          <cell r="K342">
            <v>0</v>
          </cell>
          <cell r="L342">
            <v>18497.61</v>
          </cell>
          <cell r="M342">
            <v>0.38999999999941792</v>
          </cell>
          <cell r="N342">
            <v>18498</v>
          </cell>
          <cell r="P342">
            <v>0</v>
          </cell>
          <cell r="Q342">
            <v>0</v>
          </cell>
          <cell r="R342">
            <v>0</v>
          </cell>
          <cell r="S342">
            <v>0</v>
          </cell>
          <cell r="T342">
            <v>0</v>
          </cell>
          <cell r="U342">
            <v>0</v>
          </cell>
          <cell r="V342">
            <v>0</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18498</v>
          </cell>
          <cell r="BG342">
            <v>0</v>
          </cell>
          <cell r="BH342">
            <v>0</v>
          </cell>
          <cell r="BI342">
            <v>0</v>
          </cell>
          <cell r="BJ342">
            <v>0</v>
          </cell>
          <cell r="BK342">
            <v>0</v>
          </cell>
          <cell r="BL342">
            <v>0</v>
          </cell>
          <cell r="BM342">
            <v>0</v>
          </cell>
          <cell r="BN342">
            <v>0</v>
          </cell>
          <cell r="BO342">
            <v>0</v>
          </cell>
          <cell r="BP342">
            <v>0</v>
          </cell>
          <cell r="BQ342">
            <v>0</v>
          </cell>
          <cell r="BR342">
            <v>0</v>
          </cell>
          <cell r="BS342">
            <v>0</v>
          </cell>
        </row>
        <row r="343">
          <cell r="A343">
            <v>1843</v>
          </cell>
          <cell r="B343" t="str">
            <v>SCREH</v>
          </cell>
          <cell r="C343" t="str">
            <v>Station Control Room Equipment and HMI Facities</v>
          </cell>
          <cell r="D343" t="str">
            <v>Unit 4</v>
          </cell>
          <cell r="E343" t="str">
            <v>Foreign</v>
          </cell>
          <cell r="F343" t="str">
            <v>C</v>
          </cell>
          <cell r="G343" t="str">
            <v>Plant and Materials</v>
          </cell>
          <cell r="H343" t="str">
            <v>Fixed</v>
          </cell>
          <cell r="I343" t="str">
            <v>C Plant and Materials Foreign Fixed</v>
          </cell>
          <cell r="J343">
            <v>338621.9</v>
          </cell>
          <cell r="K343">
            <v>338621.9</v>
          </cell>
          <cell r="L343">
            <v>0</v>
          </cell>
          <cell r="M343">
            <v>0</v>
          </cell>
          <cell r="N343">
            <v>338621.9</v>
          </cell>
          <cell r="P343">
            <v>0</v>
          </cell>
          <cell r="Q343">
            <v>0</v>
          </cell>
          <cell r="R343">
            <v>0</v>
          </cell>
          <cell r="S343">
            <v>0</v>
          </cell>
          <cell r="T343">
            <v>0</v>
          </cell>
          <cell r="U343">
            <v>0</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338621.9</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0</v>
          </cell>
          <cell r="BL343">
            <v>0</v>
          </cell>
          <cell r="BM343">
            <v>0</v>
          </cell>
          <cell r="BN343">
            <v>0</v>
          </cell>
          <cell r="BO343">
            <v>0</v>
          </cell>
          <cell r="BP343">
            <v>0</v>
          </cell>
          <cell r="BQ343">
            <v>0</v>
          </cell>
          <cell r="BR343">
            <v>0</v>
          </cell>
          <cell r="BS343">
            <v>0</v>
          </cell>
        </row>
        <row r="344">
          <cell r="A344">
            <v>1850</v>
          </cell>
          <cell r="B344" t="str">
            <v>SCREH</v>
          </cell>
          <cell r="C344" t="str">
            <v>Station Control Room Equipment and HMI Facities</v>
          </cell>
          <cell r="D344" t="str">
            <v>Unit 4</v>
          </cell>
          <cell r="E344" t="str">
            <v>Local</v>
          </cell>
          <cell r="F344" t="str">
            <v>B</v>
          </cell>
          <cell r="G344" t="str">
            <v>Engineering</v>
          </cell>
          <cell r="H344" t="str">
            <v>Formula 4</v>
          </cell>
          <cell r="I344" t="str">
            <v>B Engineering Local Formula 4</v>
          </cell>
          <cell r="J344">
            <v>1510.91</v>
          </cell>
          <cell r="K344">
            <v>0</v>
          </cell>
          <cell r="L344">
            <v>1510.91</v>
          </cell>
          <cell r="M344">
            <v>8.9999999999918145E-2</v>
          </cell>
          <cell r="N344">
            <v>1511</v>
          </cell>
          <cell r="P344">
            <v>0</v>
          </cell>
          <cell r="Q344">
            <v>0</v>
          </cell>
          <cell r="R344">
            <v>0</v>
          </cell>
          <cell r="S344">
            <v>0</v>
          </cell>
          <cell r="T344">
            <v>0</v>
          </cell>
          <cell r="U344">
            <v>0</v>
          </cell>
          <cell r="V344">
            <v>0</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1511</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v>0</v>
          </cell>
          <cell r="BO344">
            <v>0</v>
          </cell>
          <cell r="BP344">
            <v>0</v>
          </cell>
          <cell r="BQ344">
            <v>0</v>
          </cell>
          <cell r="BR344">
            <v>0</v>
          </cell>
          <cell r="BS344">
            <v>0</v>
          </cell>
        </row>
        <row r="345">
          <cell r="A345">
            <v>1851</v>
          </cell>
          <cell r="B345" t="str">
            <v>SCREH</v>
          </cell>
          <cell r="C345" t="str">
            <v>Station Control Room Equipment and HMI Facities</v>
          </cell>
          <cell r="D345" t="str">
            <v>Unit 4</v>
          </cell>
          <cell r="E345" t="str">
            <v>Local</v>
          </cell>
          <cell r="F345" t="str">
            <v>C</v>
          </cell>
          <cell r="G345" t="str">
            <v>Plant and Materials</v>
          </cell>
          <cell r="H345" t="str">
            <v>Formula 1</v>
          </cell>
          <cell r="I345" t="str">
            <v>C Plant and Materials Local Formula 1</v>
          </cell>
          <cell r="J345">
            <v>16568.2</v>
          </cell>
          <cell r="K345">
            <v>16568.2</v>
          </cell>
          <cell r="L345">
            <v>0</v>
          </cell>
          <cell r="M345">
            <v>0</v>
          </cell>
          <cell r="N345">
            <v>16568.2</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v>16568.2</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row>
        <row r="346">
          <cell r="A346">
            <v>1852</v>
          </cell>
          <cell r="B346" t="str">
            <v>SCREH</v>
          </cell>
          <cell r="C346" t="str">
            <v>Station Control Room Equipment and HMI Facities</v>
          </cell>
          <cell r="D346" t="str">
            <v>Unit 4</v>
          </cell>
          <cell r="E346" t="str">
            <v>Local</v>
          </cell>
          <cell r="F346" t="str">
            <v>D</v>
          </cell>
          <cell r="G346" t="str">
            <v>Shipping / Freight</v>
          </cell>
          <cell r="H346" t="str">
            <v>Fixed</v>
          </cell>
          <cell r="I346" t="str">
            <v>D Shipping / Freight Local Fixed</v>
          </cell>
          <cell r="J346">
            <v>18497.61</v>
          </cell>
          <cell r="K346">
            <v>18497.61</v>
          </cell>
          <cell r="L346">
            <v>0</v>
          </cell>
          <cell r="M346">
            <v>0</v>
          </cell>
          <cell r="N346">
            <v>18497.61</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v>18497.61</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v>0</v>
          </cell>
          <cell r="BO346">
            <v>0</v>
          </cell>
          <cell r="BP346">
            <v>0</v>
          </cell>
          <cell r="BQ346">
            <v>0</v>
          </cell>
          <cell r="BR346">
            <v>0</v>
          </cell>
          <cell r="BS346">
            <v>0</v>
          </cell>
        </row>
        <row r="347">
          <cell r="A347">
            <v>1859</v>
          </cell>
          <cell r="B347" t="str">
            <v>SCREH</v>
          </cell>
          <cell r="C347" t="str">
            <v>Station Control Room Equipment and HMI Facities</v>
          </cell>
          <cell r="D347" t="str">
            <v>Unit 5</v>
          </cell>
          <cell r="E347" t="str">
            <v>Foreign</v>
          </cell>
          <cell r="F347" t="str">
            <v>C</v>
          </cell>
          <cell r="G347" t="str">
            <v>Plant and Materials</v>
          </cell>
          <cell r="H347" t="str">
            <v>Fixed</v>
          </cell>
          <cell r="I347" t="str">
            <v>C Plant and Materials Foreign Fixed</v>
          </cell>
          <cell r="J347">
            <v>338621.9</v>
          </cell>
          <cell r="K347">
            <v>0</v>
          </cell>
          <cell r="L347">
            <v>338621.9</v>
          </cell>
          <cell r="M347">
            <v>9.9999999976716936E-2</v>
          </cell>
          <cell r="N347">
            <v>338622</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338622</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cell r="BS347">
            <v>0</v>
          </cell>
        </row>
        <row r="348">
          <cell r="A348">
            <v>1866</v>
          </cell>
          <cell r="B348" t="str">
            <v>SCREH</v>
          </cell>
          <cell r="C348" t="str">
            <v>Station Control Room Equipment and HMI Facities</v>
          </cell>
          <cell r="D348" t="str">
            <v>Unit 5</v>
          </cell>
          <cell r="E348" t="str">
            <v>Local</v>
          </cell>
          <cell r="F348" t="str">
            <v>B</v>
          </cell>
          <cell r="G348" t="str">
            <v>Engineering</v>
          </cell>
          <cell r="H348" t="str">
            <v>Formula 4</v>
          </cell>
          <cell r="I348" t="str">
            <v>B Engineering Local Formula 4</v>
          </cell>
          <cell r="J348">
            <v>1510.91</v>
          </cell>
          <cell r="K348">
            <v>0</v>
          </cell>
          <cell r="L348">
            <v>1510.91</v>
          </cell>
          <cell r="M348">
            <v>8.9999999999918145E-2</v>
          </cell>
          <cell r="N348">
            <v>1511</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1511</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v>0</v>
          </cell>
          <cell r="BO348">
            <v>0</v>
          </cell>
          <cell r="BP348">
            <v>0</v>
          </cell>
          <cell r="BQ348">
            <v>0</v>
          </cell>
          <cell r="BR348">
            <v>0</v>
          </cell>
          <cell r="BS348">
            <v>0</v>
          </cell>
        </row>
        <row r="349">
          <cell r="A349">
            <v>1867</v>
          </cell>
          <cell r="B349" t="str">
            <v>SCREH</v>
          </cell>
          <cell r="C349" t="str">
            <v>Station Control Room Equipment and HMI Facities</v>
          </cell>
          <cell r="D349" t="str">
            <v>Unit 5</v>
          </cell>
          <cell r="E349" t="str">
            <v>Local</v>
          </cell>
          <cell r="F349" t="str">
            <v>C</v>
          </cell>
          <cell r="G349" t="str">
            <v>Plant and Materials</v>
          </cell>
          <cell r="H349" t="str">
            <v>Formula 1</v>
          </cell>
          <cell r="I349" t="str">
            <v>C Plant and Materials Local Formula 1</v>
          </cell>
          <cell r="J349">
            <v>16568.2</v>
          </cell>
          <cell r="K349">
            <v>16568.2</v>
          </cell>
          <cell r="L349">
            <v>0</v>
          </cell>
          <cell r="M349">
            <v>0</v>
          </cell>
          <cell r="N349">
            <v>16568.2</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16568.2</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v>0</v>
          </cell>
          <cell r="BO349">
            <v>0</v>
          </cell>
          <cell r="BP349">
            <v>0</v>
          </cell>
          <cell r="BQ349">
            <v>0</v>
          </cell>
          <cell r="BR349">
            <v>0</v>
          </cell>
          <cell r="BS349">
            <v>0</v>
          </cell>
        </row>
        <row r="350">
          <cell r="A350">
            <v>1868</v>
          </cell>
          <cell r="B350" t="str">
            <v>SCREH</v>
          </cell>
          <cell r="C350" t="str">
            <v>Station Control Room Equipment and HMI Facities</v>
          </cell>
          <cell r="D350" t="str">
            <v>Unit 5</v>
          </cell>
          <cell r="E350" t="str">
            <v>Local</v>
          </cell>
          <cell r="F350" t="str">
            <v>D</v>
          </cell>
          <cell r="G350" t="str">
            <v>Shipping / Freight</v>
          </cell>
          <cell r="H350" t="str">
            <v>Fixed</v>
          </cell>
          <cell r="I350" t="str">
            <v>D Shipping / Freight Local Fixed</v>
          </cell>
          <cell r="J350">
            <v>18497.61</v>
          </cell>
          <cell r="K350">
            <v>18497.61</v>
          </cell>
          <cell r="L350">
            <v>0</v>
          </cell>
          <cell r="M350">
            <v>0</v>
          </cell>
          <cell r="N350">
            <v>18497.61</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18497.61</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v>0</v>
          </cell>
          <cell r="BO350">
            <v>0</v>
          </cell>
          <cell r="BP350">
            <v>0</v>
          </cell>
          <cell r="BQ350">
            <v>0</v>
          </cell>
          <cell r="BR350">
            <v>0</v>
          </cell>
          <cell r="BS350">
            <v>0</v>
          </cell>
        </row>
        <row r="351">
          <cell r="A351">
            <v>1875</v>
          </cell>
          <cell r="B351" t="str">
            <v>SCREH</v>
          </cell>
          <cell r="C351" t="str">
            <v>Station Control Room Equipment and HMI Facities</v>
          </cell>
          <cell r="D351" t="str">
            <v>Unit 6</v>
          </cell>
          <cell r="E351" t="str">
            <v>Foreign</v>
          </cell>
          <cell r="F351" t="str">
            <v>C</v>
          </cell>
          <cell r="G351" t="str">
            <v>Plant and Materials</v>
          </cell>
          <cell r="H351" t="str">
            <v>Fixed</v>
          </cell>
          <cell r="I351" t="str">
            <v>C Plant and Materials Foreign Fixed</v>
          </cell>
          <cell r="J351">
            <v>338621.9</v>
          </cell>
          <cell r="K351">
            <v>0</v>
          </cell>
          <cell r="L351">
            <v>338621.9</v>
          </cell>
          <cell r="M351">
            <v>9.9999999976716936E-2</v>
          </cell>
          <cell r="N351">
            <v>338622</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338622</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cell r="BS351">
            <v>0</v>
          </cell>
        </row>
        <row r="352">
          <cell r="A352">
            <v>1882</v>
          </cell>
          <cell r="B352" t="str">
            <v>SCREH</v>
          </cell>
          <cell r="C352" t="str">
            <v>Station Control Room Equipment and HMI Facities</v>
          </cell>
          <cell r="D352" t="str">
            <v>Unit 6</v>
          </cell>
          <cell r="E352" t="str">
            <v>Local</v>
          </cell>
          <cell r="F352" t="str">
            <v>B</v>
          </cell>
          <cell r="G352" t="str">
            <v>Engineering</v>
          </cell>
          <cell r="H352" t="str">
            <v>Formula 4</v>
          </cell>
          <cell r="I352" t="str">
            <v>B Engineering Local Formula 4</v>
          </cell>
          <cell r="J352">
            <v>1510.91</v>
          </cell>
          <cell r="K352">
            <v>0</v>
          </cell>
          <cell r="L352">
            <v>1510.91</v>
          </cell>
          <cell r="M352">
            <v>8.9999999999918145E-2</v>
          </cell>
          <cell r="N352">
            <v>1511</v>
          </cell>
          <cell r="P352">
            <v>0</v>
          </cell>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cell r="AS352">
            <v>0</v>
          </cell>
          <cell r="AT352">
            <v>0</v>
          </cell>
          <cell r="AU352">
            <v>0</v>
          </cell>
          <cell r="AV352">
            <v>0</v>
          </cell>
          <cell r="AW352">
            <v>0</v>
          </cell>
          <cell r="AX352">
            <v>1511</v>
          </cell>
          <cell r="AY352">
            <v>0</v>
          </cell>
          <cell r="AZ352">
            <v>0</v>
          </cell>
          <cell r="BA352">
            <v>0</v>
          </cell>
          <cell r="BB352">
            <v>0</v>
          </cell>
          <cell r="BC352">
            <v>0</v>
          </cell>
          <cell r="BD352">
            <v>0</v>
          </cell>
          <cell r="BE352">
            <v>0</v>
          </cell>
          <cell r="BF352">
            <v>0</v>
          </cell>
          <cell r="BG352">
            <v>0</v>
          </cell>
          <cell r="BH352">
            <v>0</v>
          </cell>
          <cell r="BI352">
            <v>0</v>
          </cell>
          <cell r="BJ352">
            <v>0</v>
          </cell>
          <cell r="BK352">
            <v>0</v>
          </cell>
          <cell r="BL352">
            <v>0</v>
          </cell>
          <cell r="BM352">
            <v>0</v>
          </cell>
          <cell r="BN352">
            <v>0</v>
          </cell>
          <cell r="BO352">
            <v>0</v>
          </cell>
          <cell r="BP352">
            <v>0</v>
          </cell>
          <cell r="BQ352">
            <v>0</v>
          </cell>
          <cell r="BR352">
            <v>0</v>
          </cell>
          <cell r="BS352">
            <v>0</v>
          </cell>
        </row>
        <row r="353">
          <cell r="A353">
            <v>1883</v>
          </cell>
          <cell r="B353" t="str">
            <v>SCREH</v>
          </cell>
          <cell r="C353" t="str">
            <v>Station Control Room Equipment and HMI Facities</v>
          </cell>
          <cell r="D353" t="str">
            <v>Unit 6</v>
          </cell>
          <cell r="E353" t="str">
            <v>Local</v>
          </cell>
          <cell r="F353" t="str">
            <v>C</v>
          </cell>
          <cell r="G353" t="str">
            <v>Plant and Materials</v>
          </cell>
          <cell r="H353" t="str">
            <v>Formula 1</v>
          </cell>
          <cell r="I353" t="str">
            <v>C Plant and Materials Local Formula 1</v>
          </cell>
          <cell r="J353">
            <v>16568.2</v>
          </cell>
          <cell r="K353">
            <v>16568.2</v>
          </cell>
          <cell r="L353">
            <v>0</v>
          </cell>
          <cell r="M353">
            <v>0</v>
          </cell>
          <cell r="N353">
            <v>16568.2</v>
          </cell>
          <cell r="P353">
            <v>0</v>
          </cell>
          <cell r="Q353">
            <v>0</v>
          </cell>
          <cell r="R353">
            <v>0</v>
          </cell>
          <cell r="S353">
            <v>0</v>
          </cell>
          <cell r="T353">
            <v>0</v>
          </cell>
          <cell r="U353">
            <v>0</v>
          </cell>
          <cell r="V353">
            <v>0</v>
          </cell>
          <cell r="W353">
            <v>0</v>
          </cell>
          <cell r="X353">
            <v>0</v>
          </cell>
          <cell r="Y353">
            <v>0</v>
          </cell>
          <cell r="Z353">
            <v>0</v>
          </cell>
          <cell r="AA353">
            <v>0</v>
          </cell>
          <cell r="AB353">
            <v>0</v>
          </cell>
          <cell r="AC353">
            <v>16568.2</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0</v>
          </cell>
          <cell r="BI353">
            <v>0</v>
          </cell>
          <cell r="BJ353">
            <v>0</v>
          </cell>
          <cell r="BK353">
            <v>0</v>
          </cell>
          <cell r="BL353">
            <v>0</v>
          </cell>
          <cell r="BM353">
            <v>0</v>
          </cell>
          <cell r="BN353">
            <v>0</v>
          </cell>
          <cell r="BO353">
            <v>0</v>
          </cell>
          <cell r="BP353">
            <v>0</v>
          </cell>
          <cell r="BQ353">
            <v>0</v>
          </cell>
          <cell r="BR353">
            <v>0</v>
          </cell>
          <cell r="BS353">
            <v>0</v>
          </cell>
        </row>
        <row r="354">
          <cell r="A354">
            <v>1884</v>
          </cell>
          <cell r="B354" t="str">
            <v>SCREH</v>
          </cell>
          <cell r="C354" t="str">
            <v>Station Control Room Equipment and HMI Facities</v>
          </cell>
          <cell r="D354" t="str">
            <v>Unit 6</v>
          </cell>
          <cell r="E354" t="str">
            <v>Local</v>
          </cell>
          <cell r="F354" t="str">
            <v>D</v>
          </cell>
          <cell r="G354" t="str">
            <v>Shipping / Freight</v>
          </cell>
          <cell r="H354" t="str">
            <v>Fixed</v>
          </cell>
          <cell r="I354" t="str">
            <v>D Shipping / Freight Local Fixed</v>
          </cell>
          <cell r="J354">
            <v>18497.61</v>
          </cell>
          <cell r="K354">
            <v>18497.61</v>
          </cell>
          <cell r="L354">
            <v>0</v>
          </cell>
          <cell r="M354">
            <v>0</v>
          </cell>
          <cell r="N354">
            <v>18497.61</v>
          </cell>
          <cell r="P354">
            <v>0</v>
          </cell>
          <cell r="Q354">
            <v>0</v>
          </cell>
          <cell r="R354">
            <v>0</v>
          </cell>
          <cell r="S354">
            <v>0</v>
          </cell>
          <cell r="T354">
            <v>0</v>
          </cell>
          <cell r="U354">
            <v>0</v>
          </cell>
          <cell r="V354">
            <v>0</v>
          </cell>
          <cell r="W354">
            <v>0</v>
          </cell>
          <cell r="X354">
            <v>0</v>
          </cell>
          <cell r="Y354">
            <v>0</v>
          </cell>
          <cell r="Z354">
            <v>0</v>
          </cell>
          <cell r="AA354">
            <v>0</v>
          </cell>
          <cell r="AB354">
            <v>0</v>
          </cell>
          <cell r="AC354">
            <v>18497.61</v>
          </cell>
          <cell r="AD354">
            <v>0</v>
          </cell>
          <cell r="AE354">
            <v>0</v>
          </cell>
          <cell r="AF354">
            <v>0</v>
          </cell>
          <cell r="AG354">
            <v>0</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cell r="AU354">
            <v>0</v>
          </cell>
          <cell r="AV354">
            <v>0</v>
          </cell>
          <cell r="AW354">
            <v>0</v>
          </cell>
          <cell r="AX354">
            <v>0</v>
          </cell>
          <cell r="AY354">
            <v>0</v>
          </cell>
          <cell r="AZ354">
            <v>0</v>
          </cell>
          <cell r="BA354">
            <v>0</v>
          </cell>
          <cell r="BB354">
            <v>0</v>
          </cell>
          <cell r="BC354">
            <v>0</v>
          </cell>
          <cell r="BD354">
            <v>0</v>
          </cell>
          <cell r="BE354">
            <v>0</v>
          </cell>
          <cell r="BF354">
            <v>0</v>
          </cell>
          <cell r="BG354">
            <v>0</v>
          </cell>
          <cell r="BH354">
            <v>0</v>
          </cell>
          <cell r="BI354">
            <v>0</v>
          </cell>
          <cell r="BJ354">
            <v>0</v>
          </cell>
          <cell r="BK354">
            <v>0</v>
          </cell>
          <cell r="BL354">
            <v>0</v>
          </cell>
          <cell r="BM354">
            <v>0</v>
          </cell>
          <cell r="BN354">
            <v>0</v>
          </cell>
          <cell r="BO354">
            <v>0</v>
          </cell>
          <cell r="BP354">
            <v>0</v>
          </cell>
          <cell r="BQ354">
            <v>0</v>
          </cell>
          <cell r="BR354">
            <v>0</v>
          </cell>
          <cell r="BS354">
            <v>0</v>
          </cell>
        </row>
        <row r="355">
          <cell r="A355">
            <v>1891</v>
          </cell>
          <cell r="B355" t="str">
            <v>SCREH</v>
          </cell>
          <cell r="C355" t="str">
            <v>Station Control Room Equipment and HMI Facities</v>
          </cell>
          <cell r="D355" t="str">
            <v>Unit 7</v>
          </cell>
          <cell r="E355" t="str">
            <v>Foreign</v>
          </cell>
          <cell r="F355" t="str">
            <v>C</v>
          </cell>
          <cell r="G355" t="str">
            <v>Plant and Materials</v>
          </cell>
          <cell r="H355" t="str">
            <v>Fixed</v>
          </cell>
          <cell r="I355" t="str">
            <v>C Plant and Materials Foreign Fixed</v>
          </cell>
          <cell r="J355">
            <v>338621.9</v>
          </cell>
          <cell r="K355">
            <v>338621.9</v>
          </cell>
          <cell r="L355">
            <v>0</v>
          </cell>
          <cell r="M355">
            <v>0</v>
          </cell>
          <cell r="N355">
            <v>338621.9</v>
          </cell>
          <cell r="P355">
            <v>0</v>
          </cell>
          <cell r="Q355">
            <v>0</v>
          </cell>
          <cell r="R355">
            <v>0</v>
          </cell>
          <cell r="S355">
            <v>0</v>
          </cell>
          <cell r="T355">
            <v>0</v>
          </cell>
          <cell r="U355">
            <v>0</v>
          </cell>
          <cell r="V355">
            <v>0</v>
          </cell>
          <cell r="W355">
            <v>0</v>
          </cell>
          <cell r="X355">
            <v>0</v>
          </cell>
          <cell r="Y355">
            <v>0</v>
          </cell>
          <cell r="Z355">
            <v>0</v>
          </cell>
          <cell r="AA355">
            <v>0</v>
          </cell>
          <cell r="AB355">
            <v>0</v>
          </cell>
          <cell r="AC355">
            <v>0</v>
          </cell>
          <cell r="AD355">
            <v>152379.85999999999</v>
          </cell>
          <cell r="AE355">
            <v>0</v>
          </cell>
          <cell r="AF355">
            <v>0</v>
          </cell>
          <cell r="AG355">
            <v>0</v>
          </cell>
          <cell r="AH355">
            <v>0</v>
          </cell>
          <cell r="AI355">
            <v>0</v>
          </cell>
          <cell r="AJ355">
            <v>0</v>
          </cell>
          <cell r="AK355">
            <v>0</v>
          </cell>
          <cell r="AL355">
            <v>0</v>
          </cell>
          <cell r="AM355">
            <v>0</v>
          </cell>
          <cell r="AN355">
            <v>186242.04</v>
          </cell>
          <cell r="AO355">
            <v>0</v>
          </cell>
          <cell r="AP355">
            <v>0</v>
          </cell>
          <cell r="AQ355">
            <v>0</v>
          </cell>
          <cell r="AR355">
            <v>0</v>
          </cell>
          <cell r="AS355">
            <v>0</v>
          </cell>
          <cell r="AT355">
            <v>0</v>
          </cell>
          <cell r="AU355">
            <v>0</v>
          </cell>
          <cell r="AV355">
            <v>0</v>
          </cell>
          <cell r="AW355">
            <v>0</v>
          </cell>
          <cell r="AX355">
            <v>0</v>
          </cell>
          <cell r="AY355">
            <v>0</v>
          </cell>
          <cell r="AZ355">
            <v>0</v>
          </cell>
          <cell r="BA355">
            <v>0</v>
          </cell>
          <cell r="BB355">
            <v>0</v>
          </cell>
          <cell r="BC355">
            <v>0</v>
          </cell>
          <cell r="BD355">
            <v>0</v>
          </cell>
          <cell r="BE355">
            <v>0</v>
          </cell>
          <cell r="BF355">
            <v>0</v>
          </cell>
          <cell r="BG355">
            <v>0</v>
          </cell>
          <cell r="BH355">
            <v>0</v>
          </cell>
          <cell r="BI355">
            <v>0</v>
          </cell>
          <cell r="BJ355">
            <v>0</v>
          </cell>
          <cell r="BK355">
            <v>0</v>
          </cell>
          <cell r="BL355">
            <v>0</v>
          </cell>
          <cell r="BM355">
            <v>0</v>
          </cell>
          <cell r="BN355">
            <v>0</v>
          </cell>
          <cell r="BO355">
            <v>0</v>
          </cell>
          <cell r="BP355">
            <v>0</v>
          </cell>
          <cell r="BQ355">
            <v>0</v>
          </cell>
          <cell r="BR355">
            <v>0</v>
          </cell>
          <cell r="BS355">
            <v>0</v>
          </cell>
        </row>
        <row r="356">
          <cell r="A356">
            <v>1898</v>
          </cell>
          <cell r="B356" t="str">
            <v>SCREH</v>
          </cell>
          <cell r="C356" t="str">
            <v>Station Control Room Equipment and HMI Facities</v>
          </cell>
          <cell r="D356" t="str">
            <v>Unit 7</v>
          </cell>
          <cell r="E356" t="str">
            <v>Local</v>
          </cell>
          <cell r="F356" t="str">
            <v>B</v>
          </cell>
          <cell r="G356" t="str">
            <v>Engineering</v>
          </cell>
          <cell r="H356" t="str">
            <v>Formula 4</v>
          </cell>
          <cell r="I356" t="str">
            <v>B Engineering Local Formula 4</v>
          </cell>
          <cell r="J356">
            <v>1510.91</v>
          </cell>
          <cell r="K356">
            <v>1510.91</v>
          </cell>
          <cell r="L356">
            <v>0</v>
          </cell>
          <cell r="M356">
            <v>0</v>
          </cell>
          <cell r="N356">
            <v>1510.91</v>
          </cell>
          <cell r="P356">
            <v>0</v>
          </cell>
          <cell r="Q356">
            <v>0</v>
          </cell>
          <cell r="R356">
            <v>0</v>
          </cell>
          <cell r="S356">
            <v>0</v>
          </cell>
          <cell r="T356">
            <v>0</v>
          </cell>
          <cell r="U356">
            <v>0</v>
          </cell>
          <cell r="V356">
            <v>0</v>
          </cell>
          <cell r="W356">
            <v>0</v>
          </cell>
          <cell r="X356">
            <v>0</v>
          </cell>
          <cell r="Y356">
            <v>0</v>
          </cell>
          <cell r="Z356">
            <v>0</v>
          </cell>
          <cell r="AA356">
            <v>0</v>
          </cell>
          <cell r="AB356">
            <v>1510.91</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cell r="AU356">
            <v>0</v>
          </cell>
          <cell r="AV356">
            <v>0</v>
          </cell>
          <cell r="AW356">
            <v>0</v>
          </cell>
          <cell r="AX356">
            <v>0</v>
          </cell>
          <cell r="AY356">
            <v>0</v>
          </cell>
          <cell r="AZ356">
            <v>0</v>
          </cell>
          <cell r="BA356">
            <v>0</v>
          </cell>
          <cell r="BB356">
            <v>0</v>
          </cell>
          <cell r="BC356">
            <v>0</v>
          </cell>
          <cell r="BD356">
            <v>0</v>
          </cell>
          <cell r="BE356">
            <v>0</v>
          </cell>
          <cell r="BF356">
            <v>0</v>
          </cell>
          <cell r="BG356">
            <v>0</v>
          </cell>
          <cell r="BH356">
            <v>0</v>
          </cell>
          <cell r="BI356">
            <v>0</v>
          </cell>
          <cell r="BJ356">
            <v>0</v>
          </cell>
          <cell r="BK356">
            <v>0</v>
          </cell>
          <cell r="BL356">
            <v>0</v>
          </cell>
          <cell r="BM356">
            <v>0</v>
          </cell>
          <cell r="BN356">
            <v>0</v>
          </cell>
          <cell r="BO356">
            <v>0</v>
          </cell>
          <cell r="BP356">
            <v>0</v>
          </cell>
          <cell r="BQ356">
            <v>0</v>
          </cell>
          <cell r="BR356">
            <v>0</v>
          </cell>
          <cell r="BS356">
            <v>0</v>
          </cell>
        </row>
        <row r="357">
          <cell r="A357">
            <v>1899</v>
          </cell>
          <cell r="B357" t="str">
            <v>SCREH</v>
          </cell>
          <cell r="C357" t="str">
            <v>Station Control Room Equipment and HMI Facities</v>
          </cell>
          <cell r="D357" t="str">
            <v>Unit 7</v>
          </cell>
          <cell r="E357" t="str">
            <v>Local</v>
          </cell>
          <cell r="F357" t="str">
            <v>C</v>
          </cell>
          <cell r="G357" t="str">
            <v>Plant and Materials</v>
          </cell>
          <cell r="H357" t="str">
            <v>Formula 1</v>
          </cell>
          <cell r="I357" t="str">
            <v>C Plant and Materials Local Formula 1</v>
          </cell>
          <cell r="J357">
            <v>16568.2</v>
          </cell>
          <cell r="K357">
            <v>16568.2</v>
          </cell>
          <cell r="L357">
            <v>0</v>
          </cell>
          <cell r="M357">
            <v>0</v>
          </cell>
          <cell r="N357">
            <v>16568.2</v>
          </cell>
          <cell r="P357">
            <v>0</v>
          </cell>
          <cell r="Q357">
            <v>0</v>
          </cell>
          <cell r="R357">
            <v>0</v>
          </cell>
          <cell r="S357">
            <v>0</v>
          </cell>
          <cell r="T357">
            <v>0</v>
          </cell>
          <cell r="U357">
            <v>0</v>
          </cell>
          <cell r="V357">
            <v>0</v>
          </cell>
          <cell r="W357">
            <v>0</v>
          </cell>
          <cell r="X357">
            <v>0</v>
          </cell>
          <cell r="Y357">
            <v>0</v>
          </cell>
          <cell r="Z357">
            <v>0</v>
          </cell>
          <cell r="AA357">
            <v>0</v>
          </cell>
          <cell r="AB357">
            <v>16568.2</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cell r="AX357">
            <v>0</v>
          </cell>
          <cell r="AY357">
            <v>0</v>
          </cell>
          <cell r="AZ357">
            <v>0</v>
          </cell>
          <cell r="BA357">
            <v>0</v>
          </cell>
          <cell r="BB357">
            <v>0</v>
          </cell>
          <cell r="BC357">
            <v>0</v>
          </cell>
          <cell r="BD357">
            <v>0</v>
          </cell>
          <cell r="BE357">
            <v>0</v>
          </cell>
          <cell r="BF357">
            <v>0</v>
          </cell>
          <cell r="BG357">
            <v>0</v>
          </cell>
          <cell r="BH357">
            <v>0</v>
          </cell>
          <cell r="BI357">
            <v>0</v>
          </cell>
          <cell r="BJ357">
            <v>0</v>
          </cell>
          <cell r="BK357">
            <v>0</v>
          </cell>
          <cell r="BL357">
            <v>0</v>
          </cell>
          <cell r="BM357">
            <v>0</v>
          </cell>
          <cell r="BN357">
            <v>0</v>
          </cell>
          <cell r="BO357">
            <v>0</v>
          </cell>
          <cell r="BP357">
            <v>0</v>
          </cell>
          <cell r="BQ357">
            <v>0</v>
          </cell>
          <cell r="BR357">
            <v>0</v>
          </cell>
          <cell r="BS357">
            <v>0</v>
          </cell>
        </row>
        <row r="358">
          <cell r="A358">
            <v>1900</v>
          </cell>
          <cell r="B358" t="str">
            <v>SCREH</v>
          </cell>
          <cell r="C358" t="str">
            <v>Station Control Room Equipment and HMI Facities</v>
          </cell>
          <cell r="D358" t="str">
            <v>Unit 7</v>
          </cell>
          <cell r="E358" t="str">
            <v>Local</v>
          </cell>
          <cell r="F358" t="str">
            <v>D</v>
          </cell>
          <cell r="G358" t="str">
            <v>Shipping / Freight</v>
          </cell>
          <cell r="H358" t="str">
            <v>Fixed</v>
          </cell>
          <cell r="I358" t="str">
            <v>D Shipping / Freight Local Fixed</v>
          </cell>
          <cell r="J358">
            <v>18497.61</v>
          </cell>
          <cell r="K358">
            <v>18497.61</v>
          </cell>
          <cell r="L358">
            <v>0</v>
          </cell>
          <cell r="M358">
            <v>0</v>
          </cell>
          <cell r="N358">
            <v>18497.61</v>
          </cell>
          <cell r="P358">
            <v>0</v>
          </cell>
          <cell r="Q358">
            <v>0</v>
          </cell>
          <cell r="R358">
            <v>0</v>
          </cell>
          <cell r="S358">
            <v>0</v>
          </cell>
          <cell r="T358">
            <v>0</v>
          </cell>
          <cell r="U358">
            <v>0</v>
          </cell>
          <cell r="V358">
            <v>0</v>
          </cell>
          <cell r="W358">
            <v>0</v>
          </cell>
          <cell r="X358">
            <v>0</v>
          </cell>
          <cell r="Y358">
            <v>0</v>
          </cell>
          <cell r="Z358">
            <v>0</v>
          </cell>
          <cell r="AA358">
            <v>0</v>
          </cell>
          <cell r="AB358">
            <v>18497.61</v>
          </cell>
          <cell r="AC358">
            <v>0</v>
          </cell>
          <cell r="AD358">
            <v>0</v>
          </cell>
          <cell r="AE358">
            <v>0</v>
          </cell>
          <cell r="AF358">
            <v>0</v>
          </cell>
          <cell r="AG358">
            <v>0</v>
          </cell>
          <cell r="AH358">
            <v>0</v>
          </cell>
          <cell r="AI358">
            <v>0</v>
          </cell>
          <cell r="AJ358">
            <v>0</v>
          </cell>
          <cell r="AK358">
            <v>0</v>
          </cell>
          <cell r="AL358">
            <v>0</v>
          </cell>
          <cell r="AM358">
            <v>0</v>
          </cell>
          <cell r="AN358">
            <v>0</v>
          </cell>
          <cell r="AO358">
            <v>0</v>
          </cell>
          <cell r="AP358">
            <v>0</v>
          </cell>
          <cell r="AQ358">
            <v>0</v>
          </cell>
          <cell r="AR358">
            <v>0</v>
          </cell>
          <cell r="AS358">
            <v>0</v>
          </cell>
          <cell r="AT358">
            <v>0</v>
          </cell>
          <cell r="AU358">
            <v>0</v>
          </cell>
          <cell r="AV358">
            <v>0</v>
          </cell>
          <cell r="AW358">
            <v>0</v>
          </cell>
          <cell r="AX358">
            <v>0</v>
          </cell>
          <cell r="AY358">
            <v>0</v>
          </cell>
          <cell r="AZ358">
            <v>0</v>
          </cell>
          <cell r="BA358">
            <v>0</v>
          </cell>
          <cell r="BB358">
            <v>0</v>
          </cell>
          <cell r="BC358">
            <v>0</v>
          </cell>
          <cell r="BD358">
            <v>0</v>
          </cell>
          <cell r="BE358">
            <v>0</v>
          </cell>
          <cell r="BF358">
            <v>0</v>
          </cell>
          <cell r="BG358">
            <v>0</v>
          </cell>
          <cell r="BH358">
            <v>0</v>
          </cell>
          <cell r="BI358">
            <v>0</v>
          </cell>
          <cell r="BJ358">
            <v>0</v>
          </cell>
          <cell r="BK358">
            <v>0</v>
          </cell>
          <cell r="BL358">
            <v>0</v>
          </cell>
          <cell r="BM358">
            <v>0</v>
          </cell>
          <cell r="BN358">
            <v>0</v>
          </cell>
          <cell r="BO358">
            <v>0</v>
          </cell>
          <cell r="BP358">
            <v>0</v>
          </cell>
          <cell r="BQ358">
            <v>0</v>
          </cell>
          <cell r="BR358">
            <v>0</v>
          </cell>
          <cell r="BS358">
            <v>0</v>
          </cell>
        </row>
        <row r="359">
          <cell r="A359">
            <v>1907</v>
          </cell>
          <cell r="B359" t="str">
            <v>SCREH</v>
          </cell>
          <cell r="C359" t="str">
            <v>Station Control Room Equipment and HMI Facities</v>
          </cell>
          <cell r="D359" t="str">
            <v>Unit 8</v>
          </cell>
          <cell r="E359" t="str">
            <v>Foreign</v>
          </cell>
          <cell r="F359" t="str">
            <v>C</v>
          </cell>
          <cell r="G359" t="str">
            <v>Plant and Materials</v>
          </cell>
          <cell r="H359" t="str">
            <v>Fixed</v>
          </cell>
          <cell r="I359" t="str">
            <v>C Plant and Materials Foreign Fixed</v>
          </cell>
          <cell r="J359">
            <v>338621.9</v>
          </cell>
          <cell r="K359">
            <v>338621.9</v>
          </cell>
          <cell r="L359">
            <v>0</v>
          </cell>
          <cell r="M359">
            <v>0</v>
          </cell>
          <cell r="N359">
            <v>338621.9</v>
          </cell>
          <cell r="P359">
            <v>0</v>
          </cell>
          <cell r="Q359">
            <v>0</v>
          </cell>
          <cell r="R359">
            <v>0</v>
          </cell>
          <cell r="S359">
            <v>0</v>
          </cell>
          <cell r="T359">
            <v>0</v>
          </cell>
          <cell r="U359">
            <v>338621.9</v>
          </cell>
          <cell r="V359">
            <v>0</v>
          </cell>
          <cell r="W359">
            <v>0</v>
          </cell>
          <cell r="X359">
            <v>0</v>
          </cell>
          <cell r="Y359">
            <v>0</v>
          </cell>
          <cell r="Z359">
            <v>0</v>
          </cell>
          <cell r="AA359">
            <v>0</v>
          </cell>
          <cell r="AB359">
            <v>0</v>
          </cell>
          <cell r="AC359">
            <v>0</v>
          </cell>
          <cell r="AD359">
            <v>0</v>
          </cell>
          <cell r="AE359">
            <v>0</v>
          </cell>
          <cell r="AF359">
            <v>0</v>
          </cell>
          <cell r="AG359">
            <v>0</v>
          </cell>
          <cell r="AH359">
            <v>0</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0</v>
          </cell>
          <cell r="AX359">
            <v>0</v>
          </cell>
          <cell r="AY359">
            <v>0</v>
          </cell>
          <cell r="AZ359">
            <v>0</v>
          </cell>
          <cell r="BA359">
            <v>0</v>
          </cell>
          <cell r="BB359">
            <v>0</v>
          </cell>
          <cell r="BC359">
            <v>0</v>
          </cell>
          <cell r="BD359">
            <v>0</v>
          </cell>
          <cell r="BE359">
            <v>0</v>
          </cell>
          <cell r="BF359">
            <v>0</v>
          </cell>
          <cell r="BG359">
            <v>0</v>
          </cell>
          <cell r="BH359">
            <v>0</v>
          </cell>
          <cell r="BI359">
            <v>0</v>
          </cell>
          <cell r="BJ359">
            <v>0</v>
          </cell>
          <cell r="BK359">
            <v>0</v>
          </cell>
          <cell r="BL359">
            <v>0</v>
          </cell>
          <cell r="BM359">
            <v>0</v>
          </cell>
          <cell r="BN359">
            <v>0</v>
          </cell>
          <cell r="BO359">
            <v>0</v>
          </cell>
          <cell r="BP359">
            <v>0</v>
          </cell>
          <cell r="BQ359">
            <v>0</v>
          </cell>
          <cell r="BR359">
            <v>0</v>
          </cell>
          <cell r="BS359">
            <v>0</v>
          </cell>
        </row>
        <row r="360">
          <cell r="A360">
            <v>1914</v>
          </cell>
          <cell r="B360" t="str">
            <v>SCREH</v>
          </cell>
          <cell r="C360" t="str">
            <v>Station Control Room Equipment and HMI Facities</v>
          </cell>
          <cell r="D360" t="str">
            <v>Unit 8</v>
          </cell>
          <cell r="E360" t="str">
            <v>Local</v>
          </cell>
          <cell r="F360" t="str">
            <v>B</v>
          </cell>
          <cell r="G360" t="str">
            <v>Engineering</v>
          </cell>
          <cell r="H360" t="str">
            <v>Formula 4</v>
          </cell>
          <cell r="I360" t="str">
            <v>B Engineering Local Formula 4</v>
          </cell>
          <cell r="J360">
            <v>9820.8700000000008</v>
          </cell>
          <cell r="K360">
            <v>9820.869999999999</v>
          </cell>
          <cell r="L360">
            <v>0</v>
          </cell>
          <cell r="M360">
            <v>0</v>
          </cell>
          <cell r="N360">
            <v>9820.869999999999</v>
          </cell>
          <cell r="P360">
            <v>0</v>
          </cell>
          <cell r="Q360">
            <v>0</v>
          </cell>
          <cell r="R360">
            <v>0</v>
          </cell>
          <cell r="S360">
            <v>0</v>
          </cell>
          <cell r="T360">
            <v>0</v>
          </cell>
          <cell r="U360">
            <v>0</v>
          </cell>
          <cell r="V360">
            <v>0</v>
          </cell>
          <cell r="W360">
            <v>0</v>
          </cell>
          <cell r="X360">
            <v>0</v>
          </cell>
          <cell r="Y360">
            <v>0</v>
          </cell>
          <cell r="Z360">
            <v>0</v>
          </cell>
          <cell r="AA360">
            <v>1510.91</v>
          </cell>
          <cell r="AB360">
            <v>1510.91</v>
          </cell>
          <cell r="AC360">
            <v>0</v>
          </cell>
          <cell r="AD360">
            <v>0</v>
          </cell>
          <cell r="AE360">
            <v>0</v>
          </cell>
          <cell r="AF360">
            <v>0</v>
          </cell>
          <cell r="AG360">
            <v>0</v>
          </cell>
          <cell r="AH360">
            <v>-1510.91</v>
          </cell>
          <cell r="AI360">
            <v>0</v>
          </cell>
          <cell r="AJ360">
            <v>0</v>
          </cell>
          <cell r="AK360">
            <v>0</v>
          </cell>
          <cell r="AL360">
            <v>0</v>
          </cell>
          <cell r="AM360">
            <v>0</v>
          </cell>
          <cell r="AN360">
            <v>8309.9599999999991</v>
          </cell>
          <cell r="AO360">
            <v>0</v>
          </cell>
          <cell r="AP360">
            <v>0</v>
          </cell>
          <cell r="AQ360">
            <v>0</v>
          </cell>
          <cell r="AR360">
            <v>0</v>
          </cell>
          <cell r="AS360">
            <v>0</v>
          </cell>
          <cell r="AT360">
            <v>0</v>
          </cell>
          <cell r="AU360">
            <v>0</v>
          </cell>
          <cell r="AV360">
            <v>0</v>
          </cell>
          <cell r="AW360">
            <v>0</v>
          </cell>
          <cell r="AX360">
            <v>0</v>
          </cell>
          <cell r="AY360">
            <v>0</v>
          </cell>
          <cell r="AZ360">
            <v>0</v>
          </cell>
          <cell r="BA360">
            <v>0</v>
          </cell>
          <cell r="BB360">
            <v>0</v>
          </cell>
          <cell r="BC360">
            <v>0</v>
          </cell>
          <cell r="BD360">
            <v>0</v>
          </cell>
          <cell r="BE360">
            <v>0</v>
          </cell>
          <cell r="BF360">
            <v>0</v>
          </cell>
          <cell r="BG360">
            <v>0</v>
          </cell>
          <cell r="BH360">
            <v>0</v>
          </cell>
          <cell r="BI360">
            <v>0</v>
          </cell>
          <cell r="BJ360">
            <v>0</v>
          </cell>
          <cell r="BK360">
            <v>0</v>
          </cell>
          <cell r="BL360">
            <v>0</v>
          </cell>
          <cell r="BM360">
            <v>0</v>
          </cell>
          <cell r="BN360">
            <v>0</v>
          </cell>
          <cell r="BO360">
            <v>0</v>
          </cell>
          <cell r="BP360">
            <v>0</v>
          </cell>
          <cell r="BQ360">
            <v>0</v>
          </cell>
          <cell r="BR360">
            <v>0</v>
          </cell>
          <cell r="BS360">
            <v>0</v>
          </cell>
        </row>
        <row r="361">
          <cell r="A361">
            <v>1915</v>
          </cell>
          <cell r="B361" t="str">
            <v>SCREH</v>
          </cell>
          <cell r="C361" t="str">
            <v>Station Control Room Equipment and HMI Facities</v>
          </cell>
          <cell r="D361" t="str">
            <v>Unit 8</v>
          </cell>
          <cell r="E361" t="str">
            <v>Local</v>
          </cell>
          <cell r="F361" t="str">
            <v>C</v>
          </cell>
          <cell r="G361" t="str">
            <v>Plant and Materials</v>
          </cell>
          <cell r="H361" t="str">
            <v>Formula 1</v>
          </cell>
          <cell r="I361" t="str">
            <v>C Plant and Materials Local Formula 1</v>
          </cell>
          <cell r="J361">
            <v>964512.39</v>
          </cell>
          <cell r="K361">
            <v>964512.3899999999</v>
          </cell>
          <cell r="L361">
            <v>0</v>
          </cell>
          <cell r="M361">
            <v>0</v>
          </cell>
          <cell r="N361">
            <v>964512.3899999999</v>
          </cell>
          <cell r="P361">
            <v>0</v>
          </cell>
          <cell r="Q361">
            <v>0</v>
          </cell>
          <cell r="R361">
            <v>0</v>
          </cell>
          <cell r="S361">
            <v>0</v>
          </cell>
          <cell r="T361">
            <v>0</v>
          </cell>
          <cell r="U361">
            <v>0</v>
          </cell>
          <cell r="V361">
            <v>0</v>
          </cell>
          <cell r="W361">
            <v>0</v>
          </cell>
          <cell r="X361">
            <v>0</v>
          </cell>
          <cell r="Y361">
            <v>0</v>
          </cell>
          <cell r="Z361">
            <v>0</v>
          </cell>
          <cell r="AA361">
            <v>16568.2</v>
          </cell>
          <cell r="AB361">
            <v>16568.2</v>
          </cell>
          <cell r="AC361">
            <v>0</v>
          </cell>
          <cell r="AD361">
            <v>0</v>
          </cell>
          <cell r="AE361">
            <v>0</v>
          </cell>
          <cell r="AF361">
            <v>0</v>
          </cell>
          <cell r="AG361">
            <v>0</v>
          </cell>
          <cell r="AH361">
            <v>-16568.2</v>
          </cell>
          <cell r="AI361">
            <v>0</v>
          </cell>
          <cell r="AJ361">
            <v>0</v>
          </cell>
          <cell r="AK361">
            <v>0</v>
          </cell>
          <cell r="AL361">
            <v>0</v>
          </cell>
          <cell r="AM361">
            <v>0</v>
          </cell>
          <cell r="AN361">
            <v>947944.19</v>
          </cell>
          <cell r="AO361">
            <v>0</v>
          </cell>
          <cell r="AP361">
            <v>0</v>
          </cell>
          <cell r="AQ361">
            <v>0</v>
          </cell>
          <cell r="AR361">
            <v>0</v>
          </cell>
          <cell r="AS361">
            <v>0</v>
          </cell>
          <cell r="AT361">
            <v>0</v>
          </cell>
          <cell r="AU361">
            <v>0</v>
          </cell>
          <cell r="AV361">
            <v>0</v>
          </cell>
          <cell r="AW361">
            <v>0</v>
          </cell>
          <cell r="AX361">
            <v>0</v>
          </cell>
          <cell r="AY361">
            <v>0</v>
          </cell>
          <cell r="AZ361">
            <v>0</v>
          </cell>
          <cell r="BA361">
            <v>0</v>
          </cell>
          <cell r="BB361">
            <v>0</v>
          </cell>
          <cell r="BC361">
            <v>0</v>
          </cell>
          <cell r="BD361">
            <v>0</v>
          </cell>
          <cell r="BE361">
            <v>0</v>
          </cell>
          <cell r="BF361">
            <v>0</v>
          </cell>
          <cell r="BG361">
            <v>0</v>
          </cell>
          <cell r="BH361">
            <v>0</v>
          </cell>
          <cell r="BI361">
            <v>0</v>
          </cell>
          <cell r="BJ361">
            <v>0</v>
          </cell>
          <cell r="BK361">
            <v>0</v>
          </cell>
          <cell r="BL361">
            <v>0</v>
          </cell>
          <cell r="BM361">
            <v>0</v>
          </cell>
          <cell r="BN361">
            <v>0</v>
          </cell>
          <cell r="BO361">
            <v>0</v>
          </cell>
          <cell r="BP361">
            <v>0</v>
          </cell>
          <cell r="BQ361">
            <v>0</v>
          </cell>
          <cell r="BR361">
            <v>0</v>
          </cell>
          <cell r="BS361">
            <v>0</v>
          </cell>
        </row>
        <row r="362">
          <cell r="A362">
            <v>1916</v>
          </cell>
          <cell r="B362" t="str">
            <v>SCREH</v>
          </cell>
          <cell r="C362" t="str">
            <v>Station Control Room Equipment and HMI Facities</v>
          </cell>
          <cell r="D362" t="str">
            <v>Unit 8</v>
          </cell>
          <cell r="E362" t="str">
            <v>Local</v>
          </cell>
          <cell r="F362" t="str">
            <v>D</v>
          </cell>
          <cell r="G362" t="str">
            <v>Shipping / Freight</v>
          </cell>
          <cell r="H362" t="str">
            <v>Fixed</v>
          </cell>
          <cell r="I362" t="str">
            <v>D Shipping / Freight Local Fixed</v>
          </cell>
          <cell r="J362">
            <v>18497.61</v>
          </cell>
          <cell r="K362">
            <v>18497.61</v>
          </cell>
          <cell r="L362">
            <v>0</v>
          </cell>
          <cell r="M362">
            <v>0</v>
          </cell>
          <cell r="N362">
            <v>18497.61</v>
          </cell>
          <cell r="P362">
            <v>0</v>
          </cell>
          <cell r="Q362">
            <v>0</v>
          </cell>
          <cell r="R362">
            <v>0</v>
          </cell>
          <cell r="S362">
            <v>0</v>
          </cell>
          <cell r="T362">
            <v>0</v>
          </cell>
          <cell r="U362">
            <v>0</v>
          </cell>
          <cell r="V362">
            <v>0</v>
          </cell>
          <cell r="W362">
            <v>0</v>
          </cell>
          <cell r="X362">
            <v>0</v>
          </cell>
          <cell r="Y362">
            <v>0</v>
          </cell>
          <cell r="Z362">
            <v>0</v>
          </cell>
          <cell r="AA362">
            <v>18497.61</v>
          </cell>
          <cell r="AB362">
            <v>18497.61</v>
          </cell>
          <cell r="AC362">
            <v>0</v>
          </cell>
          <cell r="AD362">
            <v>0</v>
          </cell>
          <cell r="AE362">
            <v>0</v>
          </cell>
          <cell r="AF362">
            <v>0</v>
          </cell>
          <cell r="AG362">
            <v>0</v>
          </cell>
          <cell r="AH362">
            <v>-18497.61</v>
          </cell>
          <cell r="AI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W362">
            <v>0</v>
          </cell>
          <cell r="AX362">
            <v>0</v>
          </cell>
          <cell r="AY362">
            <v>0</v>
          </cell>
          <cell r="AZ362">
            <v>0</v>
          </cell>
          <cell r="BA362">
            <v>0</v>
          </cell>
          <cell r="BB362">
            <v>0</v>
          </cell>
          <cell r="BC362">
            <v>0</v>
          </cell>
          <cell r="BD362">
            <v>0</v>
          </cell>
          <cell r="BE362">
            <v>0</v>
          </cell>
          <cell r="BF362">
            <v>0</v>
          </cell>
          <cell r="BG362">
            <v>0</v>
          </cell>
          <cell r="BH362">
            <v>0</v>
          </cell>
          <cell r="BI362">
            <v>0</v>
          </cell>
          <cell r="BJ362">
            <v>0</v>
          </cell>
          <cell r="BK362">
            <v>0</v>
          </cell>
          <cell r="BL362">
            <v>0</v>
          </cell>
          <cell r="BM362">
            <v>0</v>
          </cell>
          <cell r="BN362">
            <v>0</v>
          </cell>
          <cell r="BO362">
            <v>0</v>
          </cell>
          <cell r="BP362">
            <v>0</v>
          </cell>
          <cell r="BQ362">
            <v>0</v>
          </cell>
          <cell r="BR362">
            <v>0</v>
          </cell>
          <cell r="BS362">
            <v>0</v>
          </cell>
        </row>
        <row r="363">
          <cell r="A363">
            <v>1919</v>
          </cell>
          <cell r="B363" t="str">
            <v>SCREH</v>
          </cell>
          <cell r="C363" t="str">
            <v>Station Control Room Equipment and HMI Facities</v>
          </cell>
          <cell r="D363" t="str">
            <v>Unit 8</v>
          </cell>
          <cell r="E363" t="str">
            <v>Local</v>
          </cell>
          <cell r="F363" t="str">
            <v>G</v>
          </cell>
          <cell r="G363" t="str">
            <v>Construction, Erection, Installation</v>
          </cell>
          <cell r="H363" t="str">
            <v>Formula 4</v>
          </cell>
          <cell r="I363" t="str">
            <v>G Construction, Erection, Installation Local Formula 4</v>
          </cell>
          <cell r="J363">
            <v>1187.2</v>
          </cell>
          <cell r="K363">
            <v>1187.2</v>
          </cell>
          <cell r="L363">
            <v>0</v>
          </cell>
          <cell r="M363">
            <v>0</v>
          </cell>
          <cell r="N363">
            <v>1187.2</v>
          </cell>
          <cell r="P363">
            <v>0</v>
          </cell>
          <cell r="Q363">
            <v>0</v>
          </cell>
          <cell r="R363">
            <v>0</v>
          </cell>
          <cell r="S363">
            <v>0</v>
          </cell>
          <cell r="T363">
            <v>0</v>
          </cell>
          <cell r="U363">
            <v>0</v>
          </cell>
          <cell r="V363">
            <v>0</v>
          </cell>
          <cell r="W363">
            <v>0</v>
          </cell>
          <cell r="X363">
            <v>0</v>
          </cell>
          <cell r="Y363">
            <v>0</v>
          </cell>
          <cell r="Z363">
            <v>0</v>
          </cell>
          <cell r="AA363">
            <v>0</v>
          </cell>
          <cell r="AB363">
            <v>0</v>
          </cell>
          <cell r="AC363">
            <v>0</v>
          </cell>
          <cell r="AD363">
            <v>0</v>
          </cell>
          <cell r="AE363">
            <v>0</v>
          </cell>
          <cell r="AF363">
            <v>0</v>
          </cell>
          <cell r="AG363">
            <v>0</v>
          </cell>
          <cell r="AH363">
            <v>0</v>
          </cell>
          <cell r="AI363">
            <v>0</v>
          </cell>
          <cell r="AJ363">
            <v>0</v>
          </cell>
          <cell r="AK363">
            <v>0</v>
          </cell>
          <cell r="AL363">
            <v>0</v>
          </cell>
          <cell r="AM363">
            <v>0</v>
          </cell>
          <cell r="AN363">
            <v>0</v>
          </cell>
          <cell r="AO363">
            <v>0</v>
          </cell>
          <cell r="AP363">
            <v>0</v>
          </cell>
          <cell r="AQ363">
            <v>1187.2</v>
          </cell>
          <cell r="AR363">
            <v>0</v>
          </cell>
          <cell r="AS363">
            <v>0</v>
          </cell>
          <cell r="AT363">
            <v>0</v>
          </cell>
          <cell r="AU363">
            <v>0</v>
          </cell>
          <cell r="AV363">
            <v>0</v>
          </cell>
          <cell r="AW363">
            <v>0</v>
          </cell>
          <cell r="AX363">
            <v>0</v>
          </cell>
          <cell r="AY363">
            <v>0</v>
          </cell>
          <cell r="AZ363">
            <v>0</v>
          </cell>
          <cell r="BA363">
            <v>0</v>
          </cell>
          <cell r="BB363">
            <v>0</v>
          </cell>
          <cell r="BC363">
            <v>0</v>
          </cell>
          <cell r="BD363">
            <v>0</v>
          </cell>
          <cell r="BE363">
            <v>0</v>
          </cell>
          <cell r="BF363">
            <v>0</v>
          </cell>
          <cell r="BG363">
            <v>0</v>
          </cell>
          <cell r="BH363">
            <v>0</v>
          </cell>
          <cell r="BI363">
            <v>0</v>
          </cell>
          <cell r="BJ363">
            <v>0</v>
          </cell>
          <cell r="BK363">
            <v>0</v>
          </cell>
          <cell r="BL363">
            <v>0</v>
          </cell>
          <cell r="BM363">
            <v>0</v>
          </cell>
          <cell r="BN363">
            <v>0</v>
          </cell>
          <cell r="BO363">
            <v>0</v>
          </cell>
          <cell r="BP363">
            <v>0</v>
          </cell>
          <cell r="BQ363">
            <v>0</v>
          </cell>
          <cell r="BR363">
            <v>0</v>
          </cell>
          <cell r="BS363">
            <v>0</v>
          </cell>
        </row>
        <row r="364">
          <cell r="A364">
            <v>1920</v>
          </cell>
          <cell r="B364" t="str">
            <v>SCREH</v>
          </cell>
          <cell r="C364" t="str">
            <v>Station Control Room Equipment and HMI Facities</v>
          </cell>
          <cell r="D364" t="str">
            <v>Unit 8</v>
          </cell>
          <cell r="E364" t="str">
            <v>Local</v>
          </cell>
          <cell r="F364" t="str">
            <v>H</v>
          </cell>
          <cell r="G364" t="str">
            <v>Commissioning and Testing</v>
          </cell>
          <cell r="H364" t="str">
            <v>Formula 4</v>
          </cell>
          <cell r="I364" t="str">
            <v>H Commissioning and Testing Local Formula 4</v>
          </cell>
          <cell r="J364">
            <v>36055.1</v>
          </cell>
          <cell r="K364">
            <v>0</v>
          </cell>
          <cell r="L364">
            <v>36055.1</v>
          </cell>
          <cell r="M364">
            <v>0</v>
          </cell>
          <cell r="N364">
            <v>36055.1</v>
          </cell>
          <cell r="P364">
            <v>0</v>
          </cell>
          <cell r="Q364">
            <v>0</v>
          </cell>
          <cell r="R364">
            <v>0</v>
          </cell>
          <cell r="S364">
            <v>0</v>
          </cell>
          <cell r="T364">
            <v>0</v>
          </cell>
          <cell r="U364">
            <v>0</v>
          </cell>
          <cell r="V364">
            <v>0</v>
          </cell>
          <cell r="W364">
            <v>0</v>
          </cell>
          <cell r="X364">
            <v>0</v>
          </cell>
          <cell r="Y364">
            <v>0</v>
          </cell>
          <cell r="Z364">
            <v>0</v>
          </cell>
          <cell r="AA364">
            <v>0</v>
          </cell>
          <cell r="AB364">
            <v>0</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cell r="AS364">
            <v>0</v>
          </cell>
          <cell r="AT364">
            <v>0</v>
          </cell>
          <cell r="AU364">
            <v>0</v>
          </cell>
          <cell r="AV364">
            <v>36055.1</v>
          </cell>
          <cell r="AW364">
            <v>0</v>
          </cell>
          <cell r="AX364">
            <v>0</v>
          </cell>
          <cell r="AY364">
            <v>0</v>
          </cell>
          <cell r="AZ364">
            <v>0</v>
          </cell>
          <cell r="BA364">
            <v>0</v>
          </cell>
          <cell r="BB364">
            <v>0</v>
          </cell>
          <cell r="BC364">
            <v>0</v>
          </cell>
          <cell r="BD364">
            <v>0</v>
          </cell>
          <cell r="BE364">
            <v>0</v>
          </cell>
          <cell r="BF364">
            <v>0</v>
          </cell>
          <cell r="BG364">
            <v>0</v>
          </cell>
          <cell r="BH364">
            <v>0</v>
          </cell>
          <cell r="BI364">
            <v>0</v>
          </cell>
          <cell r="BJ364">
            <v>0</v>
          </cell>
          <cell r="BK364">
            <v>0</v>
          </cell>
          <cell r="BL364">
            <v>0</v>
          </cell>
          <cell r="BM364">
            <v>0</v>
          </cell>
          <cell r="BN364">
            <v>0</v>
          </cell>
          <cell r="BO364">
            <v>0</v>
          </cell>
          <cell r="BP364">
            <v>0</v>
          </cell>
          <cell r="BQ364">
            <v>0</v>
          </cell>
          <cell r="BR364">
            <v>0</v>
          </cell>
          <cell r="BS364">
            <v>0</v>
          </cell>
        </row>
        <row r="365">
          <cell r="A365">
            <v>1923</v>
          </cell>
          <cell r="B365" t="str">
            <v>SCREH</v>
          </cell>
          <cell r="C365" t="str">
            <v>Station Control Room Equipment and HMI Facities</v>
          </cell>
          <cell r="D365" t="str">
            <v>Unit 9</v>
          </cell>
          <cell r="E365" t="str">
            <v>Foreign</v>
          </cell>
          <cell r="F365" t="str">
            <v>C</v>
          </cell>
          <cell r="G365" t="str">
            <v>Plant and Materials</v>
          </cell>
          <cell r="H365" t="str">
            <v>Fixed</v>
          </cell>
          <cell r="I365" t="str">
            <v>C Plant and Materials Foreign Fixed</v>
          </cell>
          <cell r="J365">
            <v>338621.9</v>
          </cell>
          <cell r="K365">
            <v>338621.9</v>
          </cell>
          <cell r="L365">
            <v>0</v>
          </cell>
          <cell r="M365">
            <v>0</v>
          </cell>
          <cell r="N365">
            <v>338621.9</v>
          </cell>
          <cell r="P365">
            <v>0</v>
          </cell>
          <cell r="Q365">
            <v>0</v>
          </cell>
          <cell r="R365">
            <v>0</v>
          </cell>
          <cell r="S365">
            <v>0</v>
          </cell>
          <cell r="T365">
            <v>0</v>
          </cell>
          <cell r="U365">
            <v>338621.9</v>
          </cell>
          <cell r="V365">
            <v>0</v>
          </cell>
          <cell r="W365">
            <v>0</v>
          </cell>
          <cell r="X365">
            <v>0</v>
          </cell>
          <cell r="Y365">
            <v>0</v>
          </cell>
          <cell r="Z365">
            <v>0</v>
          </cell>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W365">
            <v>0</v>
          </cell>
          <cell r="AX365">
            <v>0</v>
          </cell>
          <cell r="AY365">
            <v>0</v>
          </cell>
          <cell r="AZ365">
            <v>0</v>
          </cell>
          <cell r="BA365">
            <v>0</v>
          </cell>
          <cell r="BB365">
            <v>0</v>
          </cell>
          <cell r="BC365">
            <v>0</v>
          </cell>
          <cell r="BD365">
            <v>0</v>
          </cell>
          <cell r="BE365">
            <v>0</v>
          </cell>
          <cell r="BF365">
            <v>0</v>
          </cell>
          <cell r="BG365">
            <v>0</v>
          </cell>
          <cell r="BH365">
            <v>0</v>
          </cell>
          <cell r="BI365">
            <v>0</v>
          </cell>
          <cell r="BJ365">
            <v>0</v>
          </cell>
          <cell r="BK365">
            <v>0</v>
          </cell>
          <cell r="BL365">
            <v>0</v>
          </cell>
          <cell r="BM365">
            <v>0</v>
          </cell>
          <cell r="BN365">
            <v>0</v>
          </cell>
          <cell r="BO365">
            <v>0</v>
          </cell>
          <cell r="BP365">
            <v>0</v>
          </cell>
          <cell r="BQ365">
            <v>0</v>
          </cell>
          <cell r="BR365">
            <v>0</v>
          </cell>
          <cell r="BS365">
            <v>0</v>
          </cell>
        </row>
        <row r="366">
          <cell r="A366">
            <v>1930</v>
          </cell>
          <cell r="B366" t="str">
            <v>SCREH</v>
          </cell>
          <cell r="C366" t="str">
            <v>Station Control Room Equipment and HMI Facities</v>
          </cell>
          <cell r="D366" t="str">
            <v>Unit 9</v>
          </cell>
          <cell r="E366" t="str">
            <v>Local</v>
          </cell>
          <cell r="F366" t="str">
            <v>B</v>
          </cell>
          <cell r="G366" t="str">
            <v>Engineering</v>
          </cell>
          <cell r="H366" t="str">
            <v>Formula 4</v>
          </cell>
          <cell r="I366" t="str">
            <v>B Engineering Local Formula 4</v>
          </cell>
          <cell r="J366">
            <v>7554.51</v>
          </cell>
          <cell r="K366">
            <v>7554.51</v>
          </cell>
          <cell r="L366">
            <v>0</v>
          </cell>
          <cell r="M366">
            <v>0</v>
          </cell>
          <cell r="N366">
            <v>7554.51</v>
          </cell>
          <cell r="P366">
            <v>0</v>
          </cell>
          <cell r="Q366">
            <v>0</v>
          </cell>
          <cell r="R366">
            <v>0</v>
          </cell>
          <cell r="S366">
            <v>7554.51</v>
          </cell>
          <cell r="T366">
            <v>0</v>
          </cell>
          <cell r="U366">
            <v>0</v>
          </cell>
          <cell r="V366">
            <v>0</v>
          </cell>
          <cell r="W366">
            <v>0</v>
          </cell>
          <cell r="X366">
            <v>0</v>
          </cell>
          <cell r="Y366">
            <v>0</v>
          </cell>
          <cell r="Z366">
            <v>0</v>
          </cell>
          <cell r="AA366">
            <v>0</v>
          </cell>
          <cell r="AB366">
            <v>0</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cell r="BF366">
            <v>0</v>
          </cell>
          <cell r="BG366">
            <v>0</v>
          </cell>
          <cell r="BH366">
            <v>0</v>
          </cell>
          <cell r="BI366">
            <v>0</v>
          </cell>
          <cell r="BJ366">
            <v>0</v>
          </cell>
          <cell r="BK366">
            <v>0</v>
          </cell>
          <cell r="BL366">
            <v>0</v>
          </cell>
          <cell r="BM366">
            <v>0</v>
          </cell>
          <cell r="BN366">
            <v>0</v>
          </cell>
          <cell r="BO366">
            <v>0</v>
          </cell>
          <cell r="BP366">
            <v>0</v>
          </cell>
          <cell r="BQ366">
            <v>0</v>
          </cell>
          <cell r="BR366">
            <v>0</v>
          </cell>
          <cell r="BS366">
            <v>0</v>
          </cell>
        </row>
        <row r="367">
          <cell r="A367">
            <v>1931</v>
          </cell>
          <cell r="B367" t="str">
            <v>SCREH</v>
          </cell>
          <cell r="C367" t="str">
            <v>Station Control Room Equipment and HMI Facities</v>
          </cell>
          <cell r="D367" t="str">
            <v>Unit 9</v>
          </cell>
          <cell r="E367" t="str">
            <v>Local</v>
          </cell>
          <cell r="F367" t="str">
            <v>C</v>
          </cell>
          <cell r="G367" t="str">
            <v>Plant and Materials</v>
          </cell>
          <cell r="H367" t="str">
            <v>Formula 1</v>
          </cell>
          <cell r="I367" t="str">
            <v>C Plant and Materials Local Formula 1</v>
          </cell>
          <cell r="J367">
            <v>16568.2</v>
          </cell>
          <cell r="K367">
            <v>16568.2</v>
          </cell>
          <cell r="L367">
            <v>0</v>
          </cell>
          <cell r="M367">
            <v>0</v>
          </cell>
          <cell r="N367">
            <v>16568.2</v>
          </cell>
          <cell r="P367">
            <v>0</v>
          </cell>
          <cell r="Q367">
            <v>0</v>
          </cell>
          <cell r="R367">
            <v>0</v>
          </cell>
          <cell r="S367">
            <v>0</v>
          </cell>
          <cell r="T367">
            <v>16568.2</v>
          </cell>
          <cell r="U367">
            <v>0</v>
          </cell>
          <cell r="V367">
            <v>0</v>
          </cell>
          <cell r="W367">
            <v>0</v>
          </cell>
          <cell r="X367">
            <v>0</v>
          </cell>
          <cell r="Y367">
            <v>0</v>
          </cell>
          <cell r="Z367">
            <v>0</v>
          </cell>
          <cell r="AA367">
            <v>0</v>
          </cell>
          <cell r="AB367">
            <v>0</v>
          </cell>
          <cell r="AC367">
            <v>0</v>
          </cell>
          <cell r="AD367">
            <v>0</v>
          </cell>
          <cell r="AE367">
            <v>0</v>
          </cell>
          <cell r="AF367">
            <v>0</v>
          </cell>
          <cell r="AG367">
            <v>0</v>
          </cell>
          <cell r="AH367">
            <v>0</v>
          </cell>
          <cell r="AI367">
            <v>0</v>
          </cell>
          <cell r="AJ367">
            <v>0</v>
          </cell>
          <cell r="AK367">
            <v>0</v>
          </cell>
          <cell r="AL367">
            <v>0</v>
          </cell>
          <cell r="AM367">
            <v>0</v>
          </cell>
          <cell r="AN367">
            <v>0</v>
          </cell>
          <cell r="AO367">
            <v>0</v>
          </cell>
          <cell r="AP367">
            <v>0</v>
          </cell>
          <cell r="AQ367">
            <v>0</v>
          </cell>
          <cell r="AR367">
            <v>0</v>
          </cell>
          <cell r="AS367">
            <v>0</v>
          </cell>
          <cell r="AT367">
            <v>0</v>
          </cell>
          <cell r="AU367">
            <v>0</v>
          </cell>
          <cell r="AV367">
            <v>0</v>
          </cell>
          <cell r="AW367">
            <v>0</v>
          </cell>
          <cell r="AX367">
            <v>0</v>
          </cell>
          <cell r="AY367">
            <v>0</v>
          </cell>
          <cell r="AZ367">
            <v>0</v>
          </cell>
          <cell r="BA367">
            <v>0</v>
          </cell>
          <cell r="BB367">
            <v>0</v>
          </cell>
          <cell r="BC367">
            <v>0</v>
          </cell>
          <cell r="BD367">
            <v>0</v>
          </cell>
          <cell r="BE367">
            <v>0</v>
          </cell>
          <cell r="BF367">
            <v>0</v>
          </cell>
          <cell r="BG367">
            <v>0</v>
          </cell>
          <cell r="BH367">
            <v>0</v>
          </cell>
          <cell r="BI367">
            <v>0</v>
          </cell>
          <cell r="BJ367">
            <v>0</v>
          </cell>
          <cell r="BK367">
            <v>0</v>
          </cell>
          <cell r="BL367">
            <v>0</v>
          </cell>
          <cell r="BM367">
            <v>0</v>
          </cell>
          <cell r="BN367">
            <v>0</v>
          </cell>
          <cell r="BO367">
            <v>0</v>
          </cell>
          <cell r="BP367">
            <v>0</v>
          </cell>
          <cell r="BQ367">
            <v>0</v>
          </cell>
          <cell r="BR367">
            <v>0</v>
          </cell>
          <cell r="BS367">
            <v>0</v>
          </cell>
        </row>
        <row r="368">
          <cell r="A368">
            <v>1932</v>
          </cell>
          <cell r="B368" t="str">
            <v>SCREH</v>
          </cell>
          <cell r="C368" t="str">
            <v>Station Control Room Equipment and HMI Facities</v>
          </cell>
          <cell r="D368" t="str">
            <v>Unit 9</v>
          </cell>
          <cell r="E368" t="str">
            <v>Local</v>
          </cell>
          <cell r="F368" t="str">
            <v>D</v>
          </cell>
          <cell r="G368" t="str">
            <v>Shipping / Freight</v>
          </cell>
          <cell r="H368" t="str">
            <v>Fixed</v>
          </cell>
          <cell r="I368" t="str">
            <v>D Shipping / Freight Local Fixed</v>
          </cell>
          <cell r="J368">
            <v>18497.61</v>
          </cell>
          <cell r="K368">
            <v>18497.61</v>
          </cell>
          <cell r="L368">
            <v>0</v>
          </cell>
          <cell r="M368">
            <v>0</v>
          </cell>
          <cell r="N368">
            <v>18497.61</v>
          </cell>
          <cell r="P368">
            <v>0</v>
          </cell>
          <cell r="Q368">
            <v>0</v>
          </cell>
          <cell r="R368">
            <v>0</v>
          </cell>
          <cell r="S368">
            <v>0</v>
          </cell>
          <cell r="T368">
            <v>0</v>
          </cell>
          <cell r="U368">
            <v>0</v>
          </cell>
          <cell r="V368">
            <v>0</v>
          </cell>
          <cell r="W368">
            <v>0</v>
          </cell>
          <cell r="X368">
            <v>0</v>
          </cell>
          <cell r="Y368">
            <v>0</v>
          </cell>
          <cell r="Z368">
            <v>0</v>
          </cell>
          <cell r="AA368">
            <v>18497.61</v>
          </cell>
          <cell r="AB368">
            <v>18497.61</v>
          </cell>
          <cell r="AC368">
            <v>0</v>
          </cell>
          <cell r="AD368">
            <v>0</v>
          </cell>
          <cell r="AE368">
            <v>0</v>
          </cell>
          <cell r="AF368">
            <v>0</v>
          </cell>
          <cell r="AG368">
            <v>0</v>
          </cell>
          <cell r="AH368">
            <v>-18497.61</v>
          </cell>
          <cell r="AI368">
            <v>0</v>
          </cell>
          <cell r="AJ368">
            <v>0</v>
          </cell>
          <cell r="AK368">
            <v>0</v>
          </cell>
          <cell r="AL368">
            <v>0</v>
          </cell>
          <cell r="AM368">
            <v>0</v>
          </cell>
          <cell r="AN368">
            <v>0</v>
          </cell>
          <cell r="AO368">
            <v>0</v>
          </cell>
          <cell r="AP368">
            <v>0</v>
          </cell>
          <cell r="AQ368">
            <v>0</v>
          </cell>
          <cell r="AR368">
            <v>0</v>
          </cell>
          <cell r="AS368">
            <v>0</v>
          </cell>
          <cell r="AT368">
            <v>0</v>
          </cell>
          <cell r="AU368">
            <v>0</v>
          </cell>
          <cell r="AV368">
            <v>0</v>
          </cell>
          <cell r="AW368">
            <v>0</v>
          </cell>
          <cell r="AX368">
            <v>0</v>
          </cell>
          <cell r="AY368">
            <v>0</v>
          </cell>
          <cell r="AZ368">
            <v>0</v>
          </cell>
          <cell r="BA368">
            <v>0</v>
          </cell>
          <cell r="BB368">
            <v>0</v>
          </cell>
          <cell r="BC368">
            <v>0</v>
          </cell>
          <cell r="BD368">
            <v>0</v>
          </cell>
          <cell r="BE368">
            <v>0</v>
          </cell>
          <cell r="BF368">
            <v>0</v>
          </cell>
          <cell r="BG368">
            <v>0</v>
          </cell>
          <cell r="BH368">
            <v>0</v>
          </cell>
          <cell r="BI368">
            <v>0</v>
          </cell>
          <cell r="BJ368">
            <v>0</v>
          </cell>
          <cell r="BK368">
            <v>0</v>
          </cell>
          <cell r="BL368">
            <v>0</v>
          </cell>
          <cell r="BM368">
            <v>0</v>
          </cell>
          <cell r="BN368">
            <v>0</v>
          </cell>
          <cell r="BO368">
            <v>0</v>
          </cell>
          <cell r="BP368">
            <v>0</v>
          </cell>
          <cell r="BQ368">
            <v>0</v>
          </cell>
          <cell r="BR368">
            <v>0</v>
          </cell>
          <cell r="BS368">
            <v>0</v>
          </cell>
        </row>
        <row r="369">
          <cell r="A369">
            <v>1947</v>
          </cell>
          <cell r="B369" t="str">
            <v>SERDF</v>
          </cell>
          <cell r="C369" t="str">
            <v>Station Engineering Room (computer Room) Design and Furniture</v>
          </cell>
          <cell r="D369" t="str">
            <v>Common Plant</v>
          </cell>
          <cell r="E369" t="str">
            <v>Local</v>
          </cell>
          <cell r="F369" t="str">
            <v>C</v>
          </cell>
          <cell r="G369" t="str">
            <v>Plant and Materials</v>
          </cell>
          <cell r="H369" t="str">
            <v>Formula 1</v>
          </cell>
          <cell r="I369" t="str">
            <v>C Plant and Materials Local Formula 1</v>
          </cell>
          <cell r="J369">
            <v>45643.44</v>
          </cell>
          <cell r="K369">
            <v>45643.44</v>
          </cell>
          <cell r="L369">
            <v>0</v>
          </cell>
          <cell r="M369">
            <v>0</v>
          </cell>
          <cell r="N369">
            <v>45643.44</v>
          </cell>
          <cell r="P369">
            <v>0</v>
          </cell>
          <cell r="Q369">
            <v>0</v>
          </cell>
          <cell r="R369">
            <v>0</v>
          </cell>
          <cell r="S369">
            <v>0</v>
          </cell>
          <cell r="T369">
            <v>0</v>
          </cell>
          <cell r="U369">
            <v>0</v>
          </cell>
          <cell r="V369">
            <v>0</v>
          </cell>
          <cell r="W369">
            <v>0</v>
          </cell>
          <cell r="X369">
            <v>0</v>
          </cell>
          <cell r="Y369">
            <v>0</v>
          </cell>
          <cell r="Z369">
            <v>0</v>
          </cell>
          <cell r="AA369">
            <v>45643.44</v>
          </cell>
          <cell r="AB369">
            <v>45643.44</v>
          </cell>
          <cell r="AC369">
            <v>0</v>
          </cell>
          <cell r="AD369">
            <v>0</v>
          </cell>
          <cell r="AE369">
            <v>0</v>
          </cell>
          <cell r="AF369">
            <v>0</v>
          </cell>
          <cell r="AG369">
            <v>0</v>
          </cell>
          <cell r="AH369">
            <v>-45643.44</v>
          </cell>
          <cell r="AI369">
            <v>0</v>
          </cell>
          <cell r="AJ369">
            <v>0</v>
          </cell>
          <cell r="AK369">
            <v>0</v>
          </cell>
          <cell r="AL369">
            <v>0</v>
          </cell>
          <cell r="AM369">
            <v>0</v>
          </cell>
          <cell r="AN369">
            <v>0</v>
          </cell>
          <cell r="AO369">
            <v>0</v>
          </cell>
          <cell r="AP369">
            <v>0</v>
          </cell>
          <cell r="AQ369">
            <v>0</v>
          </cell>
          <cell r="AR369">
            <v>0</v>
          </cell>
          <cell r="AS369">
            <v>0</v>
          </cell>
          <cell r="AT369">
            <v>0</v>
          </cell>
          <cell r="AU369">
            <v>0</v>
          </cell>
          <cell r="AV369">
            <v>0</v>
          </cell>
          <cell r="AW369">
            <v>0</v>
          </cell>
          <cell r="AX369">
            <v>0</v>
          </cell>
          <cell r="AY369">
            <v>0</v>
          </cell>
          <cell r="AZ369">
            <v>0</v>
          </cell>
          <cell r="BA369">
            <v>0</v>
          </cell>
          <cell r="BB369">
            <v>0</v>
          </cell>
          <cell r="BC369">
            <v>0</v>
          </cell>
          <cell r="BD369">
            <v>0</v>
          </cell>
          <cell r="BE369">
            <v>0</v>
          </cell>
          <cell r="BF369">
            <v>0</v>
          </cell>
          <cell r="BG369">
            <v>0</v>
          </cell>
          <cell r="BH369">
            <v>0</v>
          </cell>
          <cell r="BI369">
            <v>0</v>
          </cell>
          <cell r="BJ369">
            <v>0</v>
          </cell>
          <cell r="BK369">
            <v>0</v>
          </cell>
          <cell r="BL369">
            <v>0</v>
          </cell>
          <cell r="BM369">
            <v>0</v>
          </cell>
          <cell r="BN369">
            <v>0</v>
          </cell>
          <cell r="BO369">
            <v>0</v>
          </cell>
          <cell r="BP369">
            <v>0</v>
          </cell>
          <cell r="BQ369">
            <v>0</v>
          </cell>
          <cell r="BR369">
            <v>0</v>
          </cell>
          <cell r="BS369">
            <v>0</v>
          </cell>
        </row>
        <row r="370">
          <cell r="A370">
            <v>1979</v>
          </cell>
          <cell r="B370" t="str">
            <v>SERDF</v>
          </cell>
          <cell r="C370" t="str">
            <v>Station Engineering Room (computer Room) Design and Furniture</v>
          </cell>
          <cell r="D370" t="str">
            <v>Unit 1</v>
          </cell>
          <cell r="E370" t="str">
            <v>Local</v>
          </cell>
          <cell r="F370" t="str">
            <v>C</v>
          </cell>
          <cell r="G370" t="str">
            <v>Plant and Materials</v>
          </cell>
          <cell r="H370" t="str">
            <v>Formula 1</v>
          </cell>
          <cell r="I370" t="str">
            <v>C Plant and Materials Local Formula 1</v>
          </cell>
          <cell r="J370">
            <v>8184.9</v>
          </cell>
          <cell r="K370">
            <v>0</v>
          </cell>
          <cell r="L370">
            <v>8184.9</v>
          </cell>
          <cell r="M370">
            <v>0.1000000000003638</v>
          </cell>
          <cell r="N370">
            <v>8185</v>
          </cell>
          <cell r="P370">
            <v>0</v>
          </cell>
          <cell r="Q370">
            <v>0</v>
          </cell>
          <cell r="R370">
            <v>0</v>
          </cell>
          <cell r="S370">
            <v>0</v>
          </cell>
          <cell r="T370">
            <v>0</v>
          </cell>
          <cell r="U370">
            <v>0</v>
          </cell>
          <cell r="V370">
            <v>0</v>
          </cell>
          <cell r="W370">
            <v>0</v>
          </cell>
          <cell r="X370">
            <v>0</v>
          </cell>
          <cell r="Y370">
            <v>0</v>
          </cell>
          <cell r="Z370">
            <v>0</v>
          </cell>
          <cell r="AA370">
            <v>0</v>
          </cell>
          <cell r="AB370">
            <v>0</v>
          </cell>
          <cell r="AC370">
            <v>0</v>
          </cell>
          <cell r="AD370">
            <v>0</v>
          </cell>
          <cell r="AE370">
            <v>0</v>
          </cell>
          <cell r="AF370">
            <v>0</v>
          </cell>
          <cell r="AG370">
            <v>0</v>
          </cell>
          <cell r="AH370">
            <v>0</v>
          </cell>
          <cell r="AI370">
            <v>0</v>
          </cell>
          <cell r="AJ370">
            <v>0</v>
          </cell>
          <cell r="AK370">
            <v>0</v>
          </cell>
          <cell r="AL370">
            <v>0</v>
          </cell>
          <cell r="AM370">
            <v>0</v>
          </cell>
          <cell r="AN370">
            <v>0</v>
          </cell>
          <cell r="AO370">
            <v>0</v>
          </cell>
          <cell r="AP370">
            <v>0</v>
          </cell>
          <cell r="AQ370">
            <v>0</v>
          </cell>
          <cell r="AR370">
            <v>0</v>
          </cell>
          <cell r="AS370">
            <v>0</v>
          </cell>
          <cell r="AT370">
            <v>0</v>
          </cell>
          <cell r="AU370">
            <v>0</v>
          </cell>
          <cell r="AV370">
            <v>0</v>
          </cell>
          <cell r="AW370">
            <v>0</v>
          </cell>
          <cell r="AX370">
            <v>0</v>
          </cell>
          <cell r="AY370">
            <v>8185</v>
          </cell>
          <cell r="AZ370">
            <v>0</v>
          </cell>
          <cell r="BA370">
            <v>0</v>
          </cell>
          <cell r="BB370">
            <v>0</v>
          </cell>
          <cell r="BC370">
            <v>0</v>
          </cell>
          <cell r="BD370">
            <v>0</v>
          </cell>
          <cell r="BE370">
            <v>0</v>
          </cell>
          <cell r="BF370">
            <v>0</v>
          </cell>
          <cell r="BG370">
            <v>0</v>
          </cell>
          <cell r="BH370">
            <v>0</v>
          </cell>
          <cell r="BI370">
            <v>0</v>
          </cell>
          <cell r="BJ370">
            <v>0</v>
          </cell>
          <cell r="BK370">
            <v>0</v>
          </cell>
          <cell r="BL370">
            <v>0</v>
          </cell>
          <cell r="BM370">
            <v>0</v>
          </cell>
          <cell r="BN370">
            <v>0</v>
          </cell>
          <cell r="BO370">
            <v>0</v>
          </cell>
          <cell r="BP370">
            <v>0</v>
          </cell>
          <cell r="BQ370">
            <v>0</v>
          </cell>
          <cell r="BR370">
            <v>0</v>
          </cell>
          <cell r="BS370">
            <v>0</v>
          </cell>
        </row>
        <row r="371">
          <cell r="A371">
            <v>1995</v>
          </cell>
          <cell r="B371" t="str">
            <v>SERDF</v>
          </cell>
          <cell r="C371" t="str">
            <v>Station Engineering Room (computer Room) Design and Furniture</v>
          </cell>
          <cell r="D371" t="str">
            <v>Unit 2</v>
          </cell>
          <cell r="E371" t="str">
            <v>Local</v>
          </cell>
          <cell r="F371" t="str">
            <v>C</v>
          </cell>
          <cell r="G371" t="str">
            <v>Plant and Materials</v>
          </cell>
          <cell r="H371" t="str">
            <v>Formula 1</v>
          </cell>
          <cell r="I371" t="str">
            <v>C Plant and Materials Local Formula 1</v>
          </cell>
          <cell r="J371">
            <v>8184.9</v>
          </cell>
          <cell r="K371">
            <v>0</v>
          </cell>
          <cell r="L371">
            <v>8184.9</v>
          </cell>
          <cell r="M371">
            <v>0.1000000000003638</v>
          </cell>
          <cell r="N371">
            <v>8185</v>
          </cell>
          <cell r="P371">
            <v>0</v>
          </cell>
          <cell r="Q371">
            <v>0</v>
          </cell>
          <cell r="R371">
            <v>0</v>
          </cell>
          <cell r="S371">
            <v>0</v>
          </cell>
          <cell r="T371">
            <v>0</v>
          </cell>
          <cell r="U371">
            <v>0</v>
          </cell>
          <cell r="V371">
            <v>0</v>
          </cell>
          <cell r="W371">
            <v>0</v>
          </cell>
          <cell r="X371">
            <v>0</v>
          </cell>
          <cell r="Y371">
            <v>0</v>
          </cell>
          <cell r="Z371">
            <v>0</v>
          </cell>
          <cell r="AA371">
            <v>0</v>
          </cell>
          <cell r="AB371">
            <v>0</v>
          </cell>
          <cell r="AC371">
            <v>0</v>
          </cell>
          <cell r="AD371">
            <v>0</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cell r="AX371">
            <v>0</v>
          </cell>
          <cell r="AY371">
            <v>0</v>
          </cell>
          <cell r="AZ371">
            <v>8185</v>
          </cell>
          <cell r="BA371">
            <v>0</v>
          </cell>
          <cell r="BB371">
            <v>0</v>
          </cell>
          <cell r="BC371">
            <v>0</v>
          </cell>
          <cell r="BD371">
            <v>0</v>
          </cell>
          <cell r="BE371">
            <v>0</v>
          </cell>
          <cell r="BF371">
            <v>0</v>
          </cell>
          <cell r="BG371">
            <v>0</v>
          </cell>
          <cell r="BH371">
            <v>0</v>
          </cell>
          <cell r="BI371">
            <v>0</v>
          </cell>
          <cell r="BJ371">
            <v>0</v>
          </cell>
          <cell r="BK371">
            <v>0</v>
          </cell>
          <cell r="BL371">
            <v>0</v>
          </cell>
          <cell r="BM371">
            <v>0</v>
          </cell>
          <cell r="BN371">
            <v>0</v>
          </cell>
          <cell r="BO371">
            <v>0</v>
          </cell>
          <cell r="BP371">
            <v>0</v>
          </cell>
          <cell r="BQ371">
            <v>0</v>
          </cell>
          <cell r="BR371">
            <v>0</v>
          </cell>
          <cell r="BS371">
            <v>0</v>
          </cell>
        </row>
        <row r="372">
          <cell r="A372">
            <v>2011</v>
          </cell>
          <cell r="B372" t="str">
            <v>SERDF</v>
          </cell>
          <cell r="C372" t="str">
            <v>Station Engineering Room (computer Room) Design and Furniture</v>
          </cell>
          <cell r="D372" t="str">
            <v>Unit 3</v>
          </cell>
          <cell r="E372" t="str">
            <v>Local</v>
          </cell>
          <cell r="F372" t="str">
            <v>C</v>
          </cell>
          <cell r="G372" t="str">
            <v>Plant and Materials</v>
          </cell>
          <cell r="H372" t="str">
            <v>Formula 1</v>
          </cell>
          <cell r="I372" t="str">
            <v>C Plant and Materials Local Formula 1</v>
          </cell>
          <cell r="J372">
            <v>8184.9</v>
          </cell>
          <cell r="K372">
            <v>0</v>
          </cell>
          <cell r="L372">
            <v>8184.9</v>
          </cell>
          <cell r="M372">
            <v>0.1000000000003638</v>
          </cell>
          <cell r="N372">
            <v>8185</v>
          </cell>
          <cell r="P372">
            <v>0</v>
          </cell>
          <cell r="Q372">
            <v>0</v>
          </cell>
          <cell r="R372">
            <v>0</v>
          </cell>
          <cell r="S372">
            <v>0</v>
          </cell>
          <cell r="T372">
            <v>0</v>
          </cell>
          <cell r="U372">
            <v>0</v>
          </cell>
          <cell r="V372">
            <v>0</v>
          </cell>
          <cell r="W372">
            <v>0</v>
          </cell>
          <cell r="X372">
            <v>0</v>
          </cell>
          <cell r="Y372">
            <v>0</v>
          </cell>
          <cell r="Z372">
            <v>0</v>
          </cell>
          <cell r="AA372">
            <v>0</v>
          </cell>
          <cell r="AB372">
            <v>0</v>
          </cell>
          <cell r="AC372">
            <v>0</v>
          </cell>
          <cell r="AD372">
            <v>0</v>
          </cell>
          <cell r="AE372">
            <v>0</v>
          </cell>
          <cell r="AF372">
            <v>0</v>
          </cell>
          <cell r="AG372">
            <v>0</v>
          </cell>
          <cell r="AH372">
            <v>0</v>
          </cell>
          <cell r="AI372">
            <v>0</v>
          </cell>
          <cell r="AJ372">
            <v>0</v>
          </cell>
          <cell r="AK372">
            <v>0</v>
          </cell>
          <cell r="AL372">
            <v>0</v>
          </cell>
          <cell r="AM372">
            <v>0</v>
          </cell>
          <cell r="AN372">
            <v>0</v>
          </cell>
          <cell r="AO372">
            <v>0</v>
          </cell>
          <cell r="AP372">
            <v>0</v>
          </cell>
          <cell r="AQ372">
            <v>0</v>
          </cell>
          <cell r="AR372">
            <v>0</v>
          </cell>
          <cell r="AS372">
            <v>0</v>
          </cell>
          <cell r="AT372">
            <v>0</v>
          </cell>
          <cell r="AU372">
            <v>0</v>
          </cell>
          <cell r="AV372">
            <v>0</v>
          </cell>
          <cell r="AW372">
            <v>0</v>
          </cell>
          <cell r="AX372">
            <v>0</v>
          </cell>
          <cell r="AY372">
            <v>0</v>
          </cell>
          <cell r="AZ372">
            <v>0</v>
          </cell>
          <cell r="BA372">
            <v>8185</v>
          </cell>
          <cell r="BB372">
            <v>0</v>
          </cell>
          <cell r="BC372">
            <v>0</v>
          </cell>
          <cell r="BD372">
            <v>0</v>
          </cell>
          <cell r="BE372">
            <v>0</v>
          </cell>
          <cell r="BF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row>
        <row r="373">
          <cell r="A373">
            <v>2027</v>
          </cell>
          <cell r="B373" t="str">
            <v>SERDF</v>
          </cell>
          <cell r="C373" t="str">
            <v>Station Engineering Room (computer Room) Design and Furniture</v>
          </cell>
          <cell r="D373" t="str">
            <v>Unit 4</v>
          </cell>
          <cell r="E373" t="str">
            <v>Local</v>
          </cell>
          <cell r="F373" t="str">
            <v>C</v>
          </cell>
          <cell r="G373" t="str">
            <v>Plant and Materials</v>
          </cell>
          <cell r="H373" t="str">
            <v>Formula 1</v>
          </cell>
          <cell r="I373" t="str">
            <v>C Plant and Materials Local Formula 1</v>
          </cell>
          <cell r="J373">
            <v>8184.9</v>
          </cell>
          <cell r="K373">
            <v>8184.9</v>
          </cell>
          <cell r="L373">
            <v>0</v>
          </cell>
          <cell r="M373">
            <v>0</v>
          </cell>
          <cell r="N373">
            <v>8184.9</v>
          </cell>
          <cell r="P373">
            <v>0</v>
          </cell>
          <cell r="Q373">
            <v>0</v>
          </cell>
          <cell r="R373">
            <v>0</v>
          </cell>
          <cell r="S373">
            <v>0</v>
          </cell>
          <cell r="T373">
            <v>0</v>
          </cell>
          <cell r="U373">
            <v>0</v>
          </cell>
          <cell r="V373">
            <v>0</v>
          </cell>
          <cell r="W373">
            <v>0</v>
          </cell>
          <cell r="X373">
            <v>0</v>
          </cell>
          <cell r="Y373">
            <v>0</v>
          </cell>
          <cell r="Z373">
            <v>0</v>
          </cell>
          <cell r="AA373">
            <v>0</v>
          </cell>
          <cell r="AB373">
            <v>0</v>
          </cell>
          <cell r="AC373">
            <v>0</v>
          </cell>
          <cell r="AD373">
            <v>0</v>
          </cell>
          <cell r="AE373">
            <v>0</v>
          </cell>
          <cell r="AF373">
            <v>0</v>
          </cell>
          <cell r="AG373">
            <v>0</v>
          </cell>
          <cell r="AH373">
            <v>8184.9</v>
          </cell>
          <cell r="AI373">
            <v>0</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W373">
            <v>0</v>
          </cell>
          <cell r="AX373">
            <v>0</v>
          </cell>
          <cell r="AY373">
            <v>0</v>
          </cell>
          <cell r="AZ373">
            <v>0</v>
          </cell>
          <cell r="BA373">
            <v>0</v>
          </cell>
          <cell r="BB373">
            <v>0</v>
          </cell>
          <cell r="BC373">
            <v>0</v>
          </cell>
          <cell r="BD373">
            <v>0</v>
          </cell>
          <cell r="BE373">
            <v>0</v>
          </cell>
          <cell r="BF373">
            <v>0</v>
          </cell>
          <cell r="BG373">
            <v>0</v>
          </cell>
          <cell r="BH373">
            <v>0</v>
          </cell>
          <cell r="BI373">
            <v>0</v>
          </cell>
          <cell r="BJ373">
            <v>0</v>
          </cell>
          <cell r="BK373">
            <v>0</v>
          </cell>
          <cell r="BL373">
            <v>0</v>
          </cell>
          <cell r="BM373">
            <v>0</v>
          </cell>
          <cell r="BN373">
            <v>0</v>
          </cell>
          <cell r="BO373">
            <v>0</v>
          </cell>
          <cell r="BP373">
            <v>0</v>
          </cell>
          <cell r="BQ373">
            <v>0</v>
          </cell>
          <cell r="BR373">
            <v>0</v>
          </cell>
          <cell r="BS373">
            <v>0</v>
          </cell>
        </row>
        <row r="374">
          <cell r="A374">
            <v>2043</v>
          </cell>
          <cell r="B374" t="str">
            <v>SERDF</v>
          </cell>
          <cell r="C374" t="str">
            <v>Station Engineering Room (computer Room) Design and Furniture</v>
          </cell>
          <cell r="D374" t="str">
            <v>Unit 5</v>
          </cell>
          <cell r="E374" t="str">
            <v>Local</v>
          </cell>
          <cell r="F374" t="str">
            <v>C</v>
          </cell>
          <cell r="G374" t="str">
            <v>Plant and Materials</v>
          </cell>
          <cell r="H374" t="str">
            <v>Formula 1</v>
          </cell>
          <cell r="I374" t="str">
            <v>C Plant and Materials Local Formula 1</v>
          </cell>
          <cell r="J374">
            <v>8184.9</v>
          </cell>
          <cell r="K374">
            <v>8184.9</v>
          </cell>
          <cell r="L374">
            <v>0</v>
          </cell>
          <cell r="M374">
            <v>0</v>
          </cell>
          <cell r="N374">
            <v>8184.9</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v>0</v>
          </cell>
          <cell r="AD374">
            <v>0</v>
          </cell>
          <cell r="AE374">
            <v>0</v>
          </cell>
          <cell r="AF374">
            <v>0</v>
          </cell>
          <cell r="AG374">
            <v>0</v>
          </cell>
          <cell r="AH374">
            <v>8184.9</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0</v>
          </cell>
          <cell r="BA374">
            <v>0</v>
          </cell>
          <cell r="BB374">
            <v>0</v>
          </cell>
          <cell r="BC374">
            <v>0</v>
          </cell>
          <cell r="BD374">
            <v>0</v>
          </cell>
          <cell r="BE374">
            <v>0</v>
          </cell>
          <cell r="BF374">
            <v>0</v>
          </cell>
          <cell r="BG374">
            <v>0</v>
          </cell>
          <cell r="BH374">
            <v>0</v>
          </cell>
          <cell r="BI374">
            <v>0</v>
          </cell>
          <cell r="BJ374">
            <v>0</v>
          </cell>
          <cell r="BK374">
            <v>0</v>
          </cell>
          <cell r="BL374">
            <v>0</v>
          </cell>
          <cell r="BM374">
            <v>0</v>
          </cell>
          <cell r="BN374">
            <v>0</v>
          </cell>
          <cell r="BO374">
            <v>0</v>
          </cell>
          <cell r="BP374">
            <v>0</v>
          </cell>
          <cell r="BQ374">
            <v>0</v>
          </cell>
          <cell r="BR374">
            <v>0</v>
          </cell>
          <cell r="BS374">
            <v>0</v>
          </cell>
        </row>
        <row r="375">
          <cell r="A375">
            <v>2059</v>
          </cell>
          <cell r="B375" t="str">
            <v>SERDF</v>
          </cell>
          <cell r="C375" t="str">
            <v>Station Engineering Room (computer Room) Design and Furniture</v>
          </cell>
          <cell r="D375" t="str">
            <v>Unit 6</v>
          </cell>
          <cell r="E375" t="str">
            <v>Local</v>
          </cell>
          <cell r="F375" t="str">
            <v>C</v>
          </cell>
          <cell r="G375" t="str">
            <v>Plant and Materials</v>
          </cell>
          <cell r="H375" t="str">
            <v>Formula 1</v>
          </cell>
          <cell r="I375" t="str">
            <v>C Plant and Materials Local Formula 1</v>
          </cell>
          <cell r="J375">
            <v>8184.9</v>
          </cell>
          <cell r="K375">
            <v>8184.9</v>
          </cell>
          <cell r="L375">
            <v>0</v>
          </cell>
          <cell r="M375">
            <v>0</v>
          </cell>
          <cell r="N375">
            <v>8184.9</v>
          </cell>
          <cell r="P375">
            <v>0</v>
          </cell>
          <cell r="Q375">
            <v>0</v>
          </cell>
          <cell r="R375">
            <v>0</v>
          </cell>
          <cell r="S375">
            <v>0</v>
          </cell>
          <cell r="T375">
            <v>0</v>
          </cell>
          <cell r="U375">
            <v>0</v>
          </cell>
          <cell r="V375">
            <v>0</v>
          </cell>
          <cell r="W375">
            <v>0</v>
          </cell>
          <cell r="X375">
            <v>0</v>
          </cell>
          <cell r="Y375">
            <v>0</v>
          </cell>
          <cell r="Z375">
            <v>0</v>
          </cell>
          <cell r="AA375">
            <v>0</v>
          </cell>
          <cell r="AB375">
            <v>0</v>
          </cell>
          <cell r="AC375">
            <v>0</v>
          </cell>
          <cell r="AD375">
            <v>0</v>
          </cell>
          <cell r="AE375">
            <v>0</v>
          </cell>
          <cell r="AF375">
            <v>0</v>
          </cell>
          <cell r="AG375">
            <v>0</v>
          </cell>
          <cell r="AH375">
            <v>8184.9</v>
          </cell>
          <cell r="AI375">
            <v>0</v>
          </cell>
          <cell r="AJ375">
            <v>0</v>
          </cell>
          <cell r="AK375">
            <v>0</v>
          </cell>
          <cell r="AL375">
            <v>0</v>
          </cell>
          <cell r="AM375">
            <v>0</v>
          </cell>
          <cell r="AN375">
            <v>0</v>
          </cell>
          <cell r="AO375">
            <v>0</v>
          </cell>
          <cell r="AP375">
            <v>0</v>
          </cell>
          <cell r="AQ375">
            <v>0</v>
          </cell>
          <cell r="AR375">
            <v>0</v>
          </cell>
          <cell r="AS375">
            <v>0</v>
          </cell>
          <cell r="AT375">
            <v>0</v>
          </cell>
          <cell r="AU375">
            <v>0</v>
          </cell>
          <cell r="AV375">
            <v>0</v>
          </cell>
          <cell r="AW375">
            <v>0</v>
          </cell>
          <cell r="AX375">
            <v>0</v>
          </cell>
          <cell r="AY375">
            <v>0</v>
          </cell>
          <cell r="AZ375">
            <v>0</v>
          </cell>
          <cell r="BA375">
            <v>0</v>
          </cell>
          <cell r="BB375">
            <v>0</v>
          </cell>
          <cell r="BC375">
            <v>0</v>
          </cell>
          <cell r="BD375">
            <v>0</v>
          </cell>
          <cell r="BE375">
            <v>0</v>
          </cell>
          <cell r="BF375">
            <v>0</v>
          </cell>
          <cell r="BG375">
            <v>0</v>
          </cell>
          <cell r="BH375">
            <v>0</v>
          </cell>
          <cell r="BI375">
            <v>0</v>
          </cell>
          <cell r="BJ375">
            <v>0</v>
          </cell>
          <cell r="BK375">
            <v>0</v>
          </cell>
          <cell r="BL375">
            <v>0</v>
          </cell>
          <cell r="BM375">
            <v>0</v>
          </cell>
          <cell r="BN375">
            <v>0</v>
          </cell>
          <cell r="BO375">
            <v>0</v>
          </cell>
          <cell r="BP375">
            <v>0</v>
          </cell>
          <cell r="BQ375">
            <v>0</v>
          </cell>
          <cell r="BR375">
            <v>0</v>
          </cell>
          <cell r="BS375">
            <v>0</v>
          </cell>
        </row>
        <row r="376">
          <cell r="A376">
            <v>2075</v>
          </cell>
          <cell r="B376" t="str">
            <v>SERDF</v>
          </cell>
          <cell r="C376" t="str">
            <v>Station Engineering Room (computer Room) Design and Furniture</v>
          </cell>
          <cell r="D376" t="str">
            <v>Unit 7</v>
          </cell>
          <cell r="E376" t="str">
            <v>Local</v>
          </cell>
          <cell r="F376" t="str">
            <v>C</v>
          </cell>
          <cell r="G376" t="str">
            <v>Plant and Materials</v>
          </cell>
          <cell r="H376" t="str">
            <v>Formula 1</v>
          </cell>
          <cell r="I376" t="str">
            <v>C Plant and Materials Local Formula 1</v>
          </cell>
          <cell r="J376">
            <v>8184.9</v>
          </cell>
          <cell r="K376">
            <v>8184.9</v>
          </cell>
          <cell r="L376">
            <v>0</v>
          </cell>
          <cell r="M376">
            <v>0</v>
          </cell>
          <cell r="N376">
            <v>8184.9</v>
          </cell>
          <cell r="P376">
            <v>0</v>
          </cell>
          <cell r="Q376">
            <v>0</v>
          </cell>
          <cell r="R376">
            <v>0</v>
          </cell>
          <cell r="S376">
            <v>0</v>
          </cell>
          <cell r="T376">
            <v>0</v>
          </cell>
          <cell r="U376">
            <v>0</v>
          </cell>
          <cell r="V376">
            <v>0</v>
          </cell>
          <cell r="W376">
            <v>0</v>
          </cell>
          <cell r="X376">
            <v>0</v>
          </cell>
          <cell r="Y376">
            <v>0</v>
          </cell>
          <cell r="Z376">
            <v>0</v>
          </cell>
          <cell r="AA376">
            <v>0</v>
          </cell>
          <cell r="AB376">
            <v>8184.9</v>
          </cell>
          <cell r="AC376">
            <v>0</v>
          </cell>
          <cell r="AD376">
            <v>0</v>
          </cell>
          <cell r="AE376">
            <v>0</v>
          </cell>
          <cell r="AF376">
            <v>0</v>
          </cell>
          <cell r="AG376">
            <v>0</v>
          </cell>
          <cell r="AH376">
            <v>0</v>
          </cell>
          <cell r="AI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cell r="AX376">
            <v>0</v>
          </cell>
          <cell r="AY376">
            <v>0</v>
          </cell>
          <cell r="AZ376">
            <v>0</v>
          </cell>
          <cell r="BA376">
            <v>0</v>
          </cell>
          <cell r="BB376">
            <v>0</v>
          </cell>
          <cell r="BC376">
            <v>0</v>
          </cell>
          <cell r="BD376">
            <v>0</v>
          </cell>
          <cell r="BE376">
            <v>0</v>
          </cell>
          <cell r="BF376">
            <v>0</v>
          </cell>
          <cell r="BG376">
            <v>0</v>
          </cell>
          <cell r="BH376">
            <v>0</v>
          </cell>
          <cell r="BI376">
            <v>0</v>
          </cell>
          <cell r="BJ376">
            <v>0</v>
          </cell>
          <cell r="BK376">
            <v>0</v>
          </cell>
          <cell r="BL376">
            <v>0</v>
          </cell>
          <cell r="BM376">
            <v>0</v>
          </cell>
          <cell r="BN376">
            <v>0</v>
          </cell>
          <cell r="BO376">
            <v>0</v>
          </cell>
          <cell r="BP376">
            <v>0</v>
          </cell>
          <cell r="BQ376">
            <v>0</v>
          </cell>
          <cell r="BR376">
            <v>0</v>
          </cell>
          <cell r="BS376">
            <v>0</v>
          </cell>
        </row>
        <row r="377">
          <cell r="A377">
            <v>2091</v>
          </cell>
          <cell r="B377" t="str">
            <v>SERDF</v>
          </cell>
          <cell r="C377" t="str">
            <v>Station Engineering Room (computer Room) Design and Furniture</v>
          </cell>
          <cell r="D377" t="str">
            <v>Unit 8</v>
          </cell>
          <cell r="E377" t="str">
            <v>Local</v>
          </cell>
          <cell r="F377" t="str">
            <v>C</v>
          </cell>
          <cell r="G377" t="str">
            <v>Plant and Materials</v>
          </cell>
          <cell r="H377" t="str">
            <v>Formula 1</v>
          </cell>
          <cell r="I377" t="str">
            <v>C Plant and Materials Local Formula 1</v>
          </cell>
          <cell r="J377">
            <v>8184.9</v>
          </cell>
          <cell r="K377">
            <v>8184.9</v>
          </cell>
          <cell r="L377">
            <v>0</v>
          </cell>
          <cell r="M377">
            <v>0</v>
          </cell>
          <cell r="N377">
            <v>8184.9</v>
          </cell>
          <cell r="P377">
            <v>0</v>
          </cell>
          <cell r="Q377">
            <v>0</v>
          </cell>
          <cell r="R377">
            <v>0</v>
          </cell>
          <cell r="S377">
            <v>0</v>
          </cell>
          <cell r="T377">
            <v>0</v>
          </cell>
          <cell r="U377">
            <v>0</v>
          </cell>
          <cell r="V377">
            <v>0</v>
          </cell>
          <cell r="W377">
            <v>0</v>
          </cell>
          <cell r="X377">
            <v>0</v>
          </cell>
          <cell r="Y377">
            <v>0</v>
          </cell>
          <cell r="Z377">
            <v>0</v>
          </cell>
          <cell r="AA377">
            <v>8184.9</v>
          </cell>
          <cell r="AB377">
            <v>8184.9</v>
          </cell>
          <cell r="AC377">
            <v>0</v>
          </cell>
          <cell r="AD377">
            <v>0</v>
          </cell>
          <cell r="AE377">
            <v>0</v>
          </cell>
          <cell r="AF377">
            <v>0</v>
          </cell>
          <cell r="AG377">
            <v>0</v>
          </cell>
          <cell r="AH377">
            <v>-8184.9</v>
          </cell>
          <cell r="AI377">
            <v>0</v>
          </cell>
          <cell r="AJ377">
            <v>0</v>
          </cell>
          <cell r="AK377">
            <v>0</v>
          </cell>
          <cell r="AL377">
            <v>0</v>
          </cell>
          <cell r="AM377">
            <v>0</v>
          </cell>
          <cell r="AN377">
            <v>0</v>
          </cell>
          <cell r="AO377">
            <v>0</v>
          </cell>
          <cell r="AP377">
            <v>0</v>
          </cell>
          <cell r="AQ377">
            <v>0</v>
          </cell>
          <cell r="AR377">
            <v>0</v>
          </cell>
          <cell r="AS377">
            <v>0</v>
          </cell>
          <cell r="AT377">
            <v>0</v>
          </cell>
          <cell r="AU377">
            <v>0</v>
          </cell>
          <cell r="AV377">
            <v>0</v>
          </cell>
          <cell r="AW377">
            <v>0</v>
          </cell>
          <cell r="AX377">
            <v>0</v>
          </cell>
          <cell r="AY377">
            <v>0</v>
          </cell>
          <cell r="AZ377">
            <v>0</v>
          </cell>
          <cell r="BA377">
            <v>0</v>
          </cell>
          <cell r="BB377">
            <v>0</v>
          </cell>
          <cell r="BC377">
            <v>0</v>
          </cell>
          <cell r="BD377">
            <v>0</v>
          </cell>
          <cell r="BE377">
            <v>0</v>
          </cell>
          <cell r="BF377">
            <v>0</v>
          </cell>
          <cell r="BG377">
            <v>0</v>
          </cell>
          <cell r="BH377">
            <v>0</v>
          </cell>
          <cell r="BI377">
            <v>0</v>
          </cell>
          <cell r="BJ377">
            <v>0</v>
          </cell>
          <cell r="BK377">
            <v>0</v>
          </cell>
          <cell r="BL377">
            <v>0</v>
          </cell>
          <cell r="BM377">
            <v>0</v>
          </cell>
          <cell r="BN377">
            <v>0</v>
          </cell>
          <cell r="BO377">
            <v>0</v>
          </cell>
          <cell r="BP377">
            <v>0</v>
          </cell>
          <cell r="BQ377">
            <v>0</v>
          </cell>
          <cell r="BR377">
            <v>0</v>
          </cell>
          <cell r="BS377">
            <v>0</v>
          </cell>
        </row>
        <row r="378">
          <cell r="A378">
            <v>2107</v>
          </cell>
          <cell r="B378" t="str">
            <v>SERDF</v>
          </cell>
          <cell r="C378" t="str">
            <v>Station Engineering Room (computer Room) Design and Furniture</v>
          </cell>
          <cell r="D378" t="str">
            <v>Unit 9</v>
          </cell>
          <cell r="E378" t="str">
            <v>Local</v>
          </cell>
          <cell r="F378" t="str">
            <v>C</v>
          </cell>
          <cell r="G378" t="str">
            <v>Plant and Materials</v>
          </cell>
          <cell r="H378" t="str">
            <v>Formula 1</v>
          </cell>
          <cell r="I378" t="str">
            <v>C Plant and Materials Local Formula 1</v>
          </cell>
          <cell r="J378">
            <v>21828.35</v>
          </cell>
          <cell r="K378">
            <v>21828.35</v>
          </cell>
          <cell r="L378">
            <v>0</v>
          </cell>
          <cell r="M378">
            <v>0</v>
          </cell>
          <cell r="N378">
            <v>21828.35</v>
          </cell>
          <cell r="P378">
            <v>0</v>
          </cell>
          <cell r="Q378">
            <v>0</v>
          </cell>
          <cell r="R378">
            <v>0</v>
          </cell>
          <cell r="S378">
            <v>0</v>
          </cell>
          <cell r="T378">
            <v>0</v>
          </cell>
          <cell r="U378">
            <v>0</v>
          </cell>
          <cell r="V378">
            <v>0</v>
          </cell>
          <cell r="W378">
            <v>0</v>
          </cell>
          <cell r="X378">
            <v>0</v>
          </cell>
          <cell r="Y378">
            <v>0</v>
          </cell>
          <cell r="Z378">
            <v>0</v>
          </cell>
          <cell r="AA378">
            <v>21828.35</v>
          </cell>
          <cell r="AB378">
            <v>21828.35</v>
          </cell>
          <cell r="AC378">
            <v>0</v>
          </cell>
          <cell r="AD378">
            <v>0</v>
          </cell>
          <cell r="AE378">
            <v>0</v>
          </cell>
          <cell r="AF378">
            <v>0</v>
          </cell>
          <cell r="AG378">
            <v>0</v>
          </cell>
          <cell r="AH378">
            <v>-21828.35</v>
          </cell>
          <cell r="AI378">
            <v>0</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cell r="AX378">
            <v>0</v>
          </cell>
          <cell r="AY378">
            <v>0</v>
          </cell>
          <cell r="AZ378">
            <v>0</v>
          </cell>
          <cell r="BA378">
            <v>0</v>
          </cell>
          <cell r="BB378">
            <v>0</v>
          </cell>
          <cell r="BC378">
            <v>0</v>
          </cell>
          <cell r="BD378">
            <v>0</v>
          </cell>
          <cell r="BE378">
            <v>0</v>
          </cell>
          <cell r="BF378">
            <v>0</v>
          </cell>
          <cell r="BG378">
            <v>0</v>
          </cell>
          <cell r="BH378">
            <v>0</v>
          </cell>
          <cell r="BI378">
            <v>0</v>
          </cell>
          <cell r="BJ378">
            <v>0</v>
          </cell>
          <cell r="BK378">
            <v>0</v>
          </cell>
          <cell r="BL378">
            <v>0</v>
          </cell>
          <cell r="BM378">
            <v>0</v>
          </cell>
          <cell r="BN378">
            <v>0</v>
          </cell>
          <cell r="BO378">
            <v>0</v>
          </cell>
          <cell r="BP378">
            <v>0</v>
          </cell>
          <cell r="BQ378">
            <v>0</v>
          </cell>
          <cell r="BR378">
            <v>0</v>
          </cell>
          <cell r="BS378">
            <v>0</v>
          </cell>
        </row>
        <row r="379">
          <cell r="A379">
            <v>2115</v>
          </cell>
          <cell r="B379" t="str">
            <v>SEREH</v>
          </cell>
          <cell r="C379" t="str">
            <v>Station Engineering Room Equipment and HMI Facilities</v>
          </cell>
          <cell r="D379" t="str">
            <v>Common Plant</v>
          </cell>
          <cell r="E379" t="str">
            <v>Foreign</v>
          </cell>
          <cell r="F379" t="str">
            <v>C</v>
          </cell>
          <cell r="G379" t="str">
            <v>Plant and Materials</v>
          </cell>
          <cell r="H379" t="str">
            <v>Fixed</v>
          </cell>
          <cell r="I379" t="str">
            <v>C Plant and Materials Foreign Fixed</v>
          </cell>
          <cell r="J379">
            <v>2216035.29</v>
          </cell>
          <cell r="K379">
            <v>2216035.29</v>
          </cell>
          <cell r="L379">
            <v>0</v>
          </cell>
          <cell r="M379">
            <v>0</v>
          </cell>
          <cell r="N379">
            <v>2216035.29</v>
          </cell>
          <cell r="P379">
            <v>0</v>
          </cell>
          <cell r="Q379">
            <v>0</v>
          </cell>
          <cell r="R379">
            <v>1577000</v>
          </cell>
          <cell r="S379">
            <v>0</v>
          </cell>
          <cell r="T379">
            <v>0</v>
          </cell>
          <cell r="U379">
            <v>0</v>
          </cell>
          <cell r="V379">
            <v>0</v>
          </cell>
          <cell r="W379">
            <v>0</v>
          </cell>
          <cell r="X379">
            <v>0</v>
          </cell>
          <cell r="Y379">
            <v>0</v>
          </cell>
          <cell r="Z379">
            <v>0</v>
          </cell>
          <cell r="AA379">
            <v>0</v>
          </cell>
          <cell r="AB379">
            <v>0</v>
          </cell>
          <cell r="AC379">
            <v>639035.29</v>
          </cell>
          <cell r="AD379">
            <v>0</v>
          </cell>
          <cell r="AE379">
            <v>0</v>
          </cell>
          <cell r="AF379">
            <v>0</v>
          </cell>
          <cell r="AG379">
            <v>0</v>
          </cell>
          <cell r="AH379">
            <v>0</v>
          </cell>
          <cell r="AI379">
            <v>0</v>
          </cell>
          <cell r="AJ379">
            <v>0</v>
          </cell>
          <cell r="AK379">
            <v>0</v>
          </cell>
          <cell r="AL379">
            <v>0</v>
          </cell>
          <cell r="AM379">
            <v>0</v>
          </cell>
          <cell r="AN379">
            <v>0</v>
          </cell>
          <cell r="AO379">
            <v>0</v>
          </cell>
          <cell r="AP379">
            <v>0</v>
          </cell>
          <cell r="AQ379">
            <v>0</v>
          </cell>
          <cell r="AR379">
            <v>0</v>
          </cell>
          <cell r="AS379">
            <v>0</v>
          </cell>
          <cell r="AT379">
            <v>0</v>
          </cell>
          <cell r="AU379">
            <v>0</v>
          </cell>
          <cell r="AV379">
            <v>0</v>
          </cell>
          <cell r="AW379">
            <v>0</v>
          </cell>
          <cell r="AX379">
            <v>0</v>
          </cell>
          <cell r="AY379">
            <v>0</v>
          </cell>
          <cell r="AZ379">
            <v>0</v>
          </cell>
          <cell r="BA379">
            <v>0</v>
          </cell>
          <cell r="BB379">
            <v>0</v>
          </cell>
          <cell r="BC379">
            <v>0</v>
          </cell>
          <cell r="BD379">
            <v>0</v>
          </cell>
          <cell r="BE379">
            <v>0</v>
          </cell>
          <cell r="BF379">
            <v>0</v>
          </cell>
          <cell r="BG379">
            <v>0</v>
          </cell>
          <cell r="BH379">
            <v>0</v>
          </cell>
          <cell r="BI379">
            <v>0</v>
          </cell>
          <cell r="BJ379">
            <v>0</v>
          </cell>
          <cell r="BK379">
            <v>0</v>
          </cell>
          <cell r="BL379">
            <v>0</v>
          </cell>
          <cell r="BM379">
            <v>0</v>
          </cell>
          <cell r="BN379">
            <v>0</v>
          </cell>
          <cell r="BO379">
            <v>0</v>
          </cell>
          <cell r="BP379">
            <v>0</v>
          </cell>
          <cell r="BQ379">
            <v>0</v>
          </cell>
          <cell r="BR379">
            <v>0</v>
          </cell>
          <cell r="BS379">
            <v>0</v>
          </cell>
        </row>
        <row r="380">
          <cell r="A380">
            <v>2123</v>
          </cell>
          <cell r="B380" t="str">
            <v>SEREH</v>
          </cell>
          <cell r="C380" t="str">
            <v>Station Engineering Room Equipment and HMI Facilities</v>
          </cell>
          <cell r="D380" t="str">
            <v>Common Plant</v>
          </cell>
          <cell r="E380" t="str">
            <v>Local</v>
          </cell>
          <cell r="F380" t="str">
            <v>C</v>
          </cell>
          <cell r="G380" t="str">
            <v>Plant and Materials</v>
          </cell>
          <cell r="H380" t="str">
            <v>Formula 1</v>
          </cell>
          <cell r="I380" t="str">
            <v>C Plant and Materials Local Formula 1</v>
          </cell>
          <cell r="J380">
            <v>108427.04</v>
          </cell>
          <cell r="K380">
            <v>108427.04</v>
          </cell>
          <cell r="L380">
            <v>0</v>
          </cell>
          <cell r="M380">
            <v>0</v>
          </cell>
          <cell r="N380">
            <v>108427.04</v>
          </cell>
          <cell r="P380">
            <v>0</v>
          </cell>
          <cell r="Q380">
            <v>0</v>
          </cell>
          <cell r="R380">
            <v>0</v>
          </cell>
          <cell r="S380">
            <v>0</v>
          </cell>
          <cell r="T380">
            <v>108427.04</v>
          </cell>
          <cell r="U380">
            <v>0</v>
          </cell>
          <cell r="V380">
            <v>0</v>
          </cell>
          <cell r="W380">
            <v>0</v>
          </cell>
          <cell r="X380">
            <v>0</v>
          </cell>
          <cell r="Y380">
            <v>0</v>
          </cell>
          <cell r="Z380">
            <v>0</v>
          </cell>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cell r="AS380">
            <v>0</v>
          </cell>
          <cell r="AT380">
            <v>0</v>
          </cell>
          <cell r="AU380">
            <v>0</v>
          </cell>
          <cell r="AV380">
            <v>0</v>
          </cell>
          <cell r="AW380">
            <v>0</v>
          </cell>
          <cell r="AX380">
            <v>0</v>
          </cell>
          <cell r="AY380">
            <v>0</v>
          </cell>
          <cell r="AZ380">
            <v>0</v>
          </cell>
          <cell r="BA380">
            <v>0</v>
          </cell>
          <cell r="BB380">
            <v>0</v>
          </cell>
          <cell r="BC380">
            <v>0</v>
          </cell>
          <cell r="BD380">
            <v>0</v>
          </cell>
          <cell r="BE380">
            <v>0</v>
          </cell>
          <cell r="BF380">
            <v>0</v>
          </cell>
          <cell r="BG380">
            <v>0</v>
          </cell>
          <cell r="BH380">
            <v>0</v>
          </cell>
          <cell r="BI380">
            <v>0</v>
          </cell>
          <cell r="BJ380">
            <v>0</v>
          </cell>
          <cell r="BK380">
            <v>0</v>
          </cell>
          <cell r="BL380">
            <v>0</v>
          </cell>
          <cell r="BM380">
            <v>0</v>
          </cell>
          <cell r="BN380">
            <v>0</v>
          </cell>
          <cell r="BO380">
            <v>0</v>
          </cell>
          <cell r="BP380">
            <v>0</v>
          </cell>
          <cell r="BQ380">
            <v>0</v>
          </cell>
          <cell r="BR380">
            <v>0</v>
          </cell>
          <cell r="BS380">
            <v>0</v>
          </cell>
        </row>
        <row r="381">
          <cell r="A381">
            <v>2124</v>
          </cell>
          <cell r="B381" t="str">
            <v>SEREH</v>
          </cell>
          <cell r="C381" t="str">
            <v>Station Engineering Room Equipment and HMI Facilities</v>
          </cell>
          <cell r="D381" t="str">
            <v>Common Plant</v>
          </cell>
          <cell r="E381" t="str">
            <v>Local</v>
          </cell>
          <cell r="F381" t="str">
            <v>D</v>
          </cell>
          <cell r="G381" t="str">
            <v>Shipping / Freight</v>
          </cell>
          <cell r="H381" t="str">
            <v>Fixed</v>
          </cell>
          <cell r="I381" t="str">
            <v>D Shipping / Freight Local Fixed</v>
          </cell>
          <cell r="J381">
            <v>121053.42</v>
          </cell>
          <cell r="K381">
            <v>121053.42</v>
          </cell>
          <cell r="L381">
            <v>0</v>
          </cell>
          <cell r="M381">
            <v>0</v>
          </cell>
          <cell r="N381">
            <v>121053.42</v>
          </cell>
          <cell r="P381">
            <v>0</v>
          </cell>
          <cell r="Q381">
            <v>0</v>
          </cell>
          <cell r="R381">
            <v>0</v>
          </cell>
          <cell r="S381">
            <v>0</v>
          </cell>
          <cell r="T381">
            <v>0</v>
          </cell>
          <cell r="U381">
            <v>0</v>
          </cell>
          <cell r="V381">
            <v>0</v>
          </cell>
          <cell r="W381">
            <v>0</v>
          </cell>
          <cell r="X381">
            <v>0</v>
          </cell>
          <cell r="Y381">
            <v>0</v>
          </cell>
          <cell r="Z381">
            <v>0</v>
          </cell>
          <cell r="AA381">
            <v>0</v>
          </cell>
          <cell r="AB381">
            <v>0</v>
          </cell>
          <cell r="AC381">
            <v>0</v>
          </cell>
          <cell r="AD381">
            <v>0</v>
          </cell>
          <cell r="AE381">
            <v>0</v>
          </cell>
          <cell r="AF381">
            <v>0</v>
          </cell>
          <cell r="AG381">
            <v>0</v>
          </cell>
          <cell r="AH381">
            <v>0</v>
          </cell>
          <cell r="AI381">
            <v>0</v>
          </cell>
          <cell r="AJ381">
            <v>0</v>
          </cell>
          <cell r="AK381">
            <v>0</v>
          </cell>
          <cell r="AL381">
            <v>121053.42</v>
          </cell>
          <cell r="AM381">
            <v>0</v>
          </cell>
          <cell r="AN381">
            <v>0</v>
          </cell>
          <cell r="AO381">
            <v>0</v>
          </cell>
          <cell r="AP381">
            <v>0</v>
          </cell>
          <cell r="AQ381">
            <v>0</v>
          </cell>
          <cell r="AR381">
            <v>0</v>
          </cell>
          <cell r="AS381">
            <v>0</v>
          </cell>
          <cell r="AT381">
            <v>0</v>
          </cell>
          <cell r="AU381">
            <v>0</v>
          </cell>
          <cell r="AV381">
            <v>0</v>
          </cell>
          <cell r="AW381">
            <v>0</v>
          </cell>
          <cell r="AX381">
            <v>0</v>
          </cell>
          <cell r="AY381">
            <v>0</v>
          </cell>
          <cell r="AZ381">
            <v>0</v>
          </cell>
          <cell r="BA381">
            <v>0</v>
          </cell>
          <cell r="BB381">
            <v>0</v>
          </cell>
          <cell r="BC381">
            <v>0</v>
          </cell>
          <cell r="BD381">
            <v>0</v>
          </cell>
          <cell r="BE381">
            <v>0</v>
          </cell>
          <cell r="BF381">
            <v>0</v>
          </cell>
          <cell r="BG381">
            <v>0</v>
          </cell>
          <cell r="BH381">
            <v>0</v>
          </cell>
          <cell r="BI381">
            <v>0</v>
          </cell>
          <cell r="BJ381">
            <v>0</v>
          </cell>
          <cell r="BK381">
            <v>0</v>
          </cell>
          <cell r="BL381">
            <v>0</v>
          </cell>
          <cell r="BM381">
            <v>0</v>
          </cell>
          <cell r="BN381">
            <v>0</v>
          </cell>
          <cell r="BO381">
            <v>0</v>
          </cell>
          <cell r="BP381">
            <v>0</v>
          </cell>
          <cell r="BQ381">
            <v>0</v>
          </cell>
          <cell r="BR381">
            <v>0</v>
          </cell>
          <cell r="BS381">
            <v>0</v>
          </cell>
        </row>
        <row r="382">
          <cell r="A382">
            <v>2146</v>
          </cell>
          <cell r="B382" t="str">
            <v>SEREH</v>
          </cell>
          <cell r="C382" t="str">
            <v>Station Engineering Room Equipment and HMI Facilities</v>
          </cell>
          <cell r="D382" t="str">
            <v>Unit 1</v>
          </cell>
          <cell r="E382" t="str">
            <v>Foreign</v>
          </cell>
          <cell r="F382" t="str">
            <v>B</v>
          </cell>
          <cell r="G382" t="str">
            <v>Engineering</v>
          </cell>
          <cell r="H382" t="str">
            <v>Fixed</v>
          </cell>
          <cell r="I382" t="str">
            <v>B Engineering Foreign Fixed</v>
          </cell>
          <cell r="J382">
            <v>5494.23</v>
          </cell>
          <cell r="K382">
            <v>0</v>
          </cell>
          <cell r="L382">
            <v>5494.23</v>
          </cell>
          <cell r="M382">
            <v>-0.22999999999956344</v>
          </cell>
          <cell r="N382">
            <v>5494</v>
          </cell>
          <cell r="P382">
            <v>0</v>
          </cell>
          <cell r="Q382">
            <v>0</v>
          </cell>
          <cell r="R382">
            <v>0</v>
          </cell>
          <cell r="S382">
            <v>0</v>
          </cell>
          <cell r="T382">
            <v>0</v>
          </cell>
          <cell r="U382">
            <v>0</v>
          </cell>
          <cell r="V382">
            <v>0</v>
          </cell>
          <cell r="W382">
            <v>0</v>
          </cell>
          <cell r="X382">
            <v>0</v>
          </cell>
          <cell r="Y382">
            <v>0</v>
          </cell>
          <cell r="Z382">
            <v>0</v>
          </cell>
          <cell r="AA382">
            <v>0</v>
          </cell>
          <cell r="AB382">
            <v>0</v>
          </cell>
          <cell r="AC382">
            <v>0</v>
          </cell>
          <cell r="AD382">
            <v>0</v>
          </cell>
          <cell r="AE382">
            <v>0</v>
          </cell>
          <cell r="AF382">
            <v>0</v>
          </cell>
          <cell r="AG382">
            <v>0</v>
          </cell>
          <cell r="AH382">
            <v>0</v>
          </cell>
          <cell r="AI382">
            <v>0</v>
          </cell>
          <cell r="AJ382">
            <v>0</v>
          </cell>
          <cell r="AK382">
            <v>0</v>
          </cell>
          <cell r="AL382">
            <v>0</v>
          </cell>
          <cell r="AM382">
            <v>0</v>
          </cell>
          <cell r="AN382">
            <v>0</v>
          </cell>
          <cell r="AO382">
            <v>0</v>
          </cell>
          <cell r="AP382">
            <v>0</v>
          </cell>
          <cell r="AQ382">
            <v>0</v>
          </cell>
          <cell r="AR382">
            <v>0</v>
          </cell>
          <cell r="AS382">
            <v>0</v>
          </cell>
          <cell r="AT382">
            <v>0</v>
          </cell>
          <cell r="AU382">
            <v>0</v>
          </cell>
          <cell r="AV382">
            <v>0</v>
          </cell>
          <cell r="AW382">
            <v>0</v>
          </cell>
          <cell r="AX382">
            <v>0</v>
          </cell>
          <cell r="AY382">
            <v>5494</v>
          </cell>
          <cell r="AZ382">
            <v>0</v>
          </cell>
          <cell r="BA382">
            <v>0</v>
          </cell>
          <cell r="BB382">
            <v>0</v>
          </cell>
          <cell r="BC382">
            <v>0</v>
          </cell>
          <cell r="BD382">
            <v>0</v>
          </cell>
          <cell r="BE382">
            <v>0</v>
          </cell>
          <cell r="BF382">
            <v>0</v>
          </cell>
          <cell r="BG382">
            <v>0</v>
          </cell>
          <cell r="BH382">
            <v>0</v>
          </cell>
          <cell r="BI382">
            <v>0</v>
          </cell>
          <cell r="BJ382">
            <v>0</v>
          </cell>
          <cell r="BK382">
            <v>0</v>
          </cell>
          <cell r="BL382">
            <v>0</v>
          </cell>
          <cell r="BM382">
            <v>0</v>
          </cell>
          <cell r="BN382">
            <v>0</v>
          </cell>
          <cell r="BO382">
            <v>0</v>
          </cell>
          <cell r="BP382">
            <v>0</v>
          </cell>
          <cell r="BQ382">
            <v>0</v>
          </cell>
          <cell r="BR382">
            <v>0</v>
          </cell>
          <cell r="BS382">
            <v>0</v>
          </cell>
        </row>
        <row r="383">
          <cell r="A383">
            <v>2147</v>
          </cell>
          <cell r="B383" t="str">
            <v>SEREH</v>
          </cell>
          <cell r="C383" t="str">
            <v>Station Engineering Room Equipment and HMI Facilities</v>
          </cell>
          <cell r="D383" t="str">
            <v>Unit 1</v>
          </cell>
          <cell r="E383" t="str">
            <v>Foreign</v>
          </cell>
          <cell r="F383" t="str">
            <v>C</v>
          </cell>
          <cell r="G383" t="str">
            <v>Plant and Materials</v>
          </cell>
          <cell r="H383" t="str">
            <v>Fixed</v>
          </cell>
          <cell r="I383" t="str">
            <v>C Plant and Materials Foreign Fixed</v>
          </cell>
          <cell r="J383">
            <v>282166.33</v>
          </cell>
          <cell r="K383">
            <v>0</v>
          </cell>
          <cell r="L383">
            <v>282166.33</v>
          </cell>
          <cell r="M383">
            <v>-0.33000000001629815</v>
          </cell>
          <cell r="N383">
            <v>282166</v>
          </cell>
          <cell r="P383">
            <v>0</v>
          </cell>
          <cell r="Q383">
            <v>0</v>
          </cell>
          <cell r="R383">
            <v>0</v>
          </cell>
          <cell r="S383">
            <v>0</v>
          </cell>
          <cell r="T383">
            <v>0</v>
          </cell>
          <cell r="U383">
            <v>0</v>
          </cell>
          <cell r="V383">
            <v>0</v>
          </cell>
          <cell r="W383">
            <v>0</v>
          </cell>
          <cell r="X383">
            <v>0</v>
          </cell>
          <cell r="Y383">
            <v>0</v>
          </cell>
          <cell r="Z383">
            <v>0</v>
          </cell>
          <cell r="AA383">
            <v>0</v>
          </cell>
          <cell r="AB383">
            <v>0</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cell r="AX383">
            <v>0</v>
          </cell>
          <cell r="AY383">
            <v>0</v>
          </cell>
          <cell r="AZ383">
            <v>0</v>
          </cell>
          <cell r="BA383">
            <v>0</v>
          </cell>
          <cell r="BB383">
            <v>0</v>
          </cell>
          <cell r="BC383">
            <v>282166</v>
          </cell>
          <cell r="BD383">
            <v>0</v>
          </cell>
          <cell r="BE383">
            <v>0</v>
          </cell>
          <cell r="BF383">
            <v>0</v>
          </cell>
          <cell r="BG383">
            <v>0</v>
          </cell>
          <cell r="BH383">
            <v>0</v>
          </cell>
          <cell r="BI383">
            <v>0</v>
          </cell>
          <cell r="BJ383">
            <v>0</v>
          </cell>
          <cell r="BK383">
            <v>0</v>
          </cell>
          <cell r="BL383">
            <v>0</v>
          </cell>
          <cell r="BM383">
            <v>0</v>
          </cell>
          <cell r="BN383">
            <v>0</v>
          </cell>
          <cell r="BO383">
            <v>0</v>
          </cell>
          <cell r="BP383">
            <v>0</v>
          </cell>
          <cell r="BQ383">
            <v>0</v>
          </cell>
          <cell r="BR383">
            <v>0</v>
          </cell>
          <cell r="BS383">
            <v>0</v>
          </cell>
        </row>
        <row r="384">
          <cell r="A384">
            <v>2152</v>
          </cell>
          <cell r="B384" t="str">
            <v>SEREH</v>
          </cell>
          <cell r="C384" t="str">
            <v>Station Engineering Room Equipment and HMI Facilities</v>
          </cell>
          <cell r="D384" t="str">
            <v>Unit 1</v>
          </cell>
          <cell r="E384" t="str">
            <v>Foreign</v>
          </cell>
          <cell r="F384" t="str">
            <v>H</v>
          </cell>
          <cell r="G384" t="str">
            <v>Commissioning and Testing</v>
          </cell>
          <cell r="H384" t="str">
            <v>Fixed</v>
          </cell>
          <cell r="I384" t="str">
            <v>H Commissioning and Testing Foreign Fixed</v>
          </cell>
          <cell r="J384">
            <v>11539.85</v>
          </cell>
          <cell r="K384">
            <v>0</v>
          </cell>
          <cell r="L384">
            <v>11539.85</v>
          </cell>
          <cell r="M384">
            <v>0.1499999999996362</v>
          </cell>
          <cell r="N384">
            <v>11540</v>
          </cell>
          <cell r="P384">
            <v>0</v>
          </cell>
          <cell r="Q384">
            <v>0</v>
          </cell>
          <cell r="R384">
            <v>0</v>
          </cell>
          <cell r="S384">
            <v>0</v>
          </cell>
          <cell r="T384">
            <v>0</v>
          </cell>
          <cell r="U384">
            <v>0</v>
          </cell>
          <cell r="V384">
            <v>0</v>
          </cell>
          <cell r="W384">
            <v>0</v>
          </cell>
          <cell r="X384">
            <v>0</v>
          </cell>
          <cell r="Y384">
            <v>0</v>
          </cell>
          <cell r="Z384">
            <v>0</v>
          </cell>
          <cell r="AA384">
            <v>0</v>
          </cell>
          <cell r="AB384">
            <v>0</v>
          </cell>
          <cell r="AC384">
            <v>0</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0</v>
          </cell>
          <cell r="BF384">
            <v>0</v>
          </cell>
          <cell r="BG384">
            <v>0</v>
          </cell>
          <cell r="BH384">
            <v>0</v>
          </cell>
          <cell r="BI384">
            <v>0</v>
          </cell>
          <cell r="BJ384">
            <v>0</v>
          </cell>
          <cell r="BK384">
            <v>0</v>
          </cell>
          <cell r="BL384">
            <v>0</v>
          </cell>
          <cell r="BM384">
            <v>0</v>
          </cell>
          <cell r="BN384">
            <v>0</v>
          </cell>
          <cell r="BO384">
            <v>0</v>
          </cell>
          <cell r="BP384">
            <v>0</v>
          </cell>
          <cell r="BQ384">
            <v>0</v>
          </cell>
          <cell r="BR384">
            <v>0</v>
          </cell>
          <cell r="BS384">
            <v>11540</v>
          </cell>
        </row>
        <row r="385">
          <cell r="A385">
            <v>2154</v>
          </cell>
          <cell r="B385" t="str">
            <v>SEREH</v>
          </cell>
          <cell r="C385" t="str">
            <v>Station Engineering Room Equipment and HMI Facilities</v>
          </cell>
          <cell r="D385" t="str">
            <v>Unit 1</v>
          </cell>
          <cell r="E385" t="str">
            <v>Local</v>
          </cell>
          <cell r="F385" t="str">
            <v>B</v>
          </cell>
          <cell r="G385" t="str">
            <v>Engineering</v>
          </cell>
          <cell r="H385" t="str">
            <v>Formula 4</v>
          </cell>
          <cell r="I385" t="str">
            <v>B Engineering Local Formula 4</v>
          </cell>
          <cell r="J385">
            <v>536.91999999999996</v>
          </cell>
          <cell r="K385">
            <v>0</v>
          </cell>
          <cell r="L385">
            <v>536.91999999999996</v>
          </cell>
          <cell r="M385">
            <v>8.0000000000040927E-2</v>
          </cell>
          <cell r="N385">
            <v>537</v>
          </cell>
          <cell r="P385">
            <v>0</v>
          </cell>
          <cell r="Q385">
            <v>0</v>
          </cell>
          <cell r="R385">
            <v>0</v>
          </cell>
          <cell r="S385">
            <v>0</v>
          </cell>
          <cell r="T385">
            <v>0</v>
          </cell>
          <cell r="U385">
            <v>0</v>
          </cell>
          <cell r="V385">
            <v>0</v>
          </cell>
          <cell r="W385">
            <v>0</v>
          </cell>
          <cell r="X385">
            <v>0</v>
          </cell>
          <cell r="Y385">
            <v>0</v>
          </cell>
          <cell r="Z385">
            <v>0</v>
          </cell>
          <cell r="AA385">
            <v>0</v>
          </cell>
          <cell r="AB385">
            <v>0</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0</v>
          </cell>
          <cell r="AW385">
            <v>0</v>
          </cell>
          <cell r="AX385">
            <v>0</v>
          </cell>
          <cell r="AY385">
            <v>0</v>
          </cell>
          <cell r="AZ385">
            <v>0</v>
          </cell>
          <cell r="BA385">
            <v>0</v>
          </cell>
          <cell r="BB385">
            <v>0</v>
          </cell>
          <cell r="BC385">
            <v>0</v>
          </cell>
          <cell r="BD385">
            <v>0</v>
          </cell>
          <cell r="BE385">
            <v>0</v>
          </cell>
          <cell r="BF385">
            <v>0</v>
          </cell>
          <cell r="BG385">
            <v>0</v>
          </cell>
          <cell r="BH385">
            <v>537</v>
          </cell>
          <cell r="BI385">
            <v>0</v>
          </cell>
          <cell r="BJ385">
            <v>0</v>
          </cell>
          <cell r="BK385">
            <v>0</v>
          </cell>
          <cell r="BL385">
            <v>0</v>
          </cell>
          <cell r="BM385">
            <v>0</v>
          </cell>
          <cell r="BN385">
            <v>0</v>
          </cell>
          <cell r="BO385">
            <v>0</v>
          </cell>
          <cell r="BP385">
            <v>0</v>
          </cell>
          <cell r="BQ385">
            <v>0</v>
          </cell>
          <cell r="BR385">
            <v>0</v>
          </cell>
          <cell r="BS385">
            <v>0</v>
          </cell>
        </row>
        <row r="386">
          <cell r="A386">
            <v>2155</v>
          </cell>
          <cell r="B386" t="str">
            <v>SEREH</v>
          </cell>
          <cell r="C386" t="str">
            <v>Station Engineering Room Equipment and HMI Facilities</v>
          </cell>
          <cell r="D386" t="str">
            <v>Unit 1</v>
          </cell>
          <cell r="E386" t="str">
            <v>Local</v>
          </cell>
          <cell r="F386" t="str">
            <v>C</v>
          </cell>
          <cell r="G386" t="str">
            <v>Plant and Materials</v>
          </cell>
          <cell r="H386" t="str">
            <v>Formula 1</v>
          </cell>
          <cell r="I386" t="str">
            <v>C Plant and Materials Local Formula 1</v>
          </cell>
          <cell r="J386">
            <v>13805.94</v>
          </cell>
          <cell r="K386">
            <v>0</v>
          </cell>
          <cell r="L386">
            <v>13805.94</v>
          </cell>
          <cell r="M386">
            <v>5.9999999999490683E-2</v>
          </cell>
          <cell r="N386">
            <v>13806</v>
          </cell>
          <cell r="P386">
            <v>0</v>
          </cell>
          <cell r="Q386">
            <v>0</v>
          </cell>
          <cell r="R386">
            <v>0</v>
          </cell>
          <cell r="S386">
            <v>0</v>
          </cell>
          <cell r="T386">
            <v>0</v>
          </cell>
          <cell r="U386">
            <v>0</v>
          </cell>
          <cell r="V386">
            <v>0</v>
          </cell>
          <cell r="W386">
            <v>0</v>
          </cell>
          <cell r="X386">
            <v>0</v>
          </cell>
          <cell r="Y386">
            <v>0</v>
          </cell>
          <cell r="Z386">
            <v>0</v>
          </cell>
          <cell r="AA386">
            <v>0</v>
          </cell>
          <cell r="AB386">
            <v>0</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0</v>
          </cell>
          <cell r="AW386">
            <v>0</v>
          </cell>
          <cell r="AX386">
            <v>0</v>
          </cell>
          <cell r="AY386">
            <v>0</v>
          </cell>
          <cell r="AZ386">
            <v>0</v>
          </cell>
          <cell r="BA386">
            <v>0</v>
          </cell>
          <cell r="BB386">
            <v>0</v>
          </cell>
          <cell r="BC386">
            <v>0</v>
          </cell>
          <cell r="BD386">
            <v>13806</v>
          </cell>
          <cell r="BE386">
            <v>0</v>
          </cell>
          <cell r="BF386">
            <v>0</v>
          </cell>
          <cell r="BG386">
            <v>0</v>
          </cell>
          <cell r="BH386">
            <v>0</v>
          </cell>
          <cell r="BI386">
            <v>0</v>
          </cell>
          <cell r="BJ386">
            <v>0</v>
          </cell>
          <cell r="BK386">
            <v>0</v>
          </cell>
          <cell r="BL386">
            <v>0</v>
          </cell>
          <cell r="BM386">
            <v>0</v>
          </cell>
          <cell r="BN386">
            <v>0</v>
          </cell>
          <cell r="BO386">
            <v>0</v>
          </cell>
          <cell r="BP386">
            <v>0</v>
          </cell>
          <cell r="BQ386">
            <v>0</v>
          </cell>
          <cell r="BR386">
            <v>0</v>
          </cell>
          <cell r="BS386">
            <v>0</v>
          </cell>
        </row>
        <row r="387">
          <cell r="A387">
            <v>2156</v>
          </cell>
          <cell r="B387" t="str">
            <v>SEREH</v>
          </cell>
          <cell r="C387" t="str">
            <v>Station Engineering Room Equipment and HMI Facilities</v>
          </cell>
          <cell r="D387" t="str">
            <v>Unit 1</v>
          </cell>
          <cell r="E387" t="str">
            <v>Local</v>
          </cell>
          <cell r="F387" t="str">
            <v>D</v>
          </cell>
          <cell r="G387" t="str">
            <v>Shipping / Freight</v>
          </cell>
          <cell r="H387" t="str">
            <v>Fixed</v>
          </cell>
          <cell r="I387" t="str">
            <v>D Shipping / Freight Local Fixed</v>
          </cell>
          <cell r="J387">
            <v>15413.66</v>
          </cell>
          <cell r="K387">
            <v>0</v>
          </cell>
          <cell r="L387">
            <v>15413.66</v>
          </cell>
          <cell r="M387">
            <v>0.34000000000014552</v>
          </cell>
          <cell r="N387">
            <v>15414</v>
          </cell>
          <cell r="P387">
            <v>0</v>
          </cell>
          <cell r="Q387">
            <v>0</v>
          </cell>
          <cell r="R387">
            <v>0</v>
          </cell>
          <cell r="S387">
            <v>0</v>
          </cell>
          <cell r="T387">
            <v>0</v>
          </cell>
          <cell r="U387">
            <v>0</v>
          </cell>
          <cell r="V387">
            <v>0</v>
          </cell>
          <cell r="W387">
            <v>0</v>
          </cell>
          <cell r="X387">
            <v>0</v>
          </cell>
          <cell r="Y387">
            <v>0</v>
          </cell>
          <cell r="Z387">
            <v>0</v>
          </cell>
          <cell r="AA387">
            <v>0</v>
          </cell>
          <cell r="AB387">
            <v>0</v>
          </cell>
          <cell r="AC387">
            <v>0</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15414</v>
          </cell>
          <cell r="BE387">
            <v>0</v>
          </cell>
          <cell r="BF387">
            <v>0</v>
          </cell>
          <cell r="BG387">
            <v>0</v>
          </cell>
          <cell r="BH387">
            <v>0</v>
          </cell>
          <cell r="BI387">
            <v>0</v>
          </cell>
          <cell r="BJ387">
            <v>0</v>
          </cell>
          <cell r="BK387">
            <v>0</v>
          </cell>
          <cell r="BL387">
            <v>0</v>
          </cell>
          <cell r="BM387">
            <v>0</v>
          </cell>
          <cell r="BN387">
            <v>0</v>
          </cell>
          <cell r="BO387">
            <v>0</v>
          </cell>
          <cell r="BP387">
            <v>0</v>
          </cell>
          <cell r="BQ387">
            <v>0</v>
          </cell>
          <cell r="BR387">
            <v>0</v>
          </cell>
          <cell r="BS387">
            <v>0</v>
          </cell>
        </row>
        <row r="388">
          <cell r="A388">
            <v>2160</v>
          </cell>
          <cell r="B388" t="str">
            <v>SEREH</v>
          </cell>
          <cell r="C388" t="str">
            <v>Station Engineering Room Equipment and HMI Facilities</v>
          </cell>
          <cell r="D388" t="str">
            <v>Unit 1</v>
          </cell>
          <cell r="E388" t="str">
            <v>Local</v>
          </cell>
          <cell r="F388" t="str">
            <v>H</v>
          </cell>
          <cell r="G388" t="str">
            <v>Commissioning and Testing</v>
          </cell>
          <cell r="H388" t="str">
            <v>Formula 4</v>
          </cell>
          <cell r="I388" t="str">
            <v>H Commissioning and Testing Local Formula 4</v>
          </cell>
          <cell r="J388">
            <v>1127.72</v>
          </cell>
          <cell r="K388">
            <v>0</v>
          </cell>
          <cell r="L388">
            <v>1127.72</v>
          </cell>
          <cell r="M388">
            <v>0.27999999999997272</v>
          </cell>
          <cell r="N388">
            <v>1128</v>
          </cell>
          <cell r="P388">
            <v>0</v>
          </cell>
          <cell r="Q388">
            <v>0</v>
          </cell>
          <cell r="R388">
            <v>0</v>
          </cell>
          <cell r="S388">
            <v>0</v>
          </cell>
          <cell r="T388">
            <v>0</v>
          </cell>
          <cell r="U388">
            <v>0</v>
          </cell>
          <cell r="V388">
            <v>0</v>
          </cell>
          <cell r="W388">
            <v>0</v>
          </cell>
          <cell r="X388">
            <v>0</v>
          </cell>
          <cell r="Y388">
            <v>0</v>
          </cell>
          <cell r="Z388">
            <v>0</v>
          </cell>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0</v>
          </cell>
          <cell r="AW388">
            <v>0</v>
          </cell>
          <cell r="AX388">
            <v>0</v>
          </cell>
          <cell r="AY388">
            <v>0</v>
          </cell>
          <cell r="AZ388">
            <v>0</v>
          </cell>
          <cell r="BA388">
            <v>0</v>
          </cell>
          <cell r="BB388">
            <v>0</v>
          </cell>
          <cell r="BC388">
            <v>0</v>
          </cell>
          <cell r="BD388">
            <v>0</v>
          </cell>
          <cell r="BE388">
            <v>0</v>
          </cell>
          <cell r="BF388">
            <v>0</v>
          </cell>
          <cell r="BG388">
            <v>0</v>
          </cell>
          <cell r="BH388">
            <v>0</v>
          </cell>
          <cell r="BI388">
            <v>0</v>
          </cell>
          <cell r="BJ388">
            <v>0</v>
          </cell>
          <cell r="BK388">
            <v>0</v>
          </cell>
          <cell r="BL388">
            <v>0</v>
          </cell>
          <cell r="BM388">
            <v>0</v>
          </cell>
          <cell r="BN388">
            <v>0</v>
          </cell>
          <cell r="BO388">
            <v>0</v>
          </cell>
          <cell r="BP388">
            <v>0</v>
          </cell>
          <cell r="BQ388">
            <v>0</v>
          </cell>
          <cell r="BR388">
            <v>0</v>
          </cell>
          <cell r="BS388">
            <v>1128</v>
          </cell>
        </row>
        <row r="389">
          <cell r="A389">
            <v>2162</v>
          </cell>
          <cell r="B389" t="str">
            <v>SEREH</v>
          </cell>
          <cell r="C389" t="str">
            <v>Station Engineering Room Equipment and HMI Facilities</v>
          </cell>
          <cell r="D389" t="str">
            <v>Unit 2</v>
          </cell>
          <cell r="E389" t="str">
            <v>Foreign</v>
          </cell>
          <cell r="F389" t="str">
            <v>B</v>
          </cell>
          <cell r="G389" t="str">
            <v>Engineering</v>
          </cell>
          <cell r="H389" t="str">
            <v>Fixed</v>
          </cell>
          <cell r="I389" t="str">
            <v>B Engineering Foreign Fixed</v>
          </cell>
          <cell r="J389">
            <v>5494.23</v>
          </cell>
          <cell r="K389">
            <v>0</v>
          </cell>
          <cell r="L389">
            <v>5494.23</v>
          </cell>
          <cell r="M389">
            <v>-0.22999999999956344</v>
          </cell>
          <cell r="N389">
            <v>5494</v>
          </cell>
          <cell r="P389">
            <v>0</v>
          </cell>
          <cell r="Q389">
            <v>0</v>
          </cell>
          <cell r="R389">
            <v>0</v>
          </cell>
          <cell r="S389">
            <v>0</v>
          </cell>
          <cell r="T389">
            <v>0</v>
          </cell>
          <cell r="U389">
            <v>0</v>
          </cell>
          <cell r="V389">
            <v>0</v>
          </cell>
          <cell r="W389">
            <v>0</v>
          </cell>
          <cell r="X389">
            <v>0</v>
          </cell>
          <cell r="Y389">
            <v>0</v>
          </cell>
          <cell r="Z389">
            <v>0</v>
          </cell>
          <cell r="AA389">
            <v>0</v>
          </cell>
          <cell r="AB389">
            <v>0</v>
          </cell>
          <cell r="AC389">
            <v>0</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0</v>
          </cell>
          <cell r="AW389">
            <v>0</v>
          </cell>
          <cell r="AX389">
            <v>0</v>
          </cell>
          <cell r="AY389">
            <v>0</v>
          </cell>
          <cell r="AZ389">
            <v>0</v>
          </cell>
          <cell r="BA389">
            <v>0</v>
          </cell>
          <cell r="BB389">
            <v>0</v>
          </cell>
          <cell r="BC389">
            <v>0</v>
          </cell>
          <cell r="BD389">
            <v>0</v>
          </cell>
          <cell r="BE389">
            <v>0</v>
          </cell>
          <cell r="BF389">
            <v>0</v>
          </cell>
          <cell r="BG389">
            <v>0</v>
          </cell>
          <cell r="BH389">
            <v>5494</v>
          </cell>
          <cell r="BI389">
            <v>0</v>
          </cell>
          <cell r="BJ389">
            <v>0</v>
          </cell>
          <cell r="BK389">
            <v>0</v>
          </cell>
          <cell r="BL389">
            <v>0</v>
          </cell>
          <cell r="BM389">
            <v>0</v>
          </cell>
          <cell r="BN389">
            <v>0</v>
          </cell>
          <cell r="BO389">
            <v>0</v>
          </cell>
          <cell r="BP389">
            <v>0</v>
          </cell>
          <cell r="BQ389">
            <v>0</v>
          </cell>
          <cell r="BR389">
            <v>0</v>
          </cell>
          <cell r="BS389">
            <v>0</v>
          </cell>
        </row>
        <row r="390">
          <cell r="A390">
            <v>2163</v>
          </cell>
          <cell r="B390" t="str">
            <v>SEREH</v>
          </cell>
          <cell r="C390" t="str">
            <v>Station Engineering Room Equipment and HMI Facilities</v>
          </cell>
          <cell r="D390" t="str">
            <v>Unit 2</v>
          </cell>
          <cell r="E390" t="str">
            <v>Foreign</v>
          </cell>
          <cell r="F390" t="str">
            <v>C</v>
          </cell>
          <cell r="G390" t="str">
            <v>Plant and Materials</v>
          </cell>
          <cell r="H390" t="str">
            <v>Fixed</v>
          </cell>
          <cell r="I390" t="str">
            <v>C Plant and Materials Foreign Fixed</v>
          </cell>
          <cell r="J390">
            <v>282166.33</v>
          </cell>
          <cell r="K390">
            <v>0</v>
          </cell>
          <cell r="L390">
            <v>282166.33</v>
          </cell>
          <cell r="M390">
            <v>-0.33000000001629815</v>
          </cell>
          <cell r="N390">
            <v>282166</v>
          </cell>
          <cell r="P390">
            <v>0</v>
          </cell>
          <cell r="Q390">
            <v>0</v>
          </cell>
          <cell r="R390">
            <v>0</v>
          </cell>
          <cell r="S390">
            <v>0</v>
          </cell>
          <cell r="T390">
            <v>0</v>
          </cell>
          <cell r="U390">
            <v>0</v>
          </cell>
          <cell r="V390">
            <v>0</v>
          </cell>
          <cell r="W390">
            <v>0</v>
          </cell>
          <cell r="X390">
            <v>0</v>
          </cell>
          <cell r="Y390">
            <v>0</v>
          </cell>
          <cell r="Z390">
            <v>0</v>
          </cell>
          <cell r="AA390">
            <v>0</v>
          </cell>
          <cell r="AB390">
            <v>0</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0</v>
          </cell>
          <cell r="AW390">
            <v>0</v>
          </cell>
          <cell r="AX390">
            <v>0</v>
          </cell>
          <cell r="AY390">
            <v>0</v>
          </cell>
          <cell r="AZ390">
            <v>0</v>
          </cell>
          <cell r="BA390">
            <v>0</v>
          </cell>
          <cell r="BB390">
            <v>0</v>
          </cell>
          <cell r="BC390">
            <v>0</v>
          </cell>
          <cell r="BD390">
            <v>282166</v>
          </cell>
          <cell r="BE390">
            <v>0</v>
          </cell>
          <cell r="BF390">
            <v>0</v>
          </cell>
          <cell r="BG390">
            <v>0</v>
          </cell>
          <cell r="BH390">
            <v>0</v>
          </cell>
          <cell r="BI390">
            <v>0</v>
          </cell>
          <cell r="BJ390">
            <v>0</v>
          </cell>
          <cell r="BK390">
            <v>0</v>
          </cell>
          <cell r="BL390">
            <v>0</v>
          </cell>
          <cell r="BM390">
            <v>0</v>
          </cell>
          <cell r="BN390">
            <v>0</v>
          </cell>
          <cell r="BO390">
            <v>0</v>
          </cell>
          <cell r="BP390">
            <v>0</v>
          </cell>
          <cell r="BQ390">
            <v>0</v>
          </cell>
          <cell r="BR390">
            <v>0</v>
          </cell>
          <cell r="BS390">
            <v>0</v>
          </cell>
        </row>
        <row r="391">
          <cell r="A391">
            <v>2168</v>
          </cell>
          <cell r="B391" t="str">
            <v>SEREH</v>
          </cell>
          <cell r="C391" t="str">
            <v>Station Engineering Room Equipment and HMI Facilities</v>
          </cell>
          <cell r="D391" t="str">
            <v>Unit 2</v>
          </cell>
          <cell r="E391" t="str">
            <v>Foreign</v>
          </cell>
          <cell r="F391" t="str">
            <v>H</v>
          </cell>
          <cell r="G391" t="str">
            <v>Commissioning and Testing</v>
          </cell>
          <cell r="H391" t="str">
            <v>Fixed</v>
          </cell>
          <cell r="I391" t="str">
            <v>H Commissioning and Testing Foreign Fixed</v>
          </cell>
          <cell r="J391">
            <v>11539.85</v>
          </cell>
          <cell r="K391">
            <v>0</v>
          </cell>
          <cell r="L391">
            <v>11539.85</v>
          </cell>
          <cell r="M391">
            <v>0.1499999999996362</v>
          </cell>
          <cell r="N391">
            <v>11540</v>
          </cell>
          <cell r="P391">
            <v>0</v>
          </cell>
          <cell r="Q391">
            <v>0</v>
          </cell>
          <cell r="R391">
            <v>0</v>
          </cell>
          <cell r="S391">
            <v>0</v>
          </cell>
          <cell r="T391">
            <v>0</v>
          </cell>
          <cell r="U391">
            <v>0</v>
          </cell>
          <cell r="V391">
            <v>0</v>
          </cell>
          <cell r="W391">
            <v>0</v>
          </cell>
          <cell r="X391">
            <v>0</v>
          </cell>
          <cell r="Y391">
            <v>0</v>
          </cell>
          <cell r="Z391">
            <v>0</v>
          </cell>
          <cell r="AA391">
            <v>0</v>
          </cell>
          <cell r="AB391">
            <v>0</v>
          </cell>
          <cell r="AC391">
            <v>0</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0</v>
          </cell>
          <cell r="BF391">
            <v>0</v>
          </cell>
          <cell r="BG391">
            <v>0</v>
          </cell>
          <cell r="BH391">
            <v>0</v>
          </cell>
          <cell r="BI391">
            <v>0</v>
          </cell>
          <cell r="BJ391">
            <v>0</v>
          </cell>
          <cell r="BK391">
            <v>0</v>
          </cell>
          <cell r="BL391">
            <v>0</v>
          </cell>
          <cell r="BM391">
            <v>0</v>
          </cell>
          <cell r="BN391">
            <v>0</v>
          </cell>
          <cell r="BO391">
            <v>0</v>
          </cell>
          <cell r="BP391">
            <v>0</v>
          </cell>
          <cell r="BQ391">
            <v>0</v>
          </cell>
          <cell r="BR391">
            <v>11540</v>
          </cell>
          <cell r="BS391">
            <v>0</v>
          </cell>
        </row>
        <row r="392">
          <cell r="A392">
            <v>2170</v>
          </cell>
          <cell r="B392" t="str">
            <v>SEREH</v>
          </cell>
          <cell r="C392" t="str">
            <v>Station Engineering Room Equipment and HMI Facilities</v>
          </cell>
          <cell r="D392" t="str">
            <v>Unit 2</v>
          </cell>
          <cell r="E392" t="str">
            <v>Local</v>
          </cell>
          <cell r="F392" t="str">
            <v>B</v>
          </cell>
          <cell r="G392" t="str">
            <v>Engineering</v>
          </cell>
          <cell r="H392" t="str">
            <v>Formula 4</v>
          </cell>
          <cell r="I392" t="str">
            <v>B Engineering Local Formula 4</v>
          </cell>
          <cell r="J392">
            <v>536.91999999999996</v>
          </cell>
          <cell r="K392">
            <v>0</v>
          </cell>
          <cell r="L392">
            <v>536.91999999999996</v>
          </cell>
          <cell r="M392">
            <v>8.0000000000040927E-2</v>
          </cell>
          <cell r="N392">
            <v>537</v>
          </cell>
          <cell r="P392">
            <v>0</v>
          </cell>
          <cell r="Q392">
            <v>0</v>
          </cell>
          <cell r="R392">
            <v>0</v>
          </cell>
          <cell r="S392">
            <v>0</v>
          </cell>
          <cell r="T392">
            <v>0</v>
          </cell>
          <cell r="U392">
            <v>0</v>
          </cell>
          <cell r="V392">
            <v>0</v>
          </cell>
          <cell r="W392">
            <v>0</v>
          </cell>
          <cell r="X392">
            <v>0</v>
          </cell>
          <cell r="Y392">
            <v>0</v>
          </cell>
          <cell r="Z392">
            <v>0</v>
          </cell>
          <cell r="AA392">
            <v>0</v>
          </cell>
          <cell r="AB392">
            <v>0</v>
          </cell>
          <cell r="AC392">
            <v>0</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0</v>
          </cell>
          <cell r="AW392">
            <v>0</v>
          </cell>
          <cell r="AX392">
            <v>0</v>
          </cell>
          <cell r="AY392">
            <v>0</v>
          </cell>
          <cell r="AZ392">
            <v>0</v>
          </cell>
          <cell r="BA392">
            <v>0</v>
          </cell>
          <cell r="BB392">
            <v>0</v>
          </cell>
          <cell r="BC392">
            <v>0</v>
          </cell>
          <cell r="BD392">
            <v>0</v>
          </cell>
          <cell r="BE392">
            <v>0</v>
          </cell>
          <cell r="BF392">
            <v>0</v>
          </cell>
          <cell r="BG392">
            <v>0</v>
          </cell>
          <cell r="BH392">
            <v>537</v>
          </cell>
          <cell r="BI392">
            <v>0</v>
          </cell>
          <cell r="BJ392">
            <v>0</v>
          </cell>
          <cell r="BK392">
            <v>0</v>
          </cell>
          <cell r="BL392">
            <v>0</v>
          </cell>
          <cell r="BM392">
            <v>0</v>
          </cell>
          <cell r="BN392">
            <v>0</v>
          </cell>
          <cell r="BO392">
            <v>0</v>
          </cell>
          <cell r="BP392">
            <v>0</v>
          </cell>
          <cell r="BQ392">
            <v>0</v>
          </cell>
          <cell r="BR392">
            <v>0</v>
          </cell>
          <cell r="BS392">
            <v>0</v>
          </cell>
        </row>
        <row r="393">
          <cell r="A393">
            <v>2171</v>
          </cell>
          <cell r="B393" t="str">
            <v>SEREH</v>
          </cell>
          <cell r="C393" t="str">
            <v>Station Engineering Room Equipment and HMI Facilities</v>
          </cell>
          <cell r="D393" t="str">
            <v>Unit 2</v>
          </cell>
          <cell r="E393" t="str">
            <v>Local</v>
          </cell>
          <cell r="F393" t="str">
            <v>C</v>
          </cell>
          <cell r="G393" t="str">
            <v>Plant and Materials</v>
          </cell>
          <cell r="H393" t="str">
            <v>Formula 1</v>
          </cell>
          <cell r="I393" t="str">
            <v>C Plant and Materials Local Formula 1</v>
          </cell>
          <cell r="J393">
            <v>13805.94</v>
          </cell>
          <cell r="K393">
            <v>0</v>
          </cell>
          <cell r="L393">
            <v>13805.94</v>
          </cell>
          <cell r="M393">
            <v>5.9999999999490683E-2</v>
          </cell>
          <cell r="N393">
            <v>13806</v>
          </cell>
          <cell r="P393">
            <v>0</v>
          </cell>
          <cell r="Q393">
            <v>0</v>
          </cell>
          <cell r="R393">
            <v>0</v>
          </cell>
          <cell r="S393">
            <v>0</v>
          </cell>
          <cell r="T393">
            <v>0</v>
          </cell>
          <cell r="U393">
            <v>0</v>
          </cell>
          <cell r="V393">
            <v>0</v>
          </cell>
          <cell r="W393">
            <v>0</v>
          </cell>
          <cell r="X393">
            <v>0</v>
          </cell>
          <cell r="Y393">
            <v>0</v>
          </cell>
          <cell r="Z393">
            <v>0</v>
          </cell>
          <cell r="AA393">
            <v>0</v>
          </cell>
          <cell r="AB393">
            <v>0</v>
          </cell>
          <cell r="AC393">
            <v>0</v>
          </cell>
          <cell r="AD393">
            <v>0</v>
          </cell>
          <cell r="AE393">
            <v>0</v>
          </cell>
          <cell r="AF393">
            <v>0</v>
          </cell>
          <cell r="AG393">
            <v>0</v>
          </cell>
          <cell r="AH393">
            <v>0</v>
          </cell>
          <cell r="AI393">
            <v>0</v>
          </cell>
          <cell r="AJ393">
            <v>0</v>
          </cell>
          <cell r="AK393">
            <v>0</v>
          </cell>
          <cell r="AL393">
            <v>0</v>
          </cell>
          <cell r="AM393">
            <v>0</v>
          </cell>
          <cell r="AN393">
            <v>0</v>
          </cell>
          <cell r="AO393">
            <v>0</v>
          </cell>
          <cell r="AP393">
            <v>0</v>
          </cell>
          <cell r="AQ393">
            <v>0</v>
          </cell>
          <cell r="AR393">
            <v>0</v>
          </cell>
          <cell r="AS393">
            <v>0</v>
          </cell>
          <cell r="AT393">
            <v>0</v>
          </cell>
          <cell r="AU393">
            <v>0</v>
          </cell>
          <cell r="AV393">
            <v>0</v>
          </cell>
          <cell r="AW393">
            <v>0</v>
          </cell>
          <cell r="AX393">
            <v>0</v>
          </cell>
          <cell r="AY393">
            <v>0</v>
          </cell>
          <cell r="AZ393">
            <v>0</v>
          </cell>
          <cell r="BA393">
            <v>0</v>
          </cell>
          <cell r="BB393">
            <v>0</v>
          </cell>
          <cell r="BC393">
            <v>0</v>
          </cell>
          <cell r="BD393">
            <v>0</v>
          </cell>
          <cell r="BE393">
            <v>0</v>
          </cell>
          <cell r="BF393">
            <v>0</v>
          </cell>
          <cell r="BG393">
            <v>0</v>
          </cell>
          <cell r="BH393">
            <v>0</v>
          </cell>
          <cell r="BI393">
            <v>13806</v>
          </cell>
          <cell r="BJ393">
            <v>0</v>
          </cell>
          <cell r="BK393">
            <v>0</v>
          </cell>
          <cell r="BL393">
            <v>0</v>
          </cell>
          <cell r="BM393">
            <v>0</v>
          </cell>
          <cell r="BN393">
            <v>0</v>
          </cell>
          <cell r="BO393">
            <v>0</v>
          </cell>
          <cell r="BP393">
            <v>0</v>
          </cell>
          <cell r="BQ393">
            <v>0</v>
          </cell>
          <cell r="BR393">
            <v>0</v>
          </cell>
          <cell r="BS393">
            <v>0</v>
          </cell>
        </row>
        <row r="394">
          <cell r="A394">
            <v>2172</v>
          </cell>
          <cell r="B394" t="str">
            <v>SEREH</v>
          </cell>
          <cell r="C394" t="str">
            <v>Station Engineering Room Equipment and HMI Facilities</v>
          </cell>
          <cell r="D394" t="str">
            <v>Unit 2</v>
          </cell>
          <cell r="E394" t="str">
            <v>Local</v>
          </cell>
          <cell r="F394" t="str">
            <v>D</v>
          </cell>
          <cell r="G394" t="str">
            <v>Shipping / Freight</v>
          </cell>
          <cell r="H394" t="str">
            <v>Fixed</v>
          </cell>
          <cell r="I394" t="str">
            <v>D Shipping / Freight Local Fixed</v>
          </cell>
          <cell r="J394">
            <v>15413.66</v>
          </cell>
          <cell r="K394">
            <v>0</v>
          </cell>
          <cell r="L394">
            <v>15413.66</v>
          </cell>
          <cell r="M394">
            <v>0.34000000000014552</v>
          </cell>
          <cell r="N394">
            <v>15414</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v>
          </cell>
          <cell r="AQ394">
            <v>0</v>
          </cell>
          <cell r="AR394">
            <v>0</v>
          </cell>
          <cell r="AS394">
            <v>0</v>
          </cell>
          <cell r="AT394">
            <v>0</v>
          </cell>
          <cell r="AU394">
            <v>0</v>
          </cell>
          <cell r="AV394">
            <v>0</v>
          </cell>
          <cell r="AW394">
            <v>0</v>
          </cell>
          <cell r="AX394">
            <v>0</v>
          </cell>
          <cell r="AY394">
            <v>0</v>
          </cell>
          <cell r="AZ394">
            <v>0</v>
          </cell>
          <cell r="BA394">
            <v>0</v>
          </cell>
          <cell r="BB394">
            <v>0</v>
          </cell>
          <cell r="BC394">
            <v>0</v>
          </cell>
          <cell r="BD394">
            <v>0</v>
          </cell>
          <cell r="BE394">
            <v>0</v>
          </cell>
          <cell r="BF394">
            <v>0</v>
          </cell>
          <cell r="BG394">
            <v>0</v>
          </cell>
          <cell r="BH394">
            <v>0</v>
          </cell>
          <cell r="BI394">
            <v>15414</v>
          </cell>
          <cell r="BJ394">
            <v>0</v>
          </cell>
          <cell r="BK394">
            <v>0</v>
          </cell>
          <cell r="BL394">
            <v>0</v>
          </cell>
          <cell r="BM394">
            <v>0</v>
          </cell>
          <cell r="BN394">
            <v>0</v>
          </cell>
          <cell r="BO394">
            <v>0</v>
          </cell>
          <cell r="BP394">
            <v>0</v>
          </cell>
          <cell r="BQ394">
            <v>0</v>
          </cell>
          <cell r="BR394">
            <v>0</v>
          </cell>
          <cell r="BS394">
            <v>0</v>
          </cell>
        </row>
        <row r="395">
          <cell r="A395">
            <v>2176</v>
          </cell>
          <cell r="B395" t="str">
            <v>SEREH</v>
          </cell>
          <cell r="C395" t="str">
            <v>Station Engineering Room Equipment and HMI Facilities</v>
          </cell>
          <cell r="D395" t="str">
            <v>Unit 2</v>
          </cell>
          <cell r="E395" t="str">
            <v>Local</v>
          </cell>
          <cell r="F395" t="str">
            <v>H</v>
          </cell>
          <cell r="G395" t="str">
            <v>Commissioning and Testing</v>
          </cell>
          <cell r="H395" t="str">
            <v>Formula 4</v>
          </cell>
          <cell r="I395" t="str">
            <v>H Commissioning and Testing Local Formula 4</v>
          </cell>
          <cell r="J395">
            <v>1127.72</v>
          </cell>
          <cell r="K395">
            <v>0</v>
          </cell>
          <cell r="L395">
            <v>1127.72</v>
          </cell>
          <cell r="M395">
            <v>0.27999999999997272</v>
          </cell>
          <cell r="N395">
            <v>1128</v>
          </cell>
          <cell r="P395">
            <v>0</v>
          </cell>
          <cell r="Q395">
            <v>0</v>
          </cell>
          <cell r="R395">
            <v>0</v>
          </cell>
          <cell r="S395">
            <v>0</v>
          </cell>
          <cell r="T395">
            <v>0</v>
          </cell>
          <cell r="U395">
            <v>0</v>
          </cell>
          <cell r="V395">
            <v>0</v>
          </cell>
          <cell r="W395">
            <v>0</v>
          </cell>
          <cell r="X395">
            <v>0</v>
          </cell>
          <cell r="Y395">
            <v>0</v>
          </cell>
          <cell r="Z395">
            <v>0</v>
          </cell>
          <cell r="AA395">
            <v>0</v>
          </cell>
          <cell r="AB395">
            <v>0</v>
          </cell>
          <cell r="AC395">
            <v>0</v>
          </cell>
          <cell r="AD395">
            <v>0</v>
          </cell>
          <cell r="AE395">
            <v>0</v>
          </cell>
          <cell r="AF395">
            <v>0</v>
          </cell>
          <cell r="AG395">
            <v>0</v>
          </cell>
          <cell r="AH395">
            <v>0</v>
          </cell>
          <cell r="AI395">
            <v>0</v>
          </cell>
          <cell r="AJ395">
            <v>0</v>
          </cell>
          <cell r="AK395">
            <v>0</v>
          </cell>
          <cell r="AL395">
            <v>0</v>
          </cell>
          <cell r="AM395">
            <v>0</v>
          </cell>
          <cell r="AN395">
            <v>0</v>
          </cell>
          <cell r="AO395">
            <v>0</v>
          </cell>
          <cell r="AP395">
            <v>0</v>
          </cell>
          <cell r="AQ395">
            <v>0</v>
          </cell>
          <cell r="AR395">
            <v>0</v>
          </cell>
          <cell r="AS395">
            <v>0</v>
          </cell>
          <cell r="AT395">
            <v>0</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0</v>
          </cell>
          <cell r="BJ395">
            <v>0</v>
          </cell>
          <cell r="BK395">
            <v>0</v>
          </cell>
          <cell r="BL395">
            <v>0</v>
          </cell>
          <cell r="BM395">
            <v>0</v>
          </cell>
          <cell r="BN395">
            <v>0</v>
          </cell>
          <cell r="BO395">
            <v>0</v>
          </cell>
          <cell r="BP395">
            <v>0</v>
          </cell>
          <cell r="BQ395">
            <v>0</v>
          </cell>
          <cell r="BR395">
            <v>0</v>
          </cell>
          <cell r="BS395">
            <v>1128</v>
          </cell>
        </row>
        <row r="396">
          <cell r="A396">
            <v>2178</v>
          </cell>
          <cell r="B396" t="str">
            <v>SEREH</v>
          </cell>
          <cell r="C396" t="str">
            <v>Station Engineering Room Equipment and HMI Facilities</v>
          </cell>
          <cell r="D396" t="str">
            <v>Unit 3</v>
          </cell>
          <cell r="E396" t="str">
            <v>Foreign</v>
          </cell>
          <cell r="F396" t="str">
            <v>B</v>
          </cell>
          <cell r="G396" t="str">
            <v>Engineering</v>
          </cell>
          <cell r="H396" t="str">
            <v>Fixed</v>
          </cell>
          <cell r="I396" t="str">
            <v>B Engineering Foreign Fixed</v>
          </cell>
          <cell r="J396">
            <v>5494.23</v>
          </cell>
          <cell r="K396">
            <v>0</v>
          </cell>
          <cell r="L396">
            <v>5494.23</v>
          </cell>
          <cell r="M396">
            <v>-0.22999999999956344</v>
          </cell>
          <cell r="N396">
            <v>5494</v>
          </cell>
          <cell r="P396">
            <v>0</v>
          </cell>
          <cell r="Q396">
            <v>0</v>
          </cell>
          <cell r="R396">
            <v>0</v>
          </cell>
          <cell r="S396">
            <v>0</v>
          </cell>
          <cell r="T396">
            <v>0</v>
          </cell>
          <cell r="U396">
            <v>0</v>
          </cell>
          <cell r="V396">
            <v>0</v>
          </cell>
          <cell r="W396">
            <v>0</v>
          </cell>
          <cell r="X396">
            <v>0</v>
          </cell>
          <cell r="Y396">
            <v>0</v>
          </cell>
          <cell r="Z396">
            <v>0</v>
          </cell>
          <cell r="AA396">
            <v>0</v>
          </cell>
          <cell r="AB396">
            <v>0</v>
          </cell>
          <cell r="AC396">
            <v>0</v>
          </cell>
          <cell r="AD396">
            <v>0</v>
          </cell>
          <cell r="AE396">
            <v>0</v>
          </cell>
          <cell r="AF396">
            <v>0</v>
          </cell>
          <cell r="AG396">
            <v>0</v>
          </cell>
          <cell r="AH396">
            <v>0</v>
          </cell>
          <cell r="AI396">
            <v>0</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W396">
            <v>0</v>
          </cell>
          <cell r="AX396">
            <v>0</v>
          </cell>
          <cell r="AY396">
            <v>0</v>
          </cell>
          <cell r="AZ396">
            <v>0</v>
          </cell>
          <cell r="BA396">
            <v>0</v>
          </cell>
          <cell r="BB396">
            <v>0</v>
          </cell>
          <cell r="BC396">
            <v>0</v>
          </cell>
          <cell r="BD396">
            <v>0</v>
          </cell>
          <cell r="BE396">
            <v>0</v>
          </cell>
          <cell r="BF396">
            <v>0</v>
          </cell>
          <cell r="BG396">
            <v>0</v>
          </cell>
          <cell r="BH396">
            <v>5494</v>
          </cell>
          <cell r="BI396">
            <v>0</v>
          </cell>
          <cell r="BJ396">
            <v>0</v>
          </cell>
          <cell r="BK396">
            <v>0</v>
          </cell>
          <cell r="BL396">
            <v>0</v>
          </cell>
          <cell r="BM396">
            <v>0</v>
          </cell>
          <cell r="BN396">
            <v>0</v>
          </cell>
          <cell r="BO396">
            <v>0</v>
          </cell>
          <cell r="BP396">
            <v>0</v>
          </cell>
          <cell r="BQ396">
            <v>0</v>
          </cell>
          <cell r="BR396">
            <v>0</v>
          </cell>
          <cell r="BS396">
            <v>0</v>
          </cell>
        </row>
        <row r="397">
          <cell r="A397">
            <v>2179</v>
          </cell>
          <cell r="B397" t="str">
            <v>SEREH</v>
          </cell>
          <cell r="C397" t="str">
            <v>Station Engineering Room Equipment and HMI Facilities</v>
          </cell>
          <cell r="D397" t="str">
            <v>Unit 3</v>
          </cell>
          <cell r="E397" t="str">
            <v>Foreign</v>
          </cell>
          <cell r="F397" t="str">
            <v>C</v>
          </cell>
          <cell r="G397" t="str">
            <v>Plant and Materials</v>
          </cell>
          <cell r="H397" t="str">
            <v>Fixed</v>
          </cell>
          <cell r="I397" t="str">
            <v>C Plant and Materials Foreign Fixed</v>
          </cell>
          <cell r="J397">
            <v>282166.33</v>
          </cell>
          <cell r="K397">
            <v>0</v>
          </cell>
          <cell r="L397">
            <v>282166.33</v>
          </cell>
          <cell r="M397">
            <v>-0.33000000001629815</v>
          </cell>
          <cell r="N397">
            <v>282166</v>
          </cell>
          <cell r="P397">
            <v>0</v>
          </cell>
          <cell r="Q397">
            <v>0</v>
          </cell>
          <cell r="R397">
            <v>0</v>
          </cell>
          <cell r="S397">
            <v>0</v>
          </cell>
          <cell r="T397">
            <v>0</v>
          </cell>
          <cell r="U397">
            <v>0</v>
          </cell>
          <cell r="V397">
            <v>0</v>
          </cell>
          <cell r="W397">
            <v>0</v>
          </cell>
          <cell r="X397">
            <v>0</v>
          </cell>
          <cell r="Y397">
            <v>0</v>
          </cell>
          <cell r="Z397">
            <v>0</v>
          </cell>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0</v>
          </cell>
          <cell r="AS397">
            <v>0</v>
          </cell>
          <cell r="AT397">
            <v>0</v>
          </cell>
          <cell r="AU397">
            <v>0</v>
          </cell>
          <cell r="AV397">
            <v>0</v>
          </cell>
          <cell r="AW397">
            <v>0</v>
          </cell>
          <cell r="AX397">
            <v>0</v>
          </cell>
          <cell r="AY397">
            <v>0</v>
          </cell>
          <cell r="AZ397">
            <v>0</v>
          </cell>
          <cell r="BA397">
            <v>0</v>
          </cell>
          <cell r="BB397">
            <v>0</v>
          </cell>
          <cell r="BC397">
            <v>0</v>
          </cell>
          <cell r="BD397">
            <v>282166</v>
          </cell>
          <cell r="BE397">
            <v>0</v>
          </cell>
          <cell r="BF397">
            <v>0</v>
          </cell>
          <cell r="BG397">
            <v>0</v>
          </cell>
          <cell r="BH397">
            <v>0</v>
          </cell>
          <cell r="BI397">
            <v>0</v>
          </cell>
          <cell r="BJ397">
            <v>0</v>
          </cell>
          <cell r="BK397">
            <v>0</v>
          </cell>
          <cell r="BL397">
            <v>0</v>
          </cell>
          <cell r="BM397">
            <v>0</v>
          </cell>
          <cell r="BN397">
            <v>0</v>
          </cell>
          <cell r="BO397">
            <v>0</v>
          </cell>
          <cell r="BP397">
            <v>0</v>
          </cell>
          <cell r="BQ397">
            <v>0</v>
          </cell>
          <cell r="BR397">
            <v>0</v>
          </cell>
          <cell r="BS397">
            <v>0</v>
          </cell>
        </row>
        <row r="398">
          <cell r="A398">
            <v>2184</v>
          </cell>
          <cell r="B398" t="str">
            <v>SEREH</v>
          </cell>
          <cell r="C398" t="str">
            <v>Station Engineering Room Equipment and HMI Facilities</v>
          </cell>
          <cell r="D398" t="str">
            <v>Unit 3</v>
          </cell>
          <cell r="E398" t="str">
            <v>Foreign</v>
          </cell>
          <cell r="F398" t="str">
            <v>H</v>
          </cell>
          <cell r="G398" t="str">
            <v>Commissioning and Testing</v>
          </cell>
          <cell r="H398" t="str">
            <v>Fixed</v>
          </cell>
          <cell r="I398" t="str">
            <v>H Commissioning and Testing Foreign Fixed</v>
          </cell>
          <cell r="J398">
            <v>11539.85</v>
          </cell>
          <cell r="K398">
            <v>0</v>
          </cell>
          <cell r="L398">
            <v>11539.85</v>
          </cell>
          <cell r="M398">
            <v>0.1499999999996362</v>
          </cell>
          <cell r="N398">
            <v>11540</v>
          </cell>
          <cell r="P398">
            <v>0</v>
          </cell>
          <cell r="Q398">
            <v>0</v>
          </cell>
          <cell r="R398">
            <v>0</v>
          </cell>
          <cell r="S398">
            <v>0</v>
          </cell>
          <cell r="T398">
            <v>0</v>
          </cell>
          <cell r="U398">
            <v>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cell r="AX398">
            <v>0</v>
          </cell>
          <cell r="AY398">
            <v>0</v>
          </cell>
          <cell r="AZ398">
            <v>0</v>
          </cell>
          <cell r="BA398">
            <v>0</v>
          </cell>
          <cell r="BB398">
            <v>0</v>
          </cell>
          <cell r="BC398">
            <v>0</v>
          </cell>
          <cell r="BD398">
            <v>0</v>
          </cell>
          <cell r="BE398">
            <v>0</v>
          </cell>
          <cell r="BF398">
            <v>0</v>
          </cell>
          <cell r="BG398">
            <v>0</v>
          </cell>
          <cell r="BH398">
            <v>0</v>
          </cell>
          <cell r="BI398">
            <v>0</v>
          </cell>
          <cell r="BJ398">
            <v>0</v>
          </cell>
          <cell r="BK398">
            <v>0</v>
          </cell>
          <cell r="BL398">
            <v>0</v>
          </cell>
          <cell r="BM398">
            <v>0</v>
          </cell>
          <cell r="BN398">
            <v>0</v>
          </cell>
          <cell r="BO398">
            <v>0</v>
          </cell>
          <cell r="BP398">
            <v>0</v>
          </cell>
          <cell r="BQ398">
            <v>0</v>
          </cell>
          <cell r="BR398">
            <v>11540</v>
          </cell>
          <cell r="BS398">
            <v>0</v>
          </cell>
        </row>
        <row r="399">
          <cell r="A399">
            <v>2186</v>
          </cell>
          <cell r="B399" t="str">
            <v>SEREH</v>
          </cell>
          <cell r="C399" t="str">
            <v>Station Engineering Room Equipment and HMI Facilities</v>
          </cell>
          <cell r="D399" t="str">
            <v>Unit 3</v>
          </cell>
          <cell r="E399" t="str">
            <v>Local</v>
          </cell>
          <cell r="F399" t="str">
            <v>B</v>
          </cell>
          <cell r="G399" t="str">
            <v>Engineering</v>
          </cell>
          <cell r="H399" t="str">
            <v>Formula 4</v>
          </cell>
          <cell r="I399" t="str">
            <v>B Engineering Local Formula 4</v>
          </cell>
          <cell r="J399">
            <v>536.91999999999996</v>
          </cell>
          <cell r="K399">
            <v>0</v>
          </cell>
          <cell r="L399">
            <v>536.91999999999996</v>
          </cell>
          <cell r="M399">
            <v>8.0000000000040927E-2</v>
          </cell>
          <cell r="N399">
            <v>537</v>
          </cell>
          <cell r="P399">
            <v>0</v>
          </cell>
          <cell r="Q399">
            <v>0</v>
          </cell>
          <cell r="R399">
            <v>0</v>
          </cell>
          <cell r="S399">
            <v>0</v>
          </cell>
          <cell r="T399">
            <v>0</v>
          </cell>
          <cell r="U399">
            <v>0</v>
          </cell>
          <cell r="V399">
            <v>0</v>
          </cell>
          <cell r="W399">
            <v>0</v>
          </cell>
          <cell r="X399">
            <v>0</v>
          </cell>
          <cell r="Y399">
            <v>0</v>
          </cell>
          <cell r="Z399">
            <v>0</v>
          </cell>
          <cell r="AA399">
            <v>0</v>
          </cell>
          <cell r="AB399">
            <v>0</v>
          </cell>
          <cell r="AC399">
            <v>0</v>
          </cell>
          <cell r="AD399">
            <v>0</v>
          </cell>
          <cell r="AE399">
            <v>0</v>
          </cell>
          <cell r="AF399">
            <v>0</v>
          </cell>
          <cell r="AG399">
            <v>0</v>
          </cell>
          <cell r="AH399">
            <v>0</v>
          </cell>
          <cell r="AI399">
            <v>0</v>
          </cell>
          <cell r="AJ399">
            <v>0</v>
          </cell>
          <cell r="AK399">
            <v>0</v>
          </cell>
          <cell r="AL399">
            <v>0</v>
          </cell>
          <cell r="AM399">
            <v>0</v>
          </cell>
          <cell r="AN399">
            <v>0</v>
          </cell>
          <cell r="AO399">
            <v>0</v>
          </cell>
          <cell r="AP399">
            <v>0</v>
          </cell>
          <cell r="AQ399">
            <v>0</v>
          </cell>
          <cell r="AR399">
            <v>0</v>
          </cell>
          <cell r="AS399">
            <v>0</v>
          </cell>
          <cell r="AT399">
            <v>0</v>
          </cell>
          <cell r="AU399">
            <v>0</v>
          </cell>
          <cell r="AV399">
            <v>0</v>
          </cell>
          <cell r="AW399">
            <v>0</v>
          </cell>
          <cell r="AX399">
            <v>0</v>
          </cell>
          <cell r="AY399">
            <v>0</v>
          </cell>
          <cell r="AZ399">
            <v>0</v>
          </cell>
          <cell r="BA399">
            <v>0</v>
          </cell>
          <cell r="BB399">
            <v>0</v>
          </cell>
          <cell r="BC399">
            <v>0</v>
          </cell>
          <cell r="BD399">
            <v>0</v>
          </cell>
          <cell r="BE399">
            <v>0</v>
          </cell>
          <cell r="BF399">
            <v>0</v>
          </cell>
          <cell r="BG399">
            <v>0</v>
          </cell>
          <cell r="BH399">
            <v>537</v>
          </cell>
          <cell r="BI399">
            <v>0</v>
          </cell>
          <cell r="BJ399">
            <v>0</v>
          </cell>
          <cell r="BK399">
            <v>0</v>
          </cell>
          <cell r="BL399">
            <v>0</v>
          </cell>
          <cell r="BM399">
            <v>0</v>
          </cell>
          <cell r="BN399">
            <v>0</v>
          </cell>
          <cell r="BO399">
            <v>0</v>
          </cell>
          <cell r="BP399">
            <v>0</v>
          </cell>
          <cell r="BQ399">
            <v>0</v>
          </cell>
          <cell r="BR399">
            <v>0</v>
          </cell>
          <cell r="BS399">
            <v>0</v>
          </cell>
        </row>
        <row r="400">
          <cell r="A400">
            <v>2187</v>
          </cell>
          <cell r="B400" t="str">
            <v>SEREH</v>
          </cell>
          <cell r="C400" t="str">
            <v>Station Engineering Room Equipment and HMI Facilities</v>
          </cell>
          <cell r="D400" t="str">
            <v>Unit 3</v>
          </cell>
          <cell r="E400" t="str">
            <v>Local</v>
          </cell>
          <cell r="F400" t="str">
            <v>C</v>
          </cell>
          <cell r="G400" t="str">
            <v>Plant and Materials</v>
          </cell>
          <cell r="H400" t="str">
            <v>Formula 1</v>
          </cell>
          <cell r="I400" t="str">
            <v>C Plant and Materials Local Formula 1</v>
          </cell>
          <cell r="J400">
            <v>13805.94</v>
          </cell>
          <cell r="K400">
            <v>0</v>
          </cell>
          <cell r="L400">
            <v>13805.94</v>
          </cell>
          <cell r="M400">
            <v>5.9999999999490683E-2</v>
          </cell>
          <cell r="N400">
            <v>13806</v>
          </cell>
          <cell r="P400">
            <v>0</v>
          </cell>
          <cell r="Q400">
            <v>0</v>
          </cell>
          <cell r="R400">
            <v>0</v>
          </cell>
          <cell r="S400">
            <v>0</v>
          </cell>
          <cell r="T400">
            <v>0</v>
          </cell>
          <cell r="U400">
            <v>0</v>
          </cell>
          <cell r="V400">
            <v>0</v>
          </cell>
          <cell r="W400">
            <v>0</v>
          </cell>
          <cell r="X400">
            <v>0</v>
          </cell>
          <cell r="Y400">
            <v>0</v>
          </cell>
          <cell r="Z400">
            <v>0</v>
          </cell>
          <cell r="AA400">
            <v>0</v>
          </cell>
          <cell r="AB400">
            <v>0</v>
          </cell>
          <cell r="AC400">
            <v>0</v>
          </cell>
          <cell r="AD400">
            <v>0</v>
          </cell>
          <cell r="AE400">
            <v>0</v>
          </cell>
          <cell r="AF400">
            <v>0</v>
          </cell>
          <cell r="AG400">
            <v>0</v>
          </cell>
          <cell r="AH400">
            <v>0</v>
          </cell>
          <cell r="AI400">
            <v>0</v>
          </cell>
          <cell r="AJ400">
            <v>0</v>
          </cell>
          <cell r="AK400">
            <v>0</v>
          </cell>
          <cell r="AL400">
            <v>0</v>
          </cell>
          <cell r="AM400">
            <v>0</v>
          </cell>
          <cell r="AN400">
            <v>0</v>
          </cell>
          <cell r="AO400">
            <v>0</v>
          </cell>
          <cell r="AP400">
            <v>0</v>
          </cell>
          <cell r="AQ400">
            <v>0</v>
          </cell>
          <cell r="AR400">
            <v>0</v>
          </cell>
          <cell r="AS400">
            <v>0</v>
          </cell>
          <cell r="AT400">
            <v>0</v>
          </cell>
          <cell r="AU400">
            <v>0</v>
          </cell>
          <cell r="AV400">
            <v>0</v>
          </cell>
          <cell r="AW400">
            <v>0</v>
          </cell>
          <cell r="AX400">
            <v>0</v>
          </cell>
          <cell r="AY400">
            <v>0</v>
          </cell>
          <cell r="AZ400">
            <v>0</v>
          </cell>
          <cell r="BA400">
            <v>0</v>
          </cell>
          <cell r="BB400">
            <v>0</v>
          </cell>
          <cell r="BC400">
            <v>0</v>
          </cell>
          <cell r="BD400">
            <v>0</v>
          </cell>
          <cell r="BE400">
            <v>0</v>
          </cell>
          <cell r="BF400">
            <v>0</v>
          </cell>
          <cell r="BG400">
            <v>0</v>
          </cell>
          <cell r="BH400">
            <v>0</v>
          </cell>
          <cell r="BI400">
            <v>13806</v>
          </cell>
          <cell r="BJ400">
            <v>0</v>
          </cell>
          <cell r="BK400">
            <v>0</v>
          </cell>
          <cell r="BL400">
            <v>0</v>
          </cell>
          <cell r="BM400">
            <v>0</v>
          </cell>
          <cell r="BN400">
            <v>0</v>
          </cell>
          <cell r="BO400">
            <v>0</v>
          </cell>
          <cell r="BP400">
            <v>0</v>
          </cell>
          <cell r="BQ400">
            <v>0</v>
          </cell>
          <cell r="BR400">
            <v>0</v>
          </cell>
          <cell r="BS400">
            <v>0</v>
          </cell>
        </row>
        <row r="401">
          <cell r="A401">
            <v>2188</v>
          </cell>
          <cell r="B401" t="str">
            <v>SEREH</v>
          </cell>
          <cell r="C401" t="str">
            <v>Station Engineering Room Equipment and HMI Facilities</v>
          </cell>
          <cell r="D401" t="str">
            <v>Unit 3</v>
          </cell>
          <cell r="E401" t="str">
            <v>Local</v>
          </cell>
          <cell r="F401" t="str">
            <v>D</v>
          </cell>
          <cell r="G401" t="str">
            <v>Shipping / Freight</v>
          </cell>
          <cell r="H401" t="str">
            <v>Fixed</v>
          </cell>
          <cell r="I401" t="str">
            <v>D Shipping / Freight Local Fixed</v>
          </cell>
          <cell r="J401">
            <v>15413.66</v>
          </cell>
          <cell r="K401">
            <v>0</v>
          </cell>
          <cell r="L401">
            <v>15413.66</v>
          </cell>
          <cell r="M401">
            <v>0.34000000000014552</v>
          </cell>
          <cell r="N401">
            <v>15414</v>
          </cell>
          <cell r="P401">
            <v>0</v>
          </cell>
          <cell r="Q401">
            <v>0</v>
          </cell>
          <cell r="R401">
            <v>0</v>
          </cell>
          <cell r="S401">
            <v>0</v>
          </cell>
          <cell r="T401">
            <v>0</v>
          </cell>
          <cell r="U401">
            <v>0</v>
          </cell>
          <cell r="V401">
            <v>0</v>
          </cell>
          <cell r="W401">
            <v>0</v>
          </cell>
          <cell r="X401">
            <v>0</v>
          </cell>
          <cell r="Y401">
            <v>0</v>
          </cell>
          <cell r="Z401">
            <v>0</v>
          </cell>
          <cell r="AA401">
            <v>0</v>
          </cell>
          <cell r="AB401">
            <v>0</v>
          </cell>
          <cell r="AC401">
            <v>0</v>
          </cell>
          <cell r="AD401">
            <v>0</v>
          </cell>
          <cell r="AE401">
            <v>0</v>
          </cell>
          <cell r="AF401">
            <v>0</v>
          </cell>
          <cell r="AG401">
            <v>0</v>
          </cell>
          <cell r="AH401">
            <v>0</v>
          </cell>
          <cell r="AI401">
            <v>0</v>
          </cell>
          <cell r="AJ401">
            <v>0</v>
          </cell>
          <cell r="AK401">
            <v>0</v>
          </cell>
          <cell r="AL401">
            <v>0</v>
          </cell>
          <cell r="AM401">
            <v>0</v>
          </cell>
          <cell r="AN401">
            <v>0</v>
          </cell>
          <cell r="AO401">
            <v>0</v>
          </cell>
          <cell r="AP401">
            <v>0</v>
          </cell>
          <cell r="AQ401">
            <v>0</v>
          </cell>
          <cell r="AR401">
            <v>0</v>
          </cell>
          <cell r="AS401">
            <v>0</v>
          </cell>
          <cell r="AT401">
            <v>0</v>
          </cell>
          <cell r="AU401">
            <v>0</v>
          </cell>
          <cell r="AV401">
            <v>0</v>
          </cell>
          <cell r="AW401">
            <v>0</v>
          </cell>
          <cell r="AX401">
            <v>0</v>
          </cell>
          <cell r="AY401">
            <v>0</v>
          </cell>
          <cell r="AZ401">
            <v>0</v>
          </cell>
          <cell r="BA401">
            <v>0</v>
          </cell>
          <cell r="BB401">
            <v>0</v>
          </cell>
          <cell r="BC401">
            <v>0</v>
          </cell>
          <cell r="BD401">
            <v>0</v>
          </cell>
          <cell r="BE401">
            <v>0</v>
          </cell>
          <cell r="BF401">
            <v>0</v>
          </cell>
          <cell r="BG401">
            <v>0</v>
          </cell>
          <cell r="BH401">
            <v>0</v>
          </cell>
          <cell r="BI401">
            <v>15414</v>
          </cell>
          <cell r="BJ401">
            <v>0</v>
          </cell>
          <cell r="BK401">
            <v>0</v>
          </cell>
          <cell r="BL401">
            <v>0</v>
          </cell>
          <cell r="BM401">
            <v>0</v>
          </cell>
          <cell r="BN401">
            <v>0</v>
          </cell>
          <cell r="BO401">
            <v>0</v>
          </cell>
          <cell r="BP401">
            <v>0</v>
          </cell>
          <cell r="BQ401">
            <v>0</v>
          </cell>
          <cell r="BR401">
            <v>0</v>
          </cell>
          <cell r="BS401">
            <v>0</v>
          </cell>
        </row>
        <row r="402">
          <cell r="A402">
            <v>2192</v>
          </cell>
          <cell r="B402" t="str">
            <v>SEREH</v>
          </cell>
          <cell r="C402" t="str">
            <v>Station Engineering Room Equipment and HMI Facilities</v>
          </cell>
          <cell r="D402" t="str">
            <v>Unit 3</v>
          </cell>
          <cell r="E402" t="str">
            <v>Local</v>
          </cell>
          <cell r="F402" t="str">
            <v>H</v>
          </cell>
          <cell r="G402" t="str">
            <v>Commissioning and Testing</v>
          </cell>
          <cell r="H402" t="str">
            <v>Formula 4</v>
          </cell>
          <cell r="I402" t="str">
            <v>H Commissioning and Testing Local Formula 4</v>
          </cell>
          <cell r="J402">
            <v>1127.72</v>
          </cell>
          <cell r="K402">
            <v>0</v>
          </cell>
          <cell r="L402">
            <v>1127.72</v>
          </cell>
          <cell r="M402">
            <v>0.27999999999997272</v>
          </cell>
          <cell r="N402">
            <v>1128</v>
          </cell>
          <cell r="P402">
            <v>0</v>
          </cell>
          <cell r="Q402">
            <v>0</v>
          </cell>
          <cell r="R402">
            <v>0</v>
          </cell>
          <cell r="S402">
            <v>0</v>
          </cell>
          <cell r="T402">
            <v>0</v>
          </cell>
          <cell r="U402">
            <v>0</v>
          </cell>
          <cell r="V402">
            <v>0</v>
          </cell>
          <cell r="W402">
            <v>0</v>
          </cell>
          <cell r="X402">
            <v>0</v>
          </cell>
          <cell r="Y402">
            <v>0</v>
          </cell>
          <cell r="Z402">
            <v>0</v>
          </cell>
          <cell r="AA402">
            <v>0</v>
          </cell>
          <cell r="AB402">
            <v>0</v>
          </cell>
          <cell r="AC402">
            <v>0</v>
          </cell>
          <cell r="AD402">
            <v>0</v>
          </cell>
          <cell r="AE402">
            <v>0</v>
          </cell>
          <cell r="AF402">
            <v>0</v>
          </cell>
          <cell r="AG402">
            <v>0</v>
          </cell>
          <cell r="AH402">
            <v>0</v>
          </cell>
          <cell r="AI402">
            <v>0</v>
          </cell>
          <cell r="AJ402">
            <v>0</v>
          </cell>
          <cell r="AK402">
            <v>0</v>
          </cell>
          <cell r="AL402">
            <v>0</v>
          </cell>
          <cell r="AM402">
            <v>0</v>
          </cell>
          <cell r="AN402">
            <v>0</v>
          </cell>
          <cell r="AO402">
            <v>0</v>
          </cell>
          <cell r="AP402">
            <v>0</v>
          </cell>
          <cell r="AQ402">
            <v>0</v>
          </cell>
          <cell r="AR402">
            <v>0</v>
          </cell>
          <cell r="AS402">
            <v>0</v>
          </cell>
          <cell r="AT402">
            <v>0</v>
          </cell>
          <cell r="AU402">
            <v>0</v>
          </cell>
          <cell r="AV402">
            <v>0</v>
          </cell>
          <cell r="AW402">
            <v>0</v>
          </cell>
          <cell r="AX402">
            <v>0</v>
          </cell>
          <cell r="AY402">
            <v>0</v>
          </cell>
          <cell r="AZ402">
            <v>0</v>
          </cell>
          <cell r="BA402">
            <v>0</v>
          </cell>
          <cell r="BB402">
            <v>0</v>
          </cell>
          <cell r="BC402">
            <v>0</v>
          </cell>
          <cell r="BD402">
            <v>0</v>
          </cell>
          <cell r="BE402">
            <v>0</v>
          </cell>
          <cell r="BF402">
            <v>0</v>
          </cell>
          <cell r="BG402">
            <v>0</v>
          </cell>
          <cell r="BH402">
            <v>0</v>
          </cell>
          <cell r="BI402">
            <v>0</v>
          </cell>
          <cell r="BJ402">
            <v>0</v>
          </cell>
          <cell r="BK402">
            <v>0</v>
          </cell>
          <cell r="BL402">
            <v>0</v>
          </cell>
          <cell r="BM402">
            <v>0</v>
          </cell>
          <cell r="BN402">
            <v>0</v>
          </cell>
          <cell r="BO402">
            <v>0</v>
          </cell>
          <cell r="BP402">
            <v>0</v>
          </cell>
          <cell r="BQ402">
            <v>0</v>
          </cell>
          <cell r="BR402">
            <v>1128</v>
          </cell>
          <cell r="BS402">
            <v>0</v>
          </cell>
        </row>
        <row r="403">
          <cell r="A403">
            <v>2194</v>
          </cell>
          <cell r="B403" t="str">
            <v>SEREH</v>
          </cell>
          <cell r="C403" t="str">
            <v>Station Engineering Room Equipment and HMI Facilities</v>
          </cell>
          <cell r="D403" t="str">
            <v>Unit 4</v>
          </cell>
          <cell r="E403" t="str">
            <v>Foreign</v>
          </cell>
          <cell r="F403" t="str">
            <v>B</v>
          </cell>
          <cell r="G403" t="str">
            <v>Engineering</v>
          </cell>
          <cell r="H403" t="str">
            <v>Fixed</v>
          </cell>
          <cell r="I403" t="str">
            <v>B Engineering Foreign Fixed</v>
          </cell>
          <cell r="J403">
            <v>5494.23</v>
          </cell>
          <cell r="K403">
            <v>0</v>
          </cell>
          <cell r="L403">
            <v>5494.23</v>
          </cell>
          <cell r="M403">
            <v>-0.22999999999956344</v>
          </cell>
          <cell r="N403">
            <v>5494</v>
          </cell>
          <cell r="P403">
            <v>0</v>
          </cell>
          <cell r="Q403">
            <v>0</v>
          </cell>
          <cell r="R403">
            <v>0</v>
          </cell>
          <cell r="S403">
            <v>0</v>
          </cell>
          <cell r="T403">
            <v>0</v>
          </cell>
          <cell r="U403">
            <v>0</v>
          </cell>
          <cell r="V403">
            <v>0</v>
          </cell>
          <cell r="W403">
            <v>0</v>
          </cell>
          <cell r="X403">
            <v>0</v>
          </cell>
          <cell r="Y403">
            <v>0</v>
          </cell>
          <cell r="Z403">
            <v>0</v>
          </cell>
          <cell r="AA403">
            <v>0</v>
          </cell>
          <cell r="AB403">
            <v>0</v>
          </cell>
          <cell r="AC403">
            <v>0</v>
          </cell>
          <cell r="AD403">
            <v>0</v>
          </cell>
          <cell r="AE403">
            <v>0</v>
          </cell>
          <cell r="AF403">
            <v>0</v>
          </cell>
          <cell r="AG403">
            <v>0</v>
          </cell>
          <cell r="AH403">
            <v>0</v>
          </cell>
          <cell r="AI403">
            <v>0</v>
          </cell>
          <cell r="AJ403">
            <v>0</v>
          </cell>
          <cell r="AK403">
            <v>0</v>
          </cell>
          <cell r="AL403">
            <v>0</v>
          </cell>
          <cell r="AM403">
            <v>0</v>
          </cell>
          <cell r="AN403">
            <v>0</v>
          </cell>
          <cell r="AO403">
            <v>0</v>
          </cell>
          <cell r="AP403">
            <v>0</v>
          </cell>
          <cell r="AQ403">
            <v>0</v>
          </cell>
          <cell r="AR403">
            <v>0</v>
          </cell>
          <cell r="AS403">
            <v>0</v>
          </cell>
          <cell r="AT403">
            <v>0</v>
          </cell>
          <cell r="AU403">
            <v>0</v>
          </cell>
          <cell r="AV403">
            <v>0</v>
          </cell>
          <cell r="AW403">
            <v>0</v>
          </cell>
          <cell r="AX403">
            <v>0</v>
          </cell>
          <cell r="AY403">
            <v>0</v>
          </cell>
          <cell r="AZ403">
            <v>0</v>
          </cell>
          <cell r="BA403">
            <v>0</v>
          </cell>
          <cell r="BB403">
            <v>0</v>
          </cell>
          <cell r="BC403">
            <v>0</v>
          </cell>
          <cell r="BD403">
            <v>0</v>
          </cell>
          <cell r="BE403">
            <v>0</v>
          </cell>
          <cell r="BF403">
            <v>0</v>
          </cell>
          <cell r="BG403">
            <v>0</v>
          </cell>
          <cell r="BH403">
            <v>5494</v>
          </cell>
          <cell r="BI403">
            <v>0</v>
          </cell>
          <cell r="BJ403">
            <v>0</v>
          </cell>
          <cell r="BK403">
            <v>0</v>
          </cell>
          <cell r="BL403">
            <v>0</v>
          </cell>
          <cell r="BM403">
            <v>0</v>
          </cell>
          <cell r="BN403">
            <v>0</v>
          </cell>
          <cell r="BO403">
            <v>0</v>
          </cell>
          <cell r="BP403">
            <v>0</v>
          </cell>
          <cell r="BQ403">
            <v>0</v>
          </cell>
          <cell r="BR403">
            <v>0</v>
          </cell>
          <cell r="BS403">
            <v>0</v>
          </cell>
        </row>
        <row r="404">
          <cell r="A404">
            <v>2195</v>
          </cell>
          <cell r="B404" t="str">
            <v>SEREH</v>
          </cell>
          <cell r="C404" t="str">
            <v>Station Engineering Room Equipment and HMI Facilities</v>
          </cell>
          <cell r="D404" t="str">
            <v>Unit 4</v>
          </cell>
          <cell r="E404" t="str">
            <v>Foreign</v>
          </cell>
          <cell r="F404" t="str">
            <v>C</v>
          </cell>
          <cell r="G404" t="str">
            <v>Plant and Materials</v>
          </cell>
          <cell r="H404" t="str">
            <v>Fixed</v>
          </cell>
          <cell r="I404" t="str">
            <v>C Plant and Materials Foreign Fixed</v>
          </cell>
          <cell r="J404">
            <v>282166.33</v>
          </cell>
          <cell r="K404">
            <v>282166.33</v>
          </cell>
          <cell r="L404">
            <v>0</v>
          </cell>
          <cell r="M404">
            <v>0</v>
          </cell>
          <cell r="N404">
            <v>282166.33</v>
          </cell>
          <cell r="P404">
            <v>0</v>
          </cell>
          <cell r="Q404">
            <v>0</v>
          </cell>
          <cell r="R404">
            <v>0</v>
          </cell>
          <cell r="S404">
            <v>0</v>
          </cell>
          <cell r="T404">
            <v>0</v>
          </cell>
          <cell r="U404">
            <v>0</v>
          </cell>
          <cell r="V404">
            <v>0</v>
          </cell>
          <cell r="W404">
            <v>0</v>
          </cell>
          <cell r="X404">
            <v>0</v>
          </cell>
          <cell r="Y404">
            <v>0</v>
          </cell>
          <cell r="Z404">
            <v>0</v>
          </cell>
          <cell r="AA404">
            <v>0</v>
          </cell>
          <cell r="AB404">
            <v>0</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cell r="AQ404">
            <v>282166.33</v>
          </cell>
          <cell r="AR404">
            <v>0</v>
          </cell>
          <cell r="AS404">
            <v>0</v>
          </cell>
          <cell r="AT404">
            <v>0</v>
          </cell>
          <cell r="AU404">
            <v>0</v>
          </cell>
          <cell r="AV404">
            <v>0</v>
          </cell>
          <cell r="AW404">
            <v>0</v>
          </cell>
          <cell r="AX404">
            <v>0</v>
          </cell>
          <cell r="AY404">
            <v>0</v>
          </cell>
          <cell r="AZ404">
            <v>0</v>
          </cell>
          <cell r="BA404">
            <v>0</v>
          </cell>
          <cell r="BB404">
            <v>0</v>
          </cell>
          <cell r="BC404">
            <v>0</v>
          </cell>
          <cell r="BD404">
            <v>0</v>
          </cell>
          <cell r="BE404">
            <v>0</v>
          </cell>
          <cell r="BF404">
            <v>0</v>
          </cell>
          <cell r="BG404">
            <v>0</v>
          </cell>
          <cell r="BH404">
            <v>0</v>
          </cell>
          <cell r="BI404">
            <v>0</v>
          </cell>
          <cell r="BJ404">
            <v>0</v>
          </cell>
          <cell r="BK404">
            <v>0</v>
          </cell>
          <cell r="BL404">
            <v>0</v>
          </cell>
          <cell r="BM404">
            <v>0</v>
          </cell>
          <cell r="BN404">
            <v>0</v>
          </cell>
          <cell r="BO404">
            <v>0</v>
          </cell>
          <cell r="BP404">
            <v>0</v>
          </cell>
          <cell r="BQ404">
            <v>0</v>
          </cell>
          <cell r="BR404">
            <v>0</v>
          </cell>
          <cell r="BS404">
            <v>0</v>
          </cell>
        </row>
        <row r="405">
          <cell r="A405">
            <v>2200</v>
          </cell>
          <cell r="B405" t="str">
            <v>SEREH</v>
          </cell>
          <cell r="C405" t="str">
            <v>Station Engineering Room Equipment and HMI Facilities</v>
          </cell>
          <cell r="D405" t="str">
            <v>Unit 4</v>
          </cell>
          <cell r="E405" t="str">
            <v>Foreign</v>
          </cell>
          <cell r="F405" t="str">
            <v>H</v>
          </cell>
          <cell r="G405" t="str">
            <v>Commissioning and Testing</v>
          </cell>
          <cell r="H405" t="str">
            <v>Fixed</v>
          </cell>
          <cell r="I405" t="str">
            <v>H Commissioning and Testing Foreign Fixed</v>
          </cell>
          <cell r="J405">
            <v>11539.85</v>
          </cell>
          <cell r="K405">
            <v>0</v>
          </cell>
          <cell r="L405">
            <v>11539.85</v>
          </cell>
          <cell r="M405">
            <v>0.1499999999996362</v>
          </cell>
          <cell r="N405">
            <v>11540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v>0</v>
          </cell>
          <cell r="AD405">
            <v>0</v>
          </cell>
          <cell r="AE405">
            <v>0</v>
          </cell>
          <cell r="AF405">
            <v>0</v>
          </cell>
          <cell r="AG405">
            <v>0</v>
          </cell>
          <cell r="AH405">
            <v>0</v>
          </cell>
          <cell r="AI405">
            <v>0</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cell r="AX405">
            <v>0</v>
          </cell>
          <cell r="AY405">
            <v>0</v>
          </cell>
          <cell r="AZ405">
            <v>0</v>
          </cell>
          <cell r="BA405">
            <v>0</v>
          </cell>
          <cell r="BB405">
            <v>0</v>
          </cell>
          <cell r="BC405">
            <v>0</v>
          </cell>
          <cell r="BD405">
            <v>0</v>
          </cell>
          <cell r="BE405">
            <v>0</v>
          </cell>
          <cell r="BF405">
            <v>0</v>
          </cell>
          <cell r="BG405">
            <v>0</v>
          </cell>
          <cell r="BH405">
            <v>0</v>
          </cell>
          <cell r="BI405">
            <v>0</v>
          </cell>
          <cell r="BJ405">
            <v>0</v>
          </cell>
          <cell r="BK405">
            <v>0</v>
          </cell>
          <cell r="BL405">
            <v>0</v>
          </cell>
          <cell r="BM405">
            <v>0</v>
          </cell>
          <cell r="BN405">
            <v>0</v>
          </cell>
          <cell r="BO405">
            <v>0</v>
          </cell>
          <cell r="BP405">
            <v>0</v>
          </cell>
          <cell r="BQ405">
            <v>0</v>
          </cell>
          <cell r="BR405">
            <v>11540</v>
          </cell>
          <cell r="BS405">
            <v>0</v>
          </cell>
        </row>
        <row r="406">
          <cell r="A406">
            <v>2202</v>
          </cell>
          <cell r="B406" t="str">
            <v>SEREH</v>
          </cell>
          <cell r="C406" t="str">
            <v>Station Engineering Room Equipment and HMI Facilities</v>
          </cell>
          <cell r="D406" t="str">
            <v>Unit 4</v>
          </cell>
          <cell r="E406" t="str">
            <v>Local</v>
          </cell>
          <cell r="F406" t="str">
            <v>B</v>
          </cell>
          <cell r="G406" t="str">
            <v>Engineering</v>
          </cell>
          <cell r="H406" t="str">
            <v>Formula 4</v>
          </cell>
          <cell r="I406" t="str">
            <v>B Engineering Local Formula 4</v>
          </cell>
          <cell r="J406">
            <v>536.91999999999996</v>
          </cell>
          <cell r="K406">
            <v>0</v>
          </cell>
          <cell r="L406">
            <v>536.91999999999996</v>
          </cell>
          <cell r="M406">
            <v>8.0000000000040927E-2</v>
          </cell>
          <cell r="N406">
            <v>537</v>
          </cell>
          <cell r="P406">
            <v>0</v>
          </cell>
          <cell r="Q406">
            <v>0</v>
          </cell>
          <cell r="R406">
            <v>0</v>
          </cell>
          <cell r="S406">
            <v>0</v>
          </cell>
          <cell r="T406">
            <v>0</v>
          </cell>
          <cell r="U406">
            <v>0</v>
          </cell>
          <cell r="V406">
            <v>0</v>
          </cell>
          <cell r="W406">
            <v>0</v>
          </cell>
          <cell r="X406">
            <v>0</v>
          </cell>
          <cell r="Y406">
            <v>0</v>
          </cell>
          <cell r="Z406">
            <v>0</v>
          </cell>
          <cell r="AA406">
            <v>0</v>
          </cell>
          <cell r="AB406">
            <v>0</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cell r="AQ406">
            <v>0</v>
          </cell>
          <cell r="AR406">
            <v>0</v>
          </cell>
          <cell r="AS406">
            <v>0</v>
          </cell>
          <cell r="AT406">
            <v>0</v>
          </cell>
          <cell r="AU406">
            <v>0</v>
          </cell>
          <cell r="AV406">
            <v>0</v>
          </cell>
          <cell r="AW406">
            <v>0</v>
          </cell>
          <cell r="AX406">
            <v>0</v>
          </cell>
          <cell r="AY406">
            <v>0</v>
          </cell>
          <cell r="AZ406">
            <v>0</v>
          </cell>
          <cell r="BA406">
            <v>0</v>
          </cell>
          <cell r="BB406">
            <v>0</v>
          </cell>
          <cell r="BC406">
            <v>0</v>
          </cell>
          <cell r="BD406">
            <v>0</v>
          </cell>
          <cell r="BE406">
            <v>0</v>
          </cell>
          <cell r="BF406">
            <v>0</v>
          </cell>
          <cell r="BG406">
            <v>0</v>
          </cell>
          <cell r="BH406">
            <v>537</v>
          </cell>
          <cell r="BI406">
            <v>0</v>
          </cell>
          <cell r="BJ406">
            <v>0</v>
          </cell>
          <cell r="BK406">
            <v>0</v>
          </cell>
          <cell r="BL406">
            <v>0</v>
          </cell>
          <cell r="BM406">
            <v>0</v>
          </cell>
          <cell r="BN406">
            <v>0</v>
          </cell>
          <cell r="BO406">
            <v>0</v>
          </cell>
          <cell r="BP406">
            <v>0</v>
          </cell>
          <cell r="BQ406">
            <v>0</v>
          </cell>
          <cell r="BR406">
            <v>0</v>
          </cell>
          <cell r="BS406">
            <v>0</v>
          </cell>
        </row>
        <row r="407">
          <cell r="A407">
            <v>2203</v>
          </cell>
          <cell r="B407" t="str">
            <v>SEREH</v>
          </cell>
          <cell r="C407" t="str">
            <v>Station Engineering Room Equipment and HMI Facilities</v>
          </cell>
          <cell r="D407" t="str">
            <v>Unit 4</v>
          </cell>
          <cell r="E407" t="str">
            <v>Local</v>
          </cell>
          <cell r="F407" t="str">
            <v>C</v>
          </cell>
          <cell r="G407" t="str">
            <v>Plant and Materials</v>
          </cell>
          <cell r="H407" t="str">
            <v>Formula 1</v>
          </cell>
          <cell r="I407" t="str">
            <v>C Plant and Materials Local Formula 1</v>
          </cell>
          <cell r="J407">
            <v>13805.94</v>
          </cell>
          <cell r="K407">
            <v>0</v>
          </cell>
          <cell r="L407">
            <v>13805.94</v>
          </cell>
          <cell r="M407">
            <v>5.9999999999490683E-2</v>
          </cell>
          <cell r="N407">
            <v>13806</v>
          </cell>
          <cell r="P407">
            <v>0</v>
          </cell>
          <cell r="Q407">
            <v>0</v>
          </cell>
          <cell r="R407">
            <v>0</v>
          </cell>
          <cell r="S407">
            <v>0</v>
          </cell>
          <cell r="T407">
            <v>0</v>
          </cell>
          <cell r="U407">
            <v>0</v>
          </cell>
          <cell r="V407">
            <v>0</v>
          </cell>
          <cell r="W407">
            <v>0</v>
          </cell>
          <cell r="X407">
            <v>0</v>
          </cell>
          <cell r="Y407">
            <v>0</v>
          </cell>
          <cell r="Z407">
            <v>0</v>
          </cell>
          <cell r="AA407">
            <v>0</v>
          </cell>
          <cell r="AB407">
            <v>0</v>
          </cell>
          <cell r="AC407">
            <v>0</v>
          </cell>
          <cell r="AD407">
            <v>0</v>
          </cell>
          <cell r="AE407">
            <v>0</v>
          </cell>
          <cell r="AF407">
            <v>0</v>
          </cell>
          <cell r="AG407">
            <v>0</v>
          </cell>
          <cell r="AH407">
            <v>0</v>
          </cell>
          <cell r="AI407">
            <v>0</v>
          </cell>
          <cell r="AJ407">
            <v>0</v>
          </cell>
          <cell r="AK407">
            <v>0</v>
          </cell>
          <cell r="AL407">
            <v>0</v>
          </cell>
          <cell r="AM407">
            <v>0</v>
          </cell>
          <cell r="AN407">
            <v>0</v>
          </cell>
          <cell r="AO407">
            <v>0</v>
          </cell>
          <cell r="AP407">
            <v>0</v>
          </cell>
          <cell r="AQ407">
            <v>0</v>
          </cell>
          <cell r="AR407">
            <v>0</v>
          </cell>
          <cell r="AS407">
            <v>0</v>
          </cell>
          <cell r="AT407">
            <v>0</v>
          </cell>
          <cell r="AU407">
            <v>0</v>
          </cell>
          <cell r="AV407">
            <v>0</v>
          </cell>
          <cell r="AW407">
            <v>0</v>
          </cell>
          <cell r="AX407">
            <v>0</v>
          </cell>
          <cell r="AY407">
            <v>0</v>
          </cell>
          <cell r="AZ407">
            <v>0</v>
          </cell>
          <cell r="BA407">
            <v>0</v>
          </cell>
          <cell r="BB407">
            <v>0</v>
          </cell>
          <cell r="BC407">
            <v>0</v>
          </cell>
          <cell r="BD407">
            <v>0</v>
          </cell>
          <cell r="BE407">
            <v>0</v>
          </cell>
          <cell r="BF407">
            <v>0</v>
          </cell>
          <cell r="BG407">
            <v>0</v>
          </cell>
          <cell r="BH407">
            <v>0</v>
          </cell>
          <cell r="BI407">
            <v>13806</v>
          </cell>
          <cell r="BJ407">
            <v>0</v>
          </cell>
          <cell r="BK407">
            <v>0</v>
          </cell>
          <cell r="BL407">
            <v>0</v>
          </cell>
          <cell r="BM407">
            <v>0</v>
          </cell>
          <cell r="BN407">
            <v>0</v>
          </cell>
          <cell r="BO407">
            <v>0</v>
          </cell>
          <cell r="BP407">
            <v>0</v>
          </cell>
          <cell r="BQ407">
            <v>0</v>
          </cell>
          <cell r="BR407">
            <v>0</v>
          </cell>
          <cell r="BS407">
            <v>0</v>
          </cell>
        </row>
        <row r="408">
          <cell r="A408">
            <v>2204</v>
          </cell>
          <cell r="B408" t="str">
            <v>SEREH</v>
          </cell>
          <cell r="C408" t="str">
            <v>Station Engineering Room Equipment and HMI Facilities</v>
          </cell>
          <cell r="D408" t="str">
            <v>Unit 4</v>
          </cell>
          <cell r="E408" t="str">
            <v>Local</v>
          </cell>
          <cell r="F408" t="str">
            <v>D</v>
          </cell>
          <cell r="G408" t="str">
            <v>Shipping / Freight</v>
          </cell>
          <cell r="H408" t="str">
            <v>Fixed</v>
          </cell>
          <cell r="I408" t="str">
            <v>D Shipping / Freight Local Fixed</v>
          </cell>
          <cell r="J408">
            <v>15413.66</v>
          </cell>
          <cell r="K408">
            <v>0</v>
          </cell>
          <cell r="L408">
            <v>15413.66</v>
          </cell>
          <cell r="M408">
            <v>0.34000000000014552</v>
          </cell>
          <cell r="N408">
            <v>15414</v>
          </cell>
          <cell r="P408">
            <v>0</v>
          </cell>
          <cell r="Q408">
            <v>0</v>
          </cell>
          <cell r="R408">
            <v>0</v>
          </cell>
          <cell r="S408">
            <v>0</v>
          </cell>
          <cell r="T408">
            <v>0</v>
          </cell>
          <cell r="U408">
            <v>0</v>
          </cell>
          <cell r="V408">
            <v>0</v>
          </cell>
          <cell r="W408">
            <v>0</v>
          </cell>
          <cell r="X408">
            <v>0</v>
          </cell>
          <cell r="Y408">
            <v>0</v>
          </cell>
          <cell r="Z408">
            <v>0</v>
          </cell>
          <cell r="AA408">
            <v>0</v>
          </cell>
          <cell r="AB408">
            <v>0</v>
          </cell>
          <cell r="AC408">
            <v>0</v>
          </cell>
          <cell r="AD408">
            <v>0</v>
          </cell>
          <cell r="AE408">
            <v>0</v>
          </cell>
          <cell r="AF408">
            <v>0</v>
          </cell>
          <cell r="AG408">
            <v>0</v>
          </cell>
          <cell r="AH408">
            <v>0</v>
          </cell>
          <cell r="AI408">
            <v>0</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cell r="AX408">
            <v>0</v>
          </cell>
          <cell r="AY408">
            <v>0</v>
          </cell>
          <cell r="AZ408">
            <v>0</v>
          </cell>
          <cell r="BA408">
            <v>0</v>
          </cell>
          <cell r="BB408">
            <v>0</v>
          </cell>
          <cell r="BC408">
            <v>0</v>
          </cell>
          <cell r="BD408">
            <v>0</v>
          </cell>
          <cell r="BE408">
            <v>0</v>
          </cell>
          <cell r="BF408">
            <v>0</v>
          </cell>
          <cell r="BG408">
            <v>0</v>
          </cell>
          <cell r="BH408">
            <v>0</v>
          </cell>
          <cell r="BI408">
            <v>15414</v>
          </cell>
          <cell r="BJ408">
            <v>0</v>
          </cell>
          <cell r="BK408">
            <v>0</v>
          </cell>
          <cell r="BL408">
            <v>0</v>
          </cell>
          <cell r="BM408">
            <v>0</v>
          </cell>
          <cell r="BN408">
            <v>0</v>
          </cell>
          <cell r="BO408">
            <v>0</v>
          </cell>
          <cell r="BP408">
            <v>0</v>
          </cell>
          <cell r="BQ408">
            <v>0</v>
          </cell>
          <cell r="BR408">
            <v>0</v>
          </cell>
          <cell r="BS408">
            <v>0</v>
          </cell>
        </row>
        <row r="409">
          <cell r="A409">
            <v>2208</v>
          </cell>
          <cell r="B409" t="str">
            <v>SEREH</v>
          </cell>
          <cell r="C409" t="str">
            <v>Station Engineering Room Equipment and HMI Facilities</v>
          </cell>
          <cell r="D409" t="str">
            <v>Unit 4</v>
          </cell>
          <cell r="E409" t="str">
            <v>Local</v>
          </cell>
          <cell r="F409" t="str">
            <v>H</v>
          </cell>
          <cell r="G409" t="str">
            <v>Commissioning and Testing</v>
          </cell>
          <cell r="H409" t="str">
            <v>Formula 4</v>
          </cell>
          <cell r="I409" t="str">
            <v>H Commissioning and Testing Local Formula 4</v>
          </cell>
          <cell r="J409">
            <v>1127.72</v>
          </cell>
          <cell r="K409">
            <v>0</v>
          </cell>
          <cell r="L409">
            <v>1127.72</v>
          </cell>
          <cell r="M409">
            <v>0.27999999999997272</v>
          </cell>
          <cell r="N409">
            <v>1128</v>
          </cell>
          <cell r="P409">
            <v>0</v>
          </cell>
          <cell r="Q409">
            <v>0</v>
          </cell>
          <cell r="R409">
            <v>0</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cell r="AQ409">
            <v>0</v>
          </cell>
          <cell r="AR409">
            <v>0</v>
          </cell>
          <cell r="AS409">
            <v>0</v>
          </cell>
          <cell r="AT409">
            <v>0</v>
          </cell>
          <cell r="AU409">
            <v>0</v>
          </cell>
          <cell r="AV409">
            <v>0</v>
          </cell>
          <cell r="AW409">
            <v>0</v>
          </cell>
          <cell r="AX409">
            <v>0</v>
          </cell>
          <cell r="AY409">
            <v>0</v>
          </cell>
          <cell r="AZ409">
            <v>0</v>
          </cell>
          <cell r="BA409">
            <v>0</v>
          </cell>
          <cell r="BB409">
            <v>0</v>
          </cell>
          <cell r="BC409">
            <v>0</v>
          </cell>
          <cell r="BD409">
            <v>0</v>
          </cell>
          <cell r="BE409">
            <v>0</v>
          </cell>
          <cell r="BF409">
            <v>0</v>
          </cell>
          <cell r="BG409">
            <v>0</v>
          </cell>
          <cell r="BH409">
            <v>0</v>
          </cell>
          <cell r="BI409">
            <v>0</v>
          </cell>
          <cell r="BJ409">
            <v>0</v>
          </cell>
          <cell r="BK409">
            <v>0</v>
          </cell>
          <cell r="BL409">
            <v>0</v>
          </cell>
          <cell r="BM409">
            <v>0</v>
          </cell>
          <cell r="BN409">
            <v>0</v>
          </cell>
          <cell r="BO409">
            <v>0</v>
          </cell>
          <cell r="BP409">
            <v>0</v>
          </cell>
          <cell r="BQ409">
            <v>0</v>
          </cell>
          <cell r="BR409">
            <v>1128</v>
          </cell>
          <cell r="BS409">
            <v>0</v>
          </cell>
        </row>
        <row r="410">
          <cell r="A410">
            <v>2210</v>
          </cell>
          <cell r="B410" t="str">
            <v>SEREH</v>
          </cell>
          <cell r="C410" t="str">
            <v>Station Engineering Room Equipment and HMI Facilities</v>
          </cell>
          <cell r="D410" t="str">
            <v>Unit 5</v>
          </cell>
          <cell r="E410" t="str">
            <v>Foreign</v>
          </cell>
          <cell r="F410" t="str">
            <v>B</v>
          </cell>
          <cell r="G410" t="str">
            <v>Engineering</v>
          </cell>
          <cell r="H410" t="str">
            <v>Fixed</v>
          </cell>
          <cell r="I410" t="str">
            <v>B Engineering Foreign Fixed</v>
          </cell>
          <cell r="J410">
            <v>5494.23</v>
          </cell>
          <cell r="K410">
            <v>5494.23</v>
          </cell>
          <cell r="L410">
            <v>0</v>
          </cell>
          <cell r="M410">
            <v>0</v>
          </cell>
          <cell r="N410">
            <v>5494.23</v>
          </cell>
          <cell r="P410">
            <v>0</v>
          </cell>
          <cell r="Q410">
            <v>0</v>
          </cell>
          <cell r="R410">
            <v>0</v>
          </cell>
          <cell r="S410">
            <v>0</v>
          </cell>
          <cell r="T410">
            <v>0</v>
          </cell>
          <cell r="U410">
            <v>0</v>
          </cell>
          <cell r="V410">
            <v>0</v>
          </cell>
          <cell r="W410">
            <v>0</v>
          </cell>
          <cell r="X410">
            <v>0</v>
          </cell>
          <cell r="Y410">
            <v>0</v>
          </cell>
          <cell r="Z410">
            <v>0</v>
          </cell>
          <cell r="AA410">
            <v>0</v>
          </cell>
          <cell r="AB410">
            <v>0</v>
          </cell>
          <cell r="AC410">
            <v>0</v>
          </cell>
          <cell r="AD410">
            <v>0</v>
          </cell>
          <cell r="AE410">
            <v>0</v>
          </cell>
          <cell r="AF410">
            <v>0</v>
          </cell>
          <cell r="AG410">
            <v>0</v>
          </cell>
          <cell r="AH410">
            <v>5494.23</v>
          </cell>
          <cell r="AI410">
            <v>0</v>
          </cell>
          <cell r="AJ410">
            <v>0</v>
          </cell>
          <cell r="AK410">
            <v>0</v>
          </cell>
          <cell r="AL410">
            <v>0</v>
          </cell>
          <cell r="AM410">
            <v>0</v>
          </cell>
          <cell r="AN410">
            <v>0</v>
          </cell>
          <cell r="AO410">
            <v>0</v>
          </cell>
          <cell r="AP410">
            <v>0</v>
          </cell>
          <cell r="AQ410">
            <v>0</v>
          </cell>
          <cell r="AR410">
            <v>0</v>
          </cell>
          <cell r="AS410">
            <v>0</v>
          </cell>
          <cell r="AT410">
            <v>0</v>
          </cell>
          <cell r="AU410">
            <v>0</v>
          </cell>
          <cell r="AV410">
            <v>0</v>
          </cell>
          <cell r="AW410">
            <v>0</v>
          </cell>
          <cell r="AX410">
            <v>0</v>
          </cell>
          <cell r="AY410">
            <v>0</v>
          </cell>
          <cell r="AZ410">
            <v>0</v>
          </cell>
          <cell r="BA410">
            <v>0</v>
          </cell>
          <cell r="BB410">
            <v>0</v>
          </cell>
          <cell r="BC410">
            <v>0</v>
          </cell>
          <cell r="BD410">
            <v>0</v>
          </cell>
          <cell r="BE410">
            <v>0</v>
          </cell>
          <cell r="BF410">
            <v>0</v>
          </cell>
          <cell r="BG410">
            <v>0</v>
          </cell>
          <cell r="BH410">
            <v>0</v>
          </cell>
          <cell r="BI410">
            <v>0</v>
          </cell>
          <cell r="BJ410">
            <v>0</v>
          </cell>
          <cell r="BK410">
            <v>0</v>
          </cell>
          <cell r="BL410">
            <v>0</v>
          </cell>
          <cell r="BM410">
            <v>0</v>
          </cell>
          <cell r="BN410">
            <v>0</v>
          </cell>
          <cell r="BO410">
            <v>0</v>
          </cell>
          <cell r="BP410">
            <v>0</v>
          </cell>
          <cell r="BQ410">
            <v>0</v>
          </cell>
          <cell r="BR410">
            <v>0</v>
          </cell>
          <cell r="BS410">
            <v>0</v>
          </cell>
        </row>
        <row r="411">
          <cell r="A411">
            <v>2211</v>
          </cell>
          <cell r="B411" t="str">
            <v>SEREH</v>
          </cell>
          <cell r="C411" t="str">
            <v>Station Engineering Room Equipment and HMI Facilities</v>
          </cell>
          <cell r="D411" t="str">
            <v>Unit 5</v>
          </cell>
          <cell r="E411" t="str">
            <v>Foreign</v>
          </cell>
          <cell r="F411" t="str">
            <v>C</v>
          </cell>
          <cell r="G411" t="str">
            <v>Plant and Materials</v>
          </cell>
          <cell r="H411" t="str">
            <v>Fixed</v>
          </cell>
          <cell r="I411" t="str">
            <v>C Plant and Materials Foreign Fixed</v>
          </cell>
          <cell r="J411">
            <v>282166.33</v>
          </cell>
          <cell r="K411">
            <v>0</v>
          </cell>
          <cell r="L411">
            <v>282166.33</v>
          </cell>
          <cell r="M411">
            <v>-0.33000000001629815</v>
          </cell>
          <cell r="N411">
            <v>282166</v>
          </cell>
          <cell r="P411">
            <v>0</v>
          </cell>
          <cell r="Q411">
            <v>0</v>
          </cell>
          <cell r="R411">
            <v>0</v>
          </cell>
          <cell r="S411">
            <v>0</v>
          </cell>
          <cell r="T411">
            <v>0</v>
          </cell>
          <cell r="U411">
            <v>0</v>
          </cell>
          <cell r="V411">
            <v>0</v>
          </cell>
          <cell r="W411">
            <v>0</v>
          </cell>
          <cell r="X411">
            <v>0</v>
          </cell>
          <cell r="Y411">
            <v>0</v>
          </cell>
          <cell r="Z411">
            <v>0</v>
          </cell>
          <cell r="AA411">
            <v>0</v>
          </cell>
          <cell r="AB411">
            <v>0</v>
          </cell>
          <cell r="AC411">
            <v>0</v>
          </cell>
          <cell r="AD411">
            <v>0</v>
          </cell>
          <cell r="AE411">
            <v>0</v>
          </cell>
          <cell r="AF411">
            <v>0</v>
          </cell>
          <cell r="AG411">
            <v>0</v>
          </cell>
          <cell r="AH411">
            <v>0</v>
          </cell>
          <cell r="AI411">
            <v>0</v>
          </cell>
          <cell r="AJ411">
            <v>0</v>
          </cell>
          <cell r="AK411">
            <v>0</v>
          </cell>
          <cell r="AL411">
            <v>0</v>
          </cell>
          <cell r="AM411">
            <v>0</v>
          </cell>
          <cell r="AN411">
            <v>0</v>
          </cell>
          <cell r="AO411">
            <v>0</v>
          </cell>
          <cell r="AP411">
            <v>0</v>
          </cell>
          <cell r="AQ411">
            <v>0</v>
          </cell>
          <cell r="AR411">
            <v>0</v>
          </cell>
          <cell r="AS411">
            <v>0</v>
          </cell>
          <cell r="AT411">
            <v>0</v>
          </cell>
          <cell r="AU411">
            <v>0</v>
          </cell>
          <cell r="AV411">
            <v>0</v>
          </cell>
          <cell r="AW411">
            <v>0</v>
          </cell>
          <cell r="AX411">
            <v>0</v>
          </cell>
          <cell r="AY411">
            <v>0</v>
          </cell>
          <cell r="AZ411">
            <v>0</v>
          </cell>
          <cell r="BA411">
            <v>0</v>
          </cell>
          <cell r="BB411">
            <v>0</v>
          </cell>
          <cell r="BC411">
            <v>282166</v>
          </cell>
          <cell r="BD411">
            <v>0</v>
          </cell>
          <cell r="BE411">
            <v>0</v>
          </cell>
          <cell r="BF411">
            <v>0</v>
          </cell>
          <cell r="BG411">
            <v>0</v>
          </cell>
          <cell r="BH411">
            <v>0</v>
          </cell>
          <cell r="BI411">
            <v>0</v>
          </cell>
          <cell r="BJ411">
            <v>0</v>
          </cell>
          <cell r="BK411">
            <v>0</v>
          </cell>
          <cell r="BL411">
            <v>0</v>
          </cell>
          <cell r="BM411">
            <v>0</v>
          </cell>
          <cell r="BN411">
            <v>0</v>
          </cell>
          <cell r="BO411">
            <v>0</v>
          </cell>
          <cell r="BP411">
            <v>0</v>
          </cell>
          <cell r="BQ411">
            <v>0</v>
          </cell>
          <cell r="BR411">
            <v>0</v>
          </cell>
          <cell r="BS411">
            <v>0</v>
          </cell>
        </row>
        <row r="412">
          <cell r="A412">
            <v>2216</v>
          </cell>
          <cell r="B412" t="str">
            <v>SEREH</v>
          </cell>
          <cell r="C412" t="str">
            <v>Station Engineering Room Equipment and HMI Facilities</v>
          </cell>
          <cell r="D412" t="str">
            <v>Unit 5</v>
          </cell>
          <cell r="E412" t="str">
            <v>Foreign</v>
          </cell>
          <cell r="F412" t="str">
            <v>H</v>
          </cell>
          <cell r="G412" t="str">
            <v>Commissioning and Testing</v>
          </cell>
          <cell r="H412" t="str">
            <v>Fixed</v>
          </cell>
          <cell r="I412" t="str">
            <v>H Commissioning and Testing Foreign Fixed</v>
          </cell>
          <cell r="J412">
            <v>11539.85</v>
          </cell>
          <cell r="K412">
            <v>0</v>
          </cell>
          <cell r="L412">
            <v>11539.85</v>
          </cell>
          <cell r="M412">
            <v>0.1499999999996362</v>
          </cell>
          <cell r="N412">
            <v>11540</v>
          </cell>
          <cell r="P412">
            <v>0</v>
          </cell>
          <cell r="Q412">
            <v>0</v>
          </cell>
          <cell r="R412">
            <v>0</v>
          </cell>
          <cell r="S412">
            <v>0</v>
          </cell>
          <cell r="T412">
            <v>0</v>
          </cell>
          <cell r="U412">
            <v>0</v>
          </cell>
          <cell r="V412">
            <v>0</v>
          </cell>
          <cell r="W412">
            <v>0</v>
          </cell>
          <cell r="X412">
            <v>0</v>
          </cell>
          <cell r="Y412">
            <v>0</v>
          </cell>
          <cell r="Z412">
            <v>0</v>
          </cell>
          <cell r="AA412">
            <v>0</v>
          </cell>
          <cell r="AB412">
            <v>0</v>
          </cell>
          <cell r="AC412">
            <v>0</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0</v>
          </cell>
          <cell r="AW412">
            <v>0</v>
          </cell>
          <cell r="AX412">
            <v>0</v>
          </cell>
          <cell r="AY412">
            <v>0</v>
          </cell>
          <cell r="AZ412">
            <v>0</v>
          </cell>
          <cell r="BA412">
            <v>0</v>
          </cell>
          <cell r="BB412">
            <v>0</v>
          </cell>
          <cell r="BC412">
            <v>0</v>
          </cell>
          <cell r="BD412">
            <v>11540</v>
          </cell>
          <cell r="BE412">
            <v>0</v>
          </cell>
          <cell r="BF412">
            <v>0</v>
          </cell>
          <cell r="BG412">
            <v>0</v>
          </cell>
          <cell r="BH412">
            <v>0</v>
          </cell>
          <cell r="BI412">
            <v>0</v>
          </cell>
          <cell r="BJ412">
            <v>0</v>
          </cell>
          <cell r="BK412">
            <v>0</v>
          </cell>
          <cell r="BL412">
            <v>0</v>
          </cell>
          <cell r="BM412">
            <v>0</v>
          </cell>
          <cell r="BN412">
            <v>0</v>
          </cell>
          <cell r="BO412">
            <v>0</v>
          </cell>
          <cell r="BP412">
            <v>0</v>
          </cell>
          <cell r="BQ412">
            <v>0</v>
          </cell>
          <cell r="BR412">
            <v>0</v>
          </cell>
          <cell r="BS412">
            <v>0</v>
          </cell>
        </row>
        <row r="413">
          <cell r="A413">
            <v>2218</v>
          </cell>
          <cell r="B413" t="str">
            <v>SEREH</v>
          </cell>
          <cell r="C413" t="str">
            <v>Station Engineering Room Equipment and HMI Facilities</v>
          </cell>
          <cell r="D413" t="str">
            <v>Unit 5</v>
          </cell>
          <cell r="E413" t="str">
            <v>Local</v>
          </cell>
          <cell r="F413" t="str">
            <v>B</v>
          </cell>
          <cell r="G413" t="str">
            <v>Engineering</v>
          </cell>
          <cell r="H413" t="str">
            <v>Formula 4</v>
          </cell>
          <cell r="I413" t="str">
            <v>B Engineering Local Formula 4</v>
          </cell>
          <cell r="J413">
            <v>536.91999999999996</v>
          </cell>
          <cell r="K413">
            <v>0</v>
          </cell>
          <cell r="L413">
            <v>536.91999999999996</v>
          </cell>
          <cell r="M413">
            <v>8.0000000000040927E-2</v>
          </cell>
          <cell r="N413">
            <v>537</v>
          </cell>
          <cell r="P413">
            <v>0</v>
          </cell>
          <cell r="Q413">
            <v>0</v>
          </cell>
          <cell r="R413">
            <v>0</v>
          </cell>
          <cell r="S413">
            <v>0</v>
          </cell>
          <cell r="T413">
            <v>0</v>
          </cell>
          <cell r="U413">
            <v>0</v>
          </cell>
          <cell r="V413">
            <v>0</v>
          </cell>
          <cell r="W413">
            <v>0</v>
          </cell>
          <cell r="X413">
            <v>0</v>
          </cell>
          <cell r="Y413">
            <v>0</v>
          </cell>
          <cell r="Z413">
            <v>0</v>
          </cell>
          <cell r="AA413">
            <v>0</v>
          </cell>
          <cell r="AB413">
            <v>0</v>
          </cell>
          <cell r="AC413">
            <v>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0</v>
          </cell>
          <cell r="AW413">
            <v>0</v>
          </cell>
          <cell r="AX413">
            <v>537</v>
          </cell>
          <cell r="AY413">
            <v>0</v>
          </cell>
          <cell r="AZ413">
            <v>0</v>
          </cell>
          <cell r="BA413">
            <v>0</v>
          </cell>
          <cell r="BB413">
            <v>0</v>
          </cell>
          <cell r="BC413">
            <v>0</v>
          </cell>
          <cell r="BD413">
            <v>0</v>
          </cell>
          <cell r="BE413">
            <v>0</v>
          </cell>
          <cell r="BF413">
            <v>0</v>
          </cell>
          <cell r="BG413">
            <v>0</v>
          </cell>
          <cell r="BH413">
            <v>0</v>
          </cell>
          <cell r="BI413">
            <v>0</v>
          </cell>
          <cell r="BJ413">
            <v>0</v>
          </cell>
          <cell r="BK413">
            <v>0</v>
          </cell>
          <cell r="BL413">
            <v>0</v>
          </cell>
          <cell r="BM413">
            <v>0</v>
          </cell>
          <cell r="BN413">
            <v>0</v>
          </cell>
          <cell r="BO413">
            <v>0</v>
          </cell>
          <cell r="BP413">
            <v>0</v>
          </cell>
          <cell r="BQ413">
            <v>0</v>
          </cell>
          <cell r="BR413">
            <v>0</v>
          </cell>
          <cell r="BS413">
            <v>0</v>
          </cell>
        </row>
        <row r="414">
          <cell r="A414">
            <v>2219</v>
          </cell>
          <cell r="B414" t="str">
            <v>SEREH</v>
          </cell>
          <cell r="C414" t="str">
            <v>Station Engineering Room Equipment and HMI Facilities</v>
          </cell>
          <cell r="D414" t="str">
            <v>Unit 5</v>
          </cell>
          <cell r="E414" t="str">
            <v>Local</v>
          </cell>
          <cell r="F414" t="str">
            <v>C</v>
          </cell>
          <cell r="G414" t="str">
            <v>Plant and Materials</v>
          </cell>
          <cell r="H414" t="str">
            <v>Formula 1</v>
          </cell>
          <cell r="I414" t="str">
            <v>C Plant and Materials Local Formula 1</v>
          </cell>
          <cell r="J414">
            <v>13805.94</v>
          </cell>
          <cell r="K414">
            <v>0</v>
          </cell>
          <cell r="L414">
            <v>13805.94</v>
          </cell>
          <cell r="M414">
            <v>5.9999999999490683E-2</v>
          </cell>
          <cell r="N414">
            <v>13806</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cell r="BC414">
            <v>0</v>
          </cell>
          <cell r="BD414">
            <v>13806</v>
          </cell>
          <cell r="BE414">
            <v>0</v>
          </cell>
          <cell r="BF414">
            <v>0</v>
          </cell>
          <cell r="BG414">
            <v>0</v>
          </cell>
          <cell r="BH414">
            <v>0</v>
          </cell>
          <cell r="BI414">
            <v>0</v>
          </cell>
          <cell r="BJ414">
            <v>0</v>
          </cell>
          <cell r="BK414">
            <v>0</v>
          </cell>
          <cell r="BL414">
            <v>0</v>
          </cell>
          <cell r="BM414">
            <v>0</v>
          </cell>
          <cell r="BN414">
            <v>0</v>
          </cell>
          <cell r="BO414">
            <v>0</v>
          </cell>
          <cell r="BP414">
            <v>0</v>
          </cell>
          <cell r="BQ414">
            <v>0</v>
          </cell>
          <cell r="BR414">
            <v>0</v>
          </cell>
          <cell r="BS414">
            <v>0</v>
          </cell>
        </row>
        <row r="415">
          <cell r="A415">
            <v>2220</v>
          </cell>
          <cell r="B415" t="str">
            <v>SEREH</v>
          </cell>
          <cell r="C415" t="str">
            <v>Station Engineering Room Equipment and HMI Facilities</v>
          </cell>
          <cell r="D415" t="str">
            <v>Unit 5</v>
          </cell>
          <cell r="E415" t="str">
            <v>Local</v>
          </cell>
          <cell r="F415" t="str">
            <v>D</v>
          </cell>
          <cell r="G415" t="str">
            <v>Shipping / Freight</v>
          </cell>
          <cell r="H415" t="str">
            <v>Fixed</v>
          </cell>
          <cell r="I415" t="str">
            <v>D Shipping / Freight Local Fixed</v>
          </cell>
          <cell r="J415">
            <v>15413.66</v>
          </cell>
          <cell r="K415">
            <v>0</v>
          </cell>
          <cell r="L415">
            <v>15413.66</v>
          </cell>
          <cell r="M415">
            <v>0.34000000000014552</v>
          </cell>
          <cell r="N415">
            <v>15414</v>
          </cell>
          <cell r="P415">
            <v>0</v>
          </cell>
          <cell r="Q415">
            <v>0</v>
          </cell>
          <cell r="R415">
            <v>0</v>
          </cell>
          <cell r="S415">
            <v>0</v>
          </cell>
          <cell r="T415">
            <v>0</v>
          </cell>
          <cell r="U415">
            <v>0</v>
          </cell>
          <cell r="V415">
            <v>0</v>
          </cell>
          <cell r="W415">
            <v>0</v>
          </cell>
          <cell r="X415">
            <v>0</v>
          </cell>
          <cell r="Y415">
            <v>0</v>
          </cell>
          <cell r="Z415">
            <v>0</v>
          </cell>
          <cell r="AA415">
            <v>0</v>
          </cell>
          <cell r="AB415">
            <v>0</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0</v>
          </cell>
          <cell r="AW415">
            <v>0</v>
          </cell>
          <cell r="AX415">
            <v>0</v>
          </cell>
          <cell r="AY415">
            <v>0</v>
          </cell>
          <cell r="AZ415">
            <v>0</v>
          </cell>
          <cell r="BA415">
            <v>0</v>
          </cell>
          <cell r="BB415">
            <v>0</v>
          </cell>
          <cell r="BC415">
            <v>0</v>
          </cell>
          <cell r="BD415">
            <v>15414</v>
          </cell>
          <cell r="BE415">
            <v>0</v>
          </cell>
          <cell r="BF415">
            <v>0</v>
          </cell>
          <cell r="BG415">
            <v>0</v>
          </cell>
          <cell r="BH415">
            <v>0</v>
          </cell>
          <cell r="BI415">
            <v>0</v>
          </cell>
          <cell r="BJ415">
            <v>0</v>
          </cell>
          <cell r="BK415">
            <v>0</v>
          </cell>
          <cell r="BL415">
            <v>0</v>
          </cell>
          <cell r="BM415">
            <v>0</v>
          </cell>
          <cell r="BN415">
            <v>0</v>
          </cell>
          <cell r="BO415">
            <v>0</v>
          </cell>
          <cell r="BP415">
            <v>0</v>
          </cell>
          <cell r="BQ415">
            <v>0</v>
          </cell>
          <cell r="BR415">
            <v>0</v>
          </cell>
          <cell r="BS415">
            <v>0</v>
          </cell>
        </row>
        <row r="416">
          <cell r="A416">
            <v>2224</v>
          </cell>
          <cell r="B416" t="str">
            <v>SEREH</v>
          </cell>
          <cell r="C416" t="str">
            <v>Station Engineering Room Equipment and HMI Facilities</v>
          </cell>
          <cell r="D416" t="str">
            <v>Unit 5</v>
          </cell>
          <cell r="E416" t="str">
            <v>Local</v>
          </cell>
          <cell r="F416" t="str">
            <v>H</v>
          </cell>
          <cell r="G416" t="str">
            <v>Commissioning and Testing</v>
          </cell>
          <cell r="H416" t="str">
            <v>Formula 4</v>
          </cell>
          <cell r="I416" t="str">
            <v>H Commissioning and Testing Local Formula 4</v>
          </cell>
          <cell r="J416">
            <v>1127.72</v>
          </cell>
          <cell r="K416">
            <v>0</v>
          </cell>
          <cell r="L416">
            <v>1127.72</v>
          </cell>
          <cell r="M416">
            <v>0.27999999999997272</v>
          </cell>
          <cell r="N416">
            <v>1128</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cell r="AX416">
            <v>0</v>
          </cell>
          <cell r="AY416">
            <v>0</v>
          </cell>
          <cell r="AZ416">
            <v>0</v>
          </cell>
          <cell r="BA416">
            <v>0</v>
          </cell>
          <cell r="BB416">
            <v>0</v>
          </cell>
          <cell r="BC416">
            <v>0</v>
          </cell>
          <cell r="BD416">
            <v>0</v>
          </cell>
          <cell r="BE416">
            <v>0</v>
          </cell>
          <cell r="BF416">
            <v>0</v>
          </cell>
          <cell r="BG416">
            <v>0</v>
          </cell>
          <cell r="BH416">
            <v>1128</v>
          </cell>
          <cell r="BI416">
            <v>0</v>
          </cell>
          <cell r="BJ416">
            <v>0</v>
          </cell>
          <cell r="BK416">
            <v>0</v>
          </cell>
          <cell r="BL416">
            <v>0</v>
          </cell>
          <cell r="BM416">
            <v>0</v>
          </cell>
          <cell r="BN416">
            <v>0</v>
          </cell>
          <cell r="BO416">
            <v>0</v>
          </cell>
          <cell r="BP416">
            <v>0</v>
          </cell>
          <cell r="BQ416">
            <v>0</v>
          </cell>
          <cell r="BR416">
            <v>0</v>
          </cell>
          <cell r="BS416">
            <v>0</v>
          </cell>
        </row>
        <row r="417">
          <cell r="A417">
            <v>2226</v>
          </cell>
          <cell r="B417" t="str">
            <v>SEREH</v>
          </cell>
          <cell r="C417" t="str">
            <v>Station Engineering Room Equipment and HMI Facilities</v>
          </cell>
          <cell r="D417" t="str">
            <v>Unit 6</v>
          </cell>
          <cell r="E417" t="str">
            <v>Foreign</v>
          </cell>
          <cell r="F417" t="str">
            <v>B</v>
          </cell>
          <cell r="G417" t="str">
            <v>Engineering</v>
          </cell>
          <cell r="H417" t="str">
            <v>Fixed</v>
          </cell>
          <cell r="I417" t="str">
            <v>B Engineering Foreign Fixed</v>
          </cell>
          <cell r="J417">
            <v>5494.23</v>
          </cell>
          <cell r="K417">
            <v>5494.23</v>
          </cell>
          <cell r="L417">
            <v>0</v>
          </cell>
          <cell r="M417">
            <v>0</v>
          </cell>
          <cell r="N417">
            <v>5494.23</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v>0</v>
          </cell>
          <cell r="AD417">
            <v>0</v>
          </cell>
          <cell r="AE417">
            <v>0</v>
          </cell>
          <cell r="AF417">
            <v>0</v>
          </cell>
          <cell r="AG417">
            <v>0</v>
          </cell>
          <cell r="AH417">
            <v>5494.23</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0</v>
          </cell>
          <cell r="AW417">
            <v>0</v>
          </cell>
          <cell r="AX417">
            <v>0</v>
          </cell>
          <cell r="AY417">
            <v>0</v>
          </cell>
          <cell r="AZ417">
            <v>0</v>
          </cell>
          <cell r="BA417">
            <v>0</v>
          </cell>
          <cell r="BB417">
            <v>0</v>
          </cell>
          <cell r="BC417">
            <v>0</v>
          </cell>
          <cell r="BD417">
            <v>0</v>
          </cell>
          <cell r="BE417">
            <v>0</v>
          </cell>
          <cell r="BF417">
            <v>0</v>
          </cell>
          <cell r="BG417">
            <v>0</v>
          </cell>
          <cell r="BH417">
            <v>0</v>
          </cell>
          <cell r="BI417">
            <v>0</v>
          </cell>
          <cell r="BJ417">
            <v>0</v>
          </cell>
          <cell r="BK417">
            <v>0</v>
          </cell>
          <cell r="BL417">
            <v>0</v>
          </cell>
          <cell r="BM417">
            <v>0</v>
          </cell>
          <cell r="BN417">
            <v>0</v>
          </cell>
          <cell r="BO417">
            <v>0</v>
          </cell>
          <cell r="BP417">
            <v>0</v>
          </cell>
          <cell r="BQ417">
            <v>0</v>
          </cell>
          <cell r="BR417">
            <v>0</v>
          </cell>
          <cell r="BS417">
            <v>0</v>
          </cell>
        </row>
        <row r="418">
          <cell r="A418">
            <v>2227</v>
          </cell>
          <cell r="B418" t="str">
            <v>SEREH</v>
          </cell>
          <cell r="C418" t="str">
            <v>Station Engineering Room Equipment and HMI Facilities</v>
          </cell>
          <cell r="D418" t="str">
            <v>Unit 6</v>
          </cell>
          <cell r="E418" t="str">
            <v>Foreign</v>
          </cell>
          <cell r="F418" t="str">
            <v>C</v>
          </cell>
          <cell r="G418" t="str">
            <v>Plant and Materials</v>
          </cell>
          <cell r="H418" t="str">
            <v>Fixed</v>
          </cell>
          <cell r="I418" t="str">
            <v>C Plant and Materials Foreign Fixed</v>
          </cell>
          <cell r="J418">
            <v>282166.33</v>
          </cell>
          <cell r="K418">
            <v>0</v>
          </cell>
          <cell r="L418">
            <v>282166.33</v>
          </cell>
          <cell r="M418">
            <v>-0.33000000001629815</v>
          </cell>
          <cell r="N418">
            <v>282166</v>
          </cell>
          <cell r="P418">
            <v>0</v>
          </cell>
          <cell r="Q418">
            <v>0</v>
          </cell>
          <cell r="R418">
            <v>0</v>
          </cell>
          <cell r="S418">
            <v>0</v>
          </cell>
          <cell r="T418">
            <v>0</v>
          </cell>
          <cell r="U418">
            <v>0</v>
          </cell>
          <cell r="V418">
            <v>0</v>
          </cell>
          <cell r="W418">
            <v>0</v>
          </cell>
          <cell r="X418">
            <v>0</v>
          </cell>
          <cell r="Y418">
            <v>0</v>
          </cell>
          <cell r="Z418">
            <v>0</v>
          </cell>
          <cell r="AA418">
            <v>0</v>
          </cell>
          <cell r="AB418">
            <v>0</v>
          </cell>
          <cell r="AC418">
            <v>0</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0</v>
          </cell>
          <cell r="AW418">
            <v>0</v>
          </cell>
          <cell r="AX418">
            <v>0</v>
          </cell>
          <cell r="AY418">
            <v>0</v>
          </cell>
          <cell r="AZ418">
            <v>0</v>
          </cell>
          <cell r="BA418">
            <v>0</v>
          </cell>
          <cell r="BB418">
            <v>0</v>
          </cell>
          <cell r="BC418">
            <v>282166</v>
          </cell>
          <cell r="BD418">
            <v>0</v>
          </cell>
          <cell r="BE418">
            <v>0</v>
          </cell>
          <cell r="BF418">
            <v>0</v>
          </cell>
          <cell r="BG418">
            <v>0</v>
          </cell>
          <cell r="BH418">
            <v>0</v>
          </cell>
          <cell r="BI418">
            <v>0</v>
          </cell>
          <cell r="BJ418">
            <v>0</v>
          </cell>
          <cell r="BK418">
            <v>0</v>
          </cell>
          <cell r="BL418">
            <v>0</v>
          </cell>
          <cell r="BM418">
            <v>0</v>
          </cell>
          <cell r="BN418">
            <v>0</v>
          </cell>
          <cell r="BO418">
            <v>0</v>
          </cell>
          <cell r="BP418">
            <v>0</v>
          </cell>
          <cell r="BQ418">
            <v>0</v>
          </cell>
          <cell r="BR418">
            <v>0</v>
          </cell>
          <cell r="BS418">
            <v>0</v>
          </cell>
        </row>
        <row r="419">
          <cell r="A419">
            <v>2232</v>
          </cell>
          <cell r="B419" t="str">
            <v>SEREH</v>
          </cell>
          <cell r="C419" t="str">
            <v>Station Engineering Room Equipment and HMI Facilities</v>
          </cell>
          <cell r="D419" t="str">
            <v>Unit 6</v>
          </cell>
          <cell r="E419" t="str">
            <v>Foreign</v>
          </cell>
          <cell r="F419" t="str">
            <v>H</v>
          </cell>
          <cell r="G419" t="str">
            <v>Commissioning and Testing</v>
          </cell>
          <cell r="H419" t="str">
            <v>Fixed</v>
          </cell>
          <cell r="I419" t="str">
            <v>H Commissioning and Testing Foreign Fixed</v>
          </cell>
          <cell r="J419">
            <v>11539.85</v>
          </cell>
          <cell r="K419">
            <v>0</v>
          </cell>
          <cell r="L419">
            <v>11539.85</v>
          </cell>
          <cell r="M419">
            <v>0.1499999999996362</v>
          </cell>
          <cell r="N419">
            <v>11540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0</v>
          </cell>
          <cell r="AW419">
            <v>0</v>
          </cell>
          <cell r="AX419">
            <v>0</v>
          </cell>
          <cell r="AY419">
            <v>0</v>
          </cell>
          <cell r="AZ419">
            <v>0</v>
          </cell>
          <cell r="BA419">
            <v>0</v>
          </cell>
          <cell r="BB419">
            <v>0</v>
          </cell>
          <cell r="BC419">
            <v>0</v>
          </cell>
          <cell r="BD419">
            <v>11540</v>
          </cell>
          <cell r="BE419">
            <v>0</v>
          </cell>
          <cell r="BF419">
            <v>0</v>
          </cell>
          <cell r="BG419">
            <v>0</v>
          </cell>
          <cell r="BH419">
            <v>0</v>
          </cell>
          <cell r="BI419">
            <v>0</v>
          </cell>
          <cell r="BJ419">
            <v>0</v>
          </cell>
          <cell r="BK419">
            <v>0</v>
          </cell>
          <cell r="BL419">
            <v>0</v>
          </cell>
          <cell r="BM419">
            <v>0</v>
          </cell>
          <cell r="BN419">
            <v>0</v>
          </cell>
          <cell r="BO419">
            <v>0</v>
          </cell>
          <cell r="BP419">
            <v>0</v>
          </cell>
          <cell r="BQ419">
            <v>0</v>
          </cell>
          <cell r="BR419">
            <v>0</v>
          </cell>
          <cell r="BS419">
            <v>0</v>
          </cell>
        </row>
        <row r="420">
          <cell r="A420">
            <v>2234</v>
          </cell>
          <cell r="B420" t="str">
            <v>SEREH</v>
          </cell>
          <cell r="C420" t="str">
            <v>Station Engineering Room Equipment and HMI Facilities</v>
          </cell>
          <cell r="D420" t="str">
            <v>Unit 6</v>
          </cell>
          <cell r="E420" t="str">
            <v>Local</v>
          </cell>
          <cell r="F420" t="str">
            <v>B</v>
          </cell>
          <cell r="G420" t="str">
            <v>Engineering</v>
          </cell>
          <cell r="H420" t="str">
            <v>Formula 4</v>
          </cell>
          <cell r="I420" t="str">
            <v>B Engineering Local Formula 4</v>
          </cell>
          <cell r="J420">
            <v>536.91999999999996</v>
          </cell>
          <cell r="K420">
            <v>0</v>
          </cell>
          <cell r="L420">
            <v>536.91999999999996</v>
          </cell>
          <cell r="M420">
            <v>8.0000000000040927E-2</v>
          </cell>
          <cell r="N420">
            <v>537</v>
          </cell>
          <cell r="P420">
            <v>0</v>
          </cell>
          <cell r="Q420">
            <v>0</v>
          </cell>
          <cell r="R420">
            <v>0</v>
          </cell>
          <cell r="S420">
            <v>0</v>
          </cell>
          <cell r="T420">
            <v>0</v>
          </cell>
          <cell r="U420">
            <v>0</v>
          </cell>
          <cell r="V420">
            <v>0</v>
          </cell>
          <cell r="W420">
            <v>0</v>
          </cell>
          <cell r="X420">
            <v>0</v>
          </cell>
          <cell r="Y420">
            <v>0</v>
          </cell>
          <cell r="Z420">
            <v>0</v>
          </cell>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0</v>
          </cell>
          <cell r="AW420">
            <v>0</v>
          </cell>
          <cell r="AX420">
            <v>537</v>
          </cell>
          <cell r="AY420">
            <v>0</v>
          </cell>
          <cell r="AZ420">
            <v>0</v>
          </cell>
          <cell r="BA420">
            <v>0</v>
          </cell>
          <cell r="BB420">
            <v>0</v>
          </cell>
          <cell r="BC420">
            <v>0</v>
          </cell>
          <cell r="BD420">
            <v>0</v>
          </cell>
          <cell r="BE420">
            <v>0</v>
          </cell>
          <cell r="BF420">
            <v>0</v>
          </cell>
          <cell r="BG420">
            <v>0</v>
          </cell>
          <cell r="BH420">
            <v>0</v>
          </cell>
          <cell r="BI420">
            <v>0</v>
          </cell>
          <cell r="BJ420">
            <v>0</v>
          </cell>
          <cell r="BK420">
            <v>0</v>
          </cell>
          <cell r="BL420">
            <v>0</v>
          </cell>
          <cell r="BM420">
            <v>0</v>
          </cell>
          <cell r="BN420">
            <v>0</v>
          </cell>
          <cell r="BO420">
            <v>0</v>
          </cell>
          <cell r="BP420">
            <v>0</v>
          </cell>
          <cell r="BQ420">
            <v>0</v>
          </cell>
          <cell r="BR420">
            <v>0</v>
          </cell>
          <cell r="BS420">
            <v>0</v>
          </cell>
        </row>
        <row r="421">
          <cell r="A421">
            <v>2235</v>
          </cell>
          <cell r="B421" t="str">
            <v>SEREH</v>
          </cell>
          <cell r="C421" t="str">
            <v>Station Engineering Room Equipment and HMI Facilities</v>
          </cell>
          <cell r="D421" t="str">
            <v>Unit 6</v>
          </cell>
          <cell r="E421" t="str">
            <v>Local</v>
          </cell>
          <cell r="F421" t="str">
            <v>C</v>
          </cell>
          <cell r="G421" t="str">
            <v>Plant and Materials</v>
          </cell>
          <cell r="H421" t="str">
            <v>Formula 1</v>
          </cell>
          <cell r="I421" t="str">
            <v>C Plant and Materials Local Formula 1</v>
          </cell>
          <cell r="J421">
            <v>13805.94</v>
          </cell>
          <cell r="K421">
            <v>13805.94</v>
          </cell>
          <cell r="L421">
            <v>0</v>
          </cell>
          <cell r="M421">
            <v>0</v>
          </cell>
          <cell r="N421">
            <v>13805.94</v>
          </cell>
          <cell r="P421">
            <v>0</v>
          </cell>
          <cell r="Q421">
            <v>0</v>
          </cell>
          <cell r="R421">
            <v>0</v>
          </cell>
          <cell r="S421">
            <v>0</v>
          </cell>
          <cell r="T421">
            <v>0</v>
          </cell>
          <cell r="U421">
            <v>0</v>
          </cell>
          <cell r="V421">
            <v>0</v>
          </cell>
          <cell r="W421">
            <v>0</v>
          </cell>
          <cell r="X421">
            <v>0</v>
          </cell>
          <cell r="Y421">
            <v>0</v>
          </cell>
          <cell r="Z421">
            <v>0</v>
          </cell>
          <cell r="AA421">
            <v>0</v>
          </cell>
          <cell r="AB421">
            <v>0</v>
          </cell>
          <cell r="AC421">
            <v>0</v>
          </cell>
          <cell r="AD421">
            <v>0</v>
          </cell>
          <cell r="AE421">
            <v>0</v>
          </cell>
          <cell r="AF421">
            <v>0</v>
          </cell>
          <cell r="AG421">
            <v>0</v>
          </cell>
          <cell r="AH421">
            <v>13805.94</v>
          </cell>
          <cell r="AI421">
            <v>0</v>
          </cell>
          <cell r="AJ421">
            <v>0</v>
          </cell>
          <cell r="AK421">
            <v>0</v>
          </cell>
          <cell r="AL421">
            <v>0</v>
          </cell>
          <cell r="AM421">
            <v>0</v>
          </cell>
          <cell r="AN421">
            <v>0</v>
          </cell>
          <cell r="AO421">
            <v>0</v>
          </cell>
          <cell r="AP421">
            <v>0</v>
          </cell>
          <cell r="AQ421">
            <v>0</v>
          </cell>
          <cell r="AR421">
            <v>0</v>
          </cell>
          <cell r="AS421">
            <v>0</v>
          </cell>
          <cell r="AT421">
            <v>0</v>
          </cell>
          <cell r="AU421">
            <v>0</v>
          </cell>
          <cell r="AV421">
            <v>0</v>
          </cell>
          <cell r="AW421">
            <v>0</v>
          </cell>
          <cell r="AX421">
            <v>0</v>
          </cell>
          <cell r="AY421">
            <v>0</v>
          </cell>
          <cell r="AZ421">
            <v>0</v>
          </cell>
          <cell r="BA421">
            <v>0</v>
          </cell>
          <cell r="BB421">
            <v>0</v>
          </cell>
          <cell r="BC421">
            <v>0</v>
          </cell>
          <cell r="BD421">
            <v>0</v>
          </cell>
          <cell r="BE421">
            <v>0</v>
          </cell>
          <cell r="BF421">
            <v>0</v>
          </cell>
          <cell r="BG421">
            <v>0</v>
          </cell>
          <cell r="BH421">
            <v>0</v>
          </cell>
          <cell r="BI421">
            <v>0</v>
          </cell>
          <cell r="BJ421">
            <v>0</v>
          </cell>
          <cell r="BK421">
            <v>0</v>
          </cell>
          <cell r="BL421">
            <v>0</v>
          </cell>
          <cell r="BM421">
            <v>0</v>
          </cell>
          <cell r="BN421">
            <v>0</v>
          </cell>
          <cell r="BO421">
            <v>0</v>
          </cell>
          <cell r="BP421">
            <v>0</v>
          </cell>
          <cell r="BQ421">
            <v>0</v>
          </cell>
          <cell r="BR421">
            <v>0</v>
          </cell>
          <cell r="BS421">
            <v>0</v>
          </cell>
        </row>
        <row r="422">
          <cell r="A422">
            <v>2236</v>
          </cell>
          <cell r="B422" t="str">
            <v>SEREH</v>
          </cell>
          <cell r="C422" t="str">
            <v>Station Engineering Room Equipment and HMI Facilities</v>
          </cell>
          <cell r="D422" t="str">
            <v>Unit 6</v>
          </cell>
          <cell r="E422" t="str">
            <v>Local</v>
          </cell>
          <cell r="F422" t="str">
            <v>D</v>
          </cell>
          <cell r="G422" t="str">
            <v>Shipping / Freight</v>
          </cell>
          <cell r="H422" t="str">
            <v>Fixed</v>
          </cell>
          <cell r="I422" t="str">
            <v>D Shipping / Freight Local Fixed</v>
          </cell>
          <cell r="J422">
            <v>15413.66</v>
          </cell>
          <cell r="K422">
            <v>15413.66</v>
          </cell>
          <cell r="L422">
            <v>0</v>
          </cell>
          <cell r="M422">
            <v>0</v>
          </cell>
          <cell r="N422">
            <v>15413.66</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v>0</v>
          </cell>
          <cell r="AD422">
            <v>0</v>
          </cell>
          <cell r="AE422">
            <v>0</v>
          </cell>
          <cell r="AF422">
            <v>0</v>
          </cell>
          <cell r="AG422">
            <v>0</v>
          </cell>
          <cell r="AH422">
            <v>15413.66</v>
          </cell>
          <cell r="AI422">
            <v>0</v>
          </cell>
          <cell r="AJ422">
            <v>0</v>
          </cell>
          <cell r="AK422">
            <v>0</v>
          </cell>
          <cell r="AL422">
            <v>0</v>
          </cell>
          <cell r="AM422">
            <v>0</v>
          </cell>
          <cell r="AN422">
            <v>0</v>
          </cell>
          <cell r="AO422">
            <v>0</v>
          </cell>
          <cell r="AP422">
            <v>0</v>
          </cell>
          <cell r="AQ422">
            <v>0</v>
          </cell>
          <cell r="AR422">
            <v>0</v>
          </cell>
          <cell r="AS422">
            <v>0</v>
          </cell>
          <cell r="AT422">
            <v>0</v>
          </cell>
          <cell r="AU422">
            <v>0</v>
          </cell>
          <cell r="AV422">
            <v>0</v>
          </cell>
          <cell r="AW422">
            <v>0</v>
          </cell>
          <cell r="AX422">
            <v>0</v>
          </cell>
          <cell r="AY422">
            <v>0</v>
          </cell>
          <cell r="AZ422">
            <v>0</v>
          </cell>
          <cell r="BA422">
            <v>0</v>
          </cell>
          <cell r="BB422">
            <v>0</v>
          </cell>
          <cell r="BC422">
            <v>0</v>
          </cell>
          <cell r="BD422">
            <v>0</v>
          </cell>
          <cell r="BE422">
            <v>0</v>
          </cell>
          <cell r="BF422">
            <v>0</v>
          </cell>
          <cell r="BG422">
            <v>0</v>
          </cell>
          <cell r="BH422">
            <v>0</v>
          </cell>
          <cell r="BI422">
            <v>0</v>
          </cell>
          <cell r="BJ422">
            <v>0</v>
          </cell>
          <cell r="BK422">
            <v>0</v>
          </cell>
          <cell r="BL422">
            <v>0</v>
          </cell>
          <cell r="BM422">
            <v>0</v>
          </cell>
          <cell r="BN422">
            <v>0</v>
          </cell>
          <cell r="BO422">
            <v>0</v>
          </cell>
          <cell r="BP422">
            <v>0</v>
          </cell>
          <cell r="BQ422">
            <v>0</v>
          </cell>
          <cell r="BR422">
            <v>0</v>
          </cell>
          <cell r="BS422">
            <v>0</v>
          </cell>
        </row>
        <row r="423">
          <cell r="A423">
            <v>2240</v>
          </cell>
          <cell r="B423" t="str">
            <v>SEREH</v>
          </cell>
          <cell r="C423" t="str">
            <v>Station Engineering Room Equipment and HMI Facilities</v>
          </cell>
          <cell r="D423" t="str">
            <v>Unit 6</v>
          </cell>
          <cell r="E423" t="str">
            <v>Local</v>
          </cell>
          <cell r="F423" t="str">
            <v>H</v>
          </cell>
          <cell r="G423" t="str">
            <v>Commissioning and Testing</v>
          </cell>
          <cell r="H423" t="str">
            <v>Formula 4</v>
          </cell>
          <cell r="I423" t="str">
            <v>H Commissioning and Testing Local Formula 4</v>
          </cell>
          <cell r="J423">
            <v>1127.72</v>
          </cell>
          <cell r="K423">
            <v>0</v>
          </cell>
          <cell r="L423">
            <v>1127.72</v>
          </cell>
          <cell r="M423">
            <v>0.27999999999997272</v>
          </cell>
          <cell r="N423">
            <v>1128</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cell r="AS423">
            <v>0</v>
          </cell>
          <cell r="AT423">
            <v>0</v>
          </cell>
          <cell r="AU423">
            <v>0</v>
          </cell>
          <cell r="AV423">
            <v>0</v>
          </cell>
          <cell r="AW423">
            <v>0</v>
          </cell>
          <cell r="AX423">
            <v>0</v>
          </cell>
          <cell r="AY423">
            <v>0</v>
          </cell>
          <cell r="AZ423">
            <v>0</v>
          </cell>
          <cell r="BA423">
            <v>0</v>
          </cell>
          <cell r="BB423">
            <v>0</v>
          </cell>
          <cell r="BC423">
            <v>0</v>
          </cell>
          <cell r="BD423">
            <v>0</v>
          </cell>
          <cell r="BE423">
            <v>0</v>
          </cell>
          <cell r="BF423">
            <v>1128</v>
          </cell>
          <cell r="BG423">
            <v>0</v>
          </cell>
          <cell r="BH423">
            <v>0</v>
          </cell>
          <cell r="BI423">
            <v>0</v>
          </cell>
          <cell r="BJ423">
            <v>0</v>
          </cell>
          <cell r="BK423">
            <v>0</v>
          </cell>
          <cell r="BL423">
            <v>0</v>
          </cell>
          <cell r="BM423">
            <v>0</v>
          </cell>
          <cell r="BN423">
            <v>0</v>
          </cell>
          <cell r="BO423">
            <v>0</v>
          </cell>
          <cell r="BP423">
            <v>0</v>
          </cell>
          <cell r="BQ423">
            <v>0</v>
          </cell>
          <cell r="BR423">
            <v>0</v>
          </cell>
          <cell r="BS423">
            <v>0</v>
          </cell>
        </row>
        <row r="424">
          <cell r="A424">
            <v>2242</v>
          </cell>
          <cell r="B424" t="str">
            <v>SEREH</v>
          </cell>
          <cell r="C424" t="str">
            <v>Station Engineering Room Equipment and HMI Facilities</v>
          </cell>
          <cell r="D424" t="str">
            <v>Unit 7</v>
          </cell>
          <cell r="E424" t="str">
            <v>Foreign</v>
          </cell>
          <cell r="F424" t="str">
            <v>B</v>
          </cell>
          <cell r="G424" t="str">
            <v>Engineering</v>
          </cell>
          <cell r="H424" t="str">
            <v>Fixed</v>
          </cell>
          <cell r="I424" t="str">
            <v>B Engineering Foreign Fixed</v>
          </cell>
          <cell r="J424">
            <v>5494.23</v>
          </cell>
          <cell r="K424">
            <v>5494.23</v>
          </cell>
          <cell r="L424">
            <v>0</v>
          </cell>
          <cell r="M424">
            <v>0</v>
          </cell>
          <cell r="N424">
            <v>5494.23</v>
          </cell>
          <cell r="P424">
            <v>0</v>
          </cell>
          <cell r="Q424">
            <v>0</v>
          </cell>
          <cell r="R424">
            <v>0</v>
          </cell>
          <cell r="S424">
            <v>0</v>
          </cell>
          <cell r="T424">
            <v>0</v>
          </cell>
          <cell r="U424">
            <v>0</v>
          </cell>
          <cell r="V424">
            <v>0</v>
          </cell>
          <cell r="W424">
            <v>0</v>
          </cell>
          <cell r="X424">
            <v>0</v>
          </cell>
          <cell r="Y424">
            <v>0</v>
          </cell>
          <cell r="Z424">
            <v>0</v>
          </cell>
          <cell r="AA424">
            <v>5494.23</v>
          </cell>
          <cell r="AB424">
            <v>5494.23</v>
          </cell>
          <cell r="AC424">
            <v>0</v>
          </cell>
          <cell r="AD424">
            <v>0</v>
          </cell>
          <cell r="AE424">
            <v>0</v>
          </cell>
          <cell r="AF424">
            <v>0</v>
          </cell>
          <cell r="AG424">
            <v>0</v>
          </cell>
          <cell r="AH424">
            <v>-5494.23</v>
          </cell>
          <cell r="AI424">
            <v>0</v>
          </cell>
          <cell r="AJ424">
            <v>0</v>
          </cell>
          <cell r="AK424">
            <v>0</v>
          </cell>
          <cell r="AL424">
            <v>0</v>
          </cell>
          <cell r="AM424">
            <v>0</v>
          </cell>
          <cell r="AN424">
            <v>0</v>
          </cell>
          <cell r="AO424">
            <v>0</v>
          </cell>
          <cell r="AP424">
            <v>0</v>
          </cell>
          <cell r="AQ424">
            <v>0</v>
          </cell>
          <cell r="AR424">
            <v>0</v>
          </cell>
          <cell r="AS424">
            <v>0</v>
          </cell>
          <cell r="AT424">
            <v>0</v>
          </cell>
          <cell r="AU424">
            <v>0</v>
          </cell>
          <cell r="AV424">
            <v>0</v>
          </cell>
          <cell r="AW424">
            <v>0</v>
          </cell>
          <cell r="AX424">
            <v>0</v>
          </cell>
          <cell r="AY424">
            <v>0</v>
          </cell>
          <cell r="AZ424">
            <v>0</v>
          </cell>
          <cell r="BA424">
            <v>0</v>
          </cell>
          <cell r="BB424">
            <v>0</v>
          </cell>
          <cell r="BC424">
            <v>0</v>
          </cell>
          <cell r="BD424">
            <v>0</v>
          </cell>
          <cell r="BE424">
            <v>0</v>
          </cell>
          <cell r="BF424">
            <v>0</v>
          </cell>
          <cell r="BG424">
            <v>0</v>
          </cell>
          <cell r="BH424">
            <v>0</v>
          </cell>
          <cell r="BI424">
            <v>0</v>
          </cell>
          <cell r="BJ424">
            <v>0</v>
          </cell>
          <cell r="BK424">
            <v>0</v>
          </cell>
          <cell r="BL424">
            <v>0</v>
          </cell>
          <cell r="BM424">
            <v>0</v>
          </cell>
          <cell r="BN424">
            <v>0</v>
          </cell>
          <cell r="BO424">
            <v>0</v>
          </cell>
          <cell r="BP424">
            <v>0</v>
          </cell>
          <cell r="BQ424">
            <v>0</v>
          </cell>
          <cell r="BR424">
            <v>0</v>
          </cell>
          <cell r="BS424">
            <v>0</v>
          </cell>
        </row>
        <row r="425">
          <cell r="A425">
            <v>2243</v>
          </cell>
          <cell r="B425" t="str">
            <v>SEREH</v>
          </cell>
          <cell r="C425" t="str">
            <v>Station Engineering Room Equipment and HMI Facilities</v>
          </cell>
          <cell r="D425" t="str">
            <v>Unit 7</v>
          </cell>
          <cell r="E425" t="str">
            <v>Foreign</v>
          </cell>
          <cell r="F425" t="str">
            <v>C</v>
          </cell>
          <cell r="G425" t="str">
            <v>Plant and Materials</v>
          </cell>
          <cell r="H425" t="str">
            <v>Fixed</v>
          </cell>
          <cell r="I425" t="str">
            <v>C Plant and Materials Foreign Fixed</v>
          </cell>
          <cell r="J425">
            <v>282166.33</v>
          </cell>
          <cell r="K425">
            <v>282166.33</v>
          </cell>
          <cell r="L425">
            <v>0</v>
          </cell>
          <cell r="M425">
            <v>0</v>
          </cell>
          <cell r="N425">
            <v>282166.33</v>
          </cell>
          <cell r="P425">
            <v>0</v>
          </cell>
          <cell r="Q425">
            <v>0</v>
          </cell>
          <cell r="R425">
            <v>0</v>
          </cell>
          <cell r="S425">
            <v>0</v>
          </cell>
          <cell r="T425">
            <v>0</v>
          </cell>
          <cell r="U425">
            <v>0</v>
          </cell>
          <cell r="V425">
            <v>0</v>
          </cell>
          <cell r="W425">
            <v>0</v>
          </cell>
          <cell r="X425">
            <v>0</v>
          </cell>
          <cell r="Y425">
            <v>0</v>
          </cell>
          <cell r="Z425">
            <v>282166.33</v>
          </cell>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cell r="AQ425">
            <v>0</v>
          </cell>
          <cell r="AR425">
            <v>0</v>
          </cell>
          <cell r="AS425">
            <v>0</v>
          </cell>
          <cell r="AT425">
            <v>0</v>
          </cell>
          <cell r="AU425">
            <v>0</v>
          </cell>
          <cell r="AV425">
            <v>0</v>
          </cell>
          <cell r="AW425">
            <v>0</v>
          </cell>
          <cell r="AX425">
            <v>0</v>
          </cell>
          <cell r="AY425">
            <v>0</v>
          </cell>
          <cell r="AZ425">
            <v>0</v>
          </cell>
          <cell r="BA425">
            <v>0</v>
          </cell>
          <cell r="BB425">
            <v>0</v>
          </cell>
          <cell r="BC425">
            <v>0</v>
          </cell>
          <cell r="BD425">
            <v>0</v>
          </cell>
          <cell r="BE425">
            <v>0</v>
          </cell>
          <cell r="BF425">
            <v>0</v>
          </cell>
          <cell r="BG425">
            <v>0</v>
          </cell>
          <cell r="BH425">
            <v>0</v>
          </cell>
          <cell r="BI425">
            <v>0</v>
          </cell>
          <cell r="BJ425">
            <v>0</v>
          </cell>
          <cell r="BK425">
            <v>0</v>
          </cell>
          <cell r="BL425">
            <v>0</v>
          </cell>
          <cell r="BM425">
            <v>0</v>
          </cell>
          <cell r="BN425">
            <v>0</v>
          </cell>
          <cell r="BO425">
            <v>0</v>
          </cell>
          <cell r="BP425">
            <v>0</v>
          </cell>
          <cell r="BQ425">
            <v>0</v>
          </cell>
          <cell r="BR425">
            <v>0</v>
          </cell>
          <cell r="BS425">
            <v>0</v>
          </cell>
        </row>
        <row r="426">
          <cell r="A426">
            <v>2248</v>
          </cell>
          <cell r="B426" t="str">
            <v>SEREH</v>
          </cell>
          <cell r="C426" t="str">
            <v>Station Engineering Room Equipment and HMI Facilities</v>
          </cell>
          <cell r="D426" t="str">
            <v>Unit 7</v>
          </cell>
          <cell r="E426" t="str">
            <v>Foreign</v>
          </cell>
          <cell r="F426" t="str">
            <v>H</v>
          </cell>
          <cell r="G426" t="str">
            <v>Commissioning and Testing</v>
          </cell>
          <cell r="H426" t="str">
            <v>Fixed</v>
          </cell>
          <cell r="I426" t="str">
            <v>H Commissioning and Testing Foreign Fixed</v>
          </cell>
          <cell r="J426">
            <v>11539.85</v>
          </cell>
          <cell r="K426">
            <v>0</v>
          </cell>
          <cell r="L426">
            <v>11539.85</v>
          </cell>
          <cell r="M426">
            <v>0.1499999999996362</v>
          </cell>
          <cell r="N426">
            <v>11540</v>
          </cell>
          <cell r="P426">
            <v>0</v>
          </cell>
          <cell r="Q426">
            <v>0</v>
          </cell>
          <cell r="R426">
            <v>0</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cell r="AQ426">
            <v>0</v>
          </cell>
          <cell r="AR426">
            <v>0</v>
          </cell>
          <cell r="AS426">
            <v>0</v>
          </cell>
          <cell r="AT426">
            <v>0</v>
          </cell>
          <cell r="AU426">
            <v>0</v>
          </cell>
          <cell r="AV426">
            <v>0</v>
          </cell>
          <cell r="AW426">
            <v>0</v>
          </cell>
          <cell r="AX426">
            <v>0</v>
          </cell>
          <cell r="AY426">
            <v>11540</v>
          </cell>
          <cell r="AZ426">
            <v>0</v>
          </cell>
          <cell r="BA426">
            <v>0</v>
          </cell>
          <cell r="BB426">
            <v>0</v>
          </cell>
          <cell r="BC426">
            <v>0</v>
          </cell>
          <cell r="BD426">
            <v>0</v>
          </cell>
          <cell r="BE426">
            <v>0</v>
          </cell>
          <cell r="BF426">
            <v>0</v>
          </cell>
          <cell r="BG426">
            <v>0</v>
          </cell>
          <cell r="BH426">
            <v>0</v>
          </cell>
          <cell r="BI426">
            <v>0</v>
          </cell>
          <cell r="BJ426">
            <v>0</v>
          </cell>
          <cell r="BK426">
            <v>0</v>
          </cell>
          <cell r="BL426">
            <v>0</v>
          </cell>
          <cell r="BM426">
            <v>0</v>
          </cell>
          <cell r="BN426">
            <v>0</v>
          </cell>
          <cell r="BO426">
            <v>0</v>
          </cell>
          <cell r="BP426">
            <v>0</v>
          </cell>
          <cell r="BQ426">
            <v>0</v>
          </cell>
          <cell r="BR426">
            <v>0</v>
          </cell>
          <cell r="BS426">
            <v>0</v>
          </cell>
        </row>
        <row r="427">
          <cell r="A427">
            <v>2250</v>
          </cell>
          <cell r="B427" t="str">
            <v>SEREH</v>
          </cell>
          <cell r="C427" t="str">
            <v>Station Engineering Room Equipment and HMI Facilities</v>
          </cell>
          <cell r="D427" t="str">
            <v>Unit 7</v>
          </cell>
          <cell r="E427" t="str">
            <v>Local</v>
          </cell>
          <cell r="F427" t="str">
            <v>B</v>
          </cell>
          <cell r="G427" t="str">
            <v>Engineering</v>
          </cell>
          <cell r="H427" t="str">
            <v>Formula 4</v>
          </cell>
          <cell r="I427" t="str">
            <v>B Engineering Local Formula 4</v>
          </cell>
          <cell r="J427">
            <v>536.91999999999996</v>
          </cell>
          <cell r="K427">
            <v>536.91999999999996</v>
          </cell>
          <cell r="L427">
            <v>0</v>
          </cell>
          <cell r="M427">
            <v>0</v>
          </cell>
          <cell r="N427">
            <v>536.91999999999996</v>
          </cell>
          <cell r="P427">
            <v>0</v>
          </cell>
          <cell r="Q427">
            <v>0</v>
          </cell>
          <cell r="R427">
            <v>0</v>
          </cell>
          <cell r="S427">
            <v>0</v>
          </cell>
          <cell r="T427">
            <v>0</v>
          </cell>
          <cell r="U427">
            <v>0</v>
          </cell>
          <cell r="V427">
            <v>0</v>
          </cell>
          <cell r="W427">
            <v>0</v>
          </cell>
          <cell r="X427">
            <v>0</v>
          </cell>
          <cell r="Y427">
            <v>0</v>
          </cell>
          <cell r="Z427">
            <v>0</v>
          </cell>
          <cell r="AA427">
            <v>536.91999999999996</v>
          </cell>
          <cell r="AB427">
            <v>536.91999999999996</v>
          </cell>
          <cell r="AC427">
            <v>0</v>
          </cell>
          <cell r="AD427">
            <v>0</v>
          </cell>
          <cell r="AE427">
            <v>0</v>
          </cell>
          <cell r="AF427">
            <v>0</v>
          </cell>
          <cell r="AG427">
            <v>0</v>
          </cell>
          <cell r="AH427">
            <v>-536.91999999999996</v>
          </cell>
          <cell r="AI427">
            <v>0</v>
          </cell>
          <cell r="AJ427">
            <v>0</v>
          </cell>
          <cell r="AK427">
            <v>0</v>
          </cell>
          <cell r="AL427">
            <v>0</v>
          </cell>
          <cell r="AM427">
            <v>0</v>
          </cell>
          <cell r="AN427">
            <v>0</v>
          </cell>
          <cell r="AO427">
            <v>0</v>
          </cell>
          <cell r="AP427">
            <v>0</v>
          </cell>
          <cell r="AQ427">
            <v>0</v>
          </cell>
          <cell r="AR427">
            <v>0</v>
          </cell>
          <cell r="AS427">
            <v>0</v>
          </cell>
          <cell r="AT427">
            <v>0</v>
          </cell>
          <cell r="AU427">
            <v>0</v>
          </cell>
          <cell r="AV427">
            <v>0</v>
          </cell>
          <cell r="AW427">
            <v>0</v>
          </cell>
          <cell r="AX427">
            <v>0</v>
          </cell>
          <cell r="AY427">
            <v>0</v>
          </cell>
          <cell r="AZ427">
            <v>0</v>
          </cell>
          <cell r="BA427">
            <v>0</v>
          </cell>
          <cell r="BB427">
            <v>0</v>
          </cell>
          <cell r="BC427">
            <v>0</v>
          </cell>
          <cell r="BD427">
            <v>0</v>
          </cell>
          <cell r="BE427">
            <v>0</v>
          </cell>
          <cell r="BF427">
            <v>0</v>
          </cell>
          <cell r="BG427">
            <v>0</v>
          </cell>
          <cell r="BH427">
            <v>0</v>
          </cell>
          <cell r="BI427">
            <v>0</v>
          </cell>
          <cell r="BJ427">
            <v>0</v>
          </cell>
          <cell r="BK427">
            <v>0</v>
          </cell>
          <cell r="BL427">
            <v>0</v>
          </cell>
          <cell r="BM427">
            <v>0</v>
          </cell>
          <cell r="BN427">
            <v>0</v>
          </cell>
          <cell r="BO427">
            <v>0</v>
          </cell>
          <cell r="BP427">
            <v>0</v>
          </cell>
          <cell r="BQ427">
            <v>0</v>
          </cell>
          <cell r="BR427">
            <v>0</v>
          </cell>
          <cell r="BS427">
            <v>0</v>
          </cell>
        </row>
        <row r="428">
          <cell r="A428">
            <v>2251</v>
          </cell>
          <cell r="B428" t="str">
            <v>SEREH</v>
          </cell>
          <cell r="C428" t="str">
            <v>Station Engineering Room Equipment and HMI Facilities</v>
          </cell>
          <cell r="D428" t="str">
            <v>Unit 7</v>
          </cell>
          <cell r="E428" t="str">
            <v>Local</v>
          </cell>
          <cell r="F428" t="str">
            <v>C</v>
          </cell>
          <cell r="G428" t="str">
            <v>Plant and Materials</v>
          </cell>
          <cell r="H428" t="str">
            <v>Formula 1</v>
          </cell>
          <cell r="I428" t="str">
            <v>C Plant and Materials Local Formula 1</v>
          </cell>
          <cell r="J428">
            <v>13805.94</v>
          </cell>
          <cell r="K428">
            <v>13805.94</v>
          </cell>
          <cell r="L428">
            <v>0</v>
          </cell>
          <cell r="M428">
            <v>0</v>
          </cell>
          <cell r="N428">
            <v>13805.94</v>
          </cell>
          <cell r="P428">
            <v>0</v>
          </cell>
          <cell r="Q428">
            <v>0</v>
          </cell>
          <cell r="R428">
            <v>0</v>
          </cell>
          <cell r="S428">
            <v>0</v>
          </cell>
          <cell r="T428">
            <v>0</v>
          </cell>
          <cell r="U428">
            <v>0</v>
          </cell>
          <cell r="V428">
            <v>0</v>
          </cell>
          <cell r="W428">
            <v>0</v>
          </cell>
          <cell r="X428">
            <v>0</v>
          </cell>
          <cell r="Y428">
            <v>0</v>
          </cell>
          <cell r="Z428">
            <v>0</v>
          </cell>
          <cell r="AA428">
            <v>13805.94</v>
          </cell>
          <cell r="AB428">
            <v>13805.94</v>
          </cell>
          <cell r="AC428">
            <v>0</v>
          </cell>
          <cell r="AD428">
            <v>0</v>
          </cell>
          <cell r="AE428">
            <v>0</v>
          </cell>
          <cell r="AF428">
            <v>0</v>
          </cell>
          <cell r="AG428">
            <v>0</v>
          </cell>
          <cell r="AH428">
            <v>-13805.94</v>
          </cell>
          <cell r="AI428">
            <v>0</v>
          </cell>
          <cell r="AJ428">
            <v>0</v>
          </cell>
          <cell r="AK428">
            <v>0</v>
          </cell>
          <cell r="AL428">
            <v>0</v>
          </cell>
          <cell r="AM428">
            <v>0</v>
          </cell>
          <cell r="AN428">
            <v>0</v>
          </cell>
          <cell r="AO428">
            <v>0</v>
          </cell>
          <cell r="AP428">
            <v>0</v>
          </cell>
          <cell r="AQ428">
            <v>0</v>
          </cell>
          <cell r="AR428">
            <v>0</v>
          </cell>
          <cell r="AS428">
            <v>0</v>
          </cell>
          <cell r="AT428">
            <v>0</v>
          </cell>
          <cell r="AU428">
            <v>0</v>
          </cell>
          <cell r="AV428">
            <v>0</v>
          </cell>
          <cell r="AW428">
            <v>0</v>
          </cell>
          <cell r="AX428">
            <v>0</v>
          </cell>
          <cell r="AY428">
            <v>0</v>
          </cell>
          <cell r="AZ428">
            <v>0</v>
          </cell>
          <cell r="BA428">
            <v>0</v>
          </cell>
          <cell r="BB428">
            <v>0</v>
          </cell>
          <cell r="BC428">
            <v>0</v>
          </cell>
          <cell r="BD428">
            <v>0</v>
          </cell>
          <cell r="BE428">
            <v>0</v>
          </cell>
          <cell r="BF428">
            <v>0</v>
          </cell>
          <cell r="BG428">
            <v>0</v>
          </cell>
          <cell r="BH428">
            <v>0</v>
          </cell>
          <cell r="BI428">
            <v>0</v>
          </cell>
          <cell r="BJ428">
            <v>0</v>
          </cell>
          <cell r="BK428">
            <v>0</v>
          </cell>
          <cell r="BL428">
            <v>0</v>
          </cell>
          <cell r="BM428">
            <v>0</v>
          </cell>
          <cell r="BN428">
            <v>0</v>
          </cell>
          <cell r="BO428">
            <v>0</v>
          </cell>
          <cell r="BP428">
            <v>0</v>
          </cell>
          <cell r="BQ428">
            <v>0</v>
          </cell>
          <cell r="BR428">
            <v>0</v>
          </cell>
          <cell r="BS428">
            <v>0</v>
          </cell>
        </row>
        <row r="429">
          <cell r="A429">
            <v>2252</v>
          </cell>
          <cell r="B429" t="str">
            <v>SEREH</v>
          </cell>
          <cell r="C429" t="str">
            <v>Station Engineering Room Equipment and HMI Facilities</v>
          </cell>
          <cell r="D429" t="str">
            <v>Unit 7</v>
          </cell>
          <cell r="E429" t="str">
            <v>Local</v>
          </cell>
          <cell r="F429" t="str">
            <v>D</v>
          </cell>
          <cell r="G429" t="str">
            <v>Shipping / Freight</v>
          </cell>
          <cell r="H429" t="str">
            <v>Fixed</v>
          </cell>
          <cell r="I429" t="str">
            <v>D Shipping / Freight Local Fixed</v>
          </cell>
          <cell r="J429">
            <v>15413.66</v>
          </cell>
          <cell r="K429">
            <v>15413.66</v>
          </cell>
          <cell r="L429">
            <v>0</v>
          </cell>
          <cell r="M429">
            <v>0</v>
          </cell>
          <cell r="N429">
            <v>15413.66</v>
          </cell>
          <cell r="P429">
            <v>0</v>
          </cell>
          <cell r="Q429">
            <v>0</v>
          </cell>
          <cell r="R429">
            <v>0</v>
          </cell>
          <cell r="S429">
            <v>0</v>
          </cell>
          <cell r="T429">
            <v>0</v>
          </cell>
          <cell r="U429">
            <v>0</v>
          </cell>
          <cell r="V429">
            <v>0</v>
          </cell>
          <cell r="W429">
            <v>0</v>
          </cell>
          <cell r="X429">
            <v>0</v>
          </cell>
          <cell r="Y429">
            <v>0</v>
          </cell>
          <cell r="Z429">
            <v>0</v>
          </cell>
          <cell r="AA429">
            <v>15413.66</v>
          </cell>
          <cell r="AB429">
            <v>15413.66</v>
          </cell>
          <cell r="AC429">
            <v>0</v>
          </cell>
          <cell r="AD429">
            <v>0</v>
          </cell>
          <cell r="AE429">
            <v>0</v>
          </cell>
          <cell r="AF429">
            <v>0</v>
          </cell>
          <cell r="AG429">
            <v>0</v>
          </cell>
          <cell r="AH429">
            <v>-15413.66</v>
          </cell>
          <cell r="AI429">
            <v>0</v>
          </cell>
          <cell r="AJ429">
            <v>0</v>
          </cell>
          <cell r="AK429">
            <v>0</v>
          </cell>
          <cell r="AL429">
            <v>0</v>
          </cell>
          <cell r="AM429">
            <v>0</v>
          </cell>
          <cell r="AN429">
            <v>0</v>
          </cell>
          <cell r="AO429">
            <v>0</v>
          </cell>
          <cell r="AP429">
            <v>0</v>
          </cell>
          <cell r="AQ429">
            <v>0</v>
          </cell>
          <cell r="AR429">
            <v>0</v>
          </cell>
          <cell r="AS429">
            <v>0</v>
          </cell>
          <cell r="AT429">
            <v>0</v>
          </cell>
          <cell r="AU429">
            <v>0</v>
          </cell>
          <cell r="AV429">
            <v>0</v>
          </cell>
          <cell r="AW429">
            <v>0</v>
          </cell>
          <cell r="AX429">
            <v>0</v>
          </cell>
          <cell r="AY429">
            <v>0</v>
          </cell>
          <cell r="AZ429">
            <v>0</v>
          </cell>
          <cell r="BA429">
            <v>0</v>
          </cell>
          <cell r="BB429">
            <v>0</v>
          </cell>
          <cell r="BC429">
            <v>0</v>
          </cell>
          <cell r="BD429">
            <v>0</v>
          </cell>
          <cell r="BE429">
            <v>0</v>
          </cell>
          <cell r="BF429">
            <v>0</v>
          </cell>
          <cell r="BG429">
            <v>0</v>
          </cell>
          <cell r="BH429">
            <v>0</v>
          </cell>
          <cell r="BI429">
            <v>0</v>
          </cell>
          <cell r="BJ429">
            <v>0</v>
          </cell>
          <cell r="BK429">
            <v>0</v>
          </cell>
          <cell r="BL429">
            <v>0</v>
          </cell>
          <cell r="BM429">
            <v>0</v>
          </cell>
          <cell r="BN429">
            <v>0</v>
          </cell>
          <cell r="BO429">
            <v>0</v>
          </cell>
          <cell r="BP429">
            <v>0</v>
          </cell>
          <cell r="BQ429">
            <v>0</v>
          </cell>
          <cell r="BR429">
            <v>0</v>
          </cell>
          <cell r="BS429">
            <v>0</v>
          </cell>
        </row>
        <row r="430">
          <cell r="A430">
            <v>2256</v>
          </cell>
          <cell r="B430" t="str">
            <v>SEREH</v>
          </cell>
          <cell r="C430" t="str">
            <v>Station Engineering Room Equipment and HMI Facilities</v>
          </cell>
          <cell r="D430" t="str">
            <v>Unit 7</v>
          </cell>
          <cell r="E430" t="str">
            <v>Local</v>
          </cell>
          <cell r="F430" t="str">
            <v>H</v>
          </cell>
          <cell r="G430" t="str">
            <v>Commissioning and Testing</v>
          </cell>
          <cell r="H430" t="str">
            <v>Formula 4</v>
          </cell>
          <cell r="I430" t="str">
            <v>H Commissioning and Testing Local Formula 4</v>
          </cell>
          <cell r="J430">
            <v>1127.72</v>
          </cell>
          <cell r="K430">
            <v>0</v>
          </cell>
          <cell r="L430">
            <v>1127.72</v>
          </cell>
          <cell r="M430">
            <v>0.27999999999997272</v>
          </cell>
          <cell r="N430">
            <v>1128</v>
          </cell>
          <cell r="P430">
            <v>0</v>
          </cell>
          <cell r="Q430">
            <v>0</v>
          </cell>
          <cell r="R430">
            <v>0</v>
          </cell>
          <cell r="S430">
            <v>0</v>
          </cell>
          <cell r="T430">
            <v>0</v>
          </cell>
          <cell r="U430">
            <v>0</v>
          </cell>
          <cell r="V430">
            <v>0</v>
          </cell>
          <cell r="W430">
            <v>0</v>
          </cell>
          <cell r="X430">
            <v>0</v>
          </cell>
          <cell r="Y430">
            <v>0</v>
          </cell>
          <cell r="Z430">
            <v>0</v>
          </cell>
          <cell r="AA430">
            <v>0</v>
          </cell>
          <cell r="AB430">
            <v>0</v>
          </cell>
          <cell r="AC430">
            <v>0</v>
          </cell>
          <cell r="AD430">
            <v>0</v>
          </cell>
          <cell r="AE430">
            <v>0</v>
          </cell>
          <cell r="AF430">
            <v>0</v>
          </cell>
          <cell r="AG430">
            <v>0</v>
          </cell>
          <cell r="AH430">
            <v>0</v>
          </cell>
          <cell r="AI430">
            <v>0</v>
          </cell>
          <cell r="AJ430">
            <v>0</v>
          </cell>
          <cell r="AK430">
            <v>0</v>
          </cell>
          <cell r="AL430">
            <v>0</v>
          </cell>
          <cell r="AM430">
            <v>0</v>
          </cell>
          <cell r="AN430">
            <v>0</v>
          </cell>
          <cell r="AO430">
            <v>0</v>
          </cell>
          <cell r="AP430">
            <v>0</v>
          </cell>
          <cell r="AQ430">
            <v>0</v>
          </cell>
          <cell r="AR430">
            <v>0</v>
          </cell>
          <cell r="AS430">
            <v>0</v>
          </cell>
          <cell r="AT430">
            <v>0</v>
          </cell>
          <cell r="AU430">
            <v>0</v>
          </cell>
          <cell r="AV430">
            <v>0</v>
          </cell>
          <cell r="AW430">
            <v>0</v>
          </cell>
          <cell r="AX430">
            <v>0</v>
          </cell>
          <cell r="AY430">
            <v>0</v>
          </cell>
          <cell r="AZ430">
            <v>1128</v>
          </cell>
          <cell r="BA430">
            <v>0</v>
          </cell>
          <cell r="BB430">
            <v>0</v>
          </cell>
          <cell r="BC430">
            <v>0</v>
          </cell>
          <cell r="BD430">
            <v>0</v>
          </cell>
          <cell r="BE430">
            <v>0</v>
          </cell>
          <cell r="BF430">
            <v>0</v>
          </cell>
          <cell r="BG430">
            <v>0</v>
          </cell>
          <cell r="BH430">
            <v>0</v>
          </cell>
          <cell r="BI430">
            <v>0</v>
          </cell>
          <cell r="BJ430">
            <v>0</v>
          </cell>
          <cell r="BK430">
            <v>0</v>
          </cell>
          <cell r="BL430">
            <v>0</v>
          </cell>
          <cell r="BM430">
            <v>0</v>
          </cell>
          <cell r="BN430">
            <v>0</v>
          </cell>
          <cell r="BO430">
            <v>0</v>
          </cell>
          <cell r="BP430">
            <v>0</v>
          </cell>
          <cell r="BQ430">
            <v>0</v>
          </cell>
          <cell r="BR430">
            <v>0</v>
          </cell>
          <cell r="BS430">
            <v>0</v>
          </cell>
        </row>
        <row r="431">
          <cell r="A431">
            <v>2258</v>
          </cell>
          <cell r="B431" t="str">
            <v>SEREH</v>
          </cell>
          <cell r="C431" t="str">
            <v>Station Engineering Room Equipment and HMI Facilities</v>
          </cell>
          <cell r="D431" t="str">
            <v>Unit 8</v>
          </cell>
          <cell r="E431" t="str">
            <v>Foreign</v>
          </cell>
          <cell r="F431" t="str">
            <v>B</v>
          </cell>
          <cell r="G431" t="str">
            <v>Engineering</v>
          </cell>
          <cell r="H431" t="str">
            <v>Fixed</v>
          </cell>
          <cell r="I431" t="str">
            <v>B Engineering Foreign Fixed</v>
          </cell>
          <cell r="J431">
            <v>5494.23</v>
          </cell>
          <cell r="K431">
            <v>5494.23</v>
          </cell>
          <cell r="L431">
            <v>0</v>
          </cell>
          <cell r="M431">
            <v>0</v>
          </cell>
          <cell r="N431">
            <v>5494.23</v>
          </cell>
          <cell r="P431">
            <v>0</v>
          </cell>
          <cell r="Q431">
            <v>0</v>
          </cell>
          <cell r="R431">
            <v>0</v>
          </cell>
          <cell r="S431">
            <v>0</v>
          </cell>
          <cell r="T431">
            <v>0</v>
          </cell>
          <cell r="U431">
            <v>0</v>
          </cell>
          <cell r="V431">
            <v>0</v>
          </cell>
          <cell r="W431">
            <v>0</v>
          </cell>
          <cell r="X431">
            <v>0</v>
          </cell>
          <cell r="Y431">
            <v>0</v>
          </cell>
          <cell r="Z431">
            <v>0</v>
          </cell>
          <cell r="AA431">
            <v>5494.23</v>
          </cell>
          <cell r="AB431">
            <v>5494.23</v>
          </cell>
          <cell r="AC431">
            <v>0</v>
          </cell>
          <cell r="AD431">
            <v>0</v>
          </cell>
          <cell r="AE431">
            <v>0</v>
          </cell>
          <cell r="AF431">
            <v>0</v>
          </cell>
          <cell r="AG431">
            <v>0</v>
          </cell>
          <cell r="AH431">
            <v>-5494.23</v>
          </cell>
          <cell r="AI431">
            <v>0</v>
          </cell>
          <cell r="AJ431">
            <v>0</v>
          </cell>
          <cell r="AK431">
            <v>0</v>
          </cell>
          <cell r="AL431">
            <v>0</v>
          </cell>
          <cell r="AM431">
            <v>0</v>
          </cell>
          <cell r="AN431">
            <v>0</v>
          </cell>
          <cell r="AO431">
            <v>0</v>
          </cell>
          <cell r="AP431">
            <v>0</v>
          </cell>
          <cell r="AQ431">
            <v>0</v>
          </cell>
          <cell r="AR431">
            <v>0</v>
          </cell>
          <cell r="AS431">
            <v>0</v>
          </cell>
          <cell r="AT431">
            <v>0</v>
          </cell>
          <cell r="AU431">
            <v>0</v>
          </cell>
          <cell r="AV431">
            <v>0</v>
          </cell>
          <cell r="AW431">
            <v>0</v>
          </cell>
          <cell r="AX431">
            <v>0</v>
          </cell>
          <cell r="AY431">
            <v>0</v>
          </cell>
          <cell r="AZ431">
            <v>0</v>
          </cell>
          <cell r="BA431">
            <v>0</v>
          </cell>
          <cell r="BB431">
            <v>0</v>
          </cell>
          <cell r="BC431">
            <v>0</v>
          </cell>
          <cell r="BD431">
            <v>0</v>
          </cell>
          <cell r="BE431">
            <v>0</v>
          </cell>
          <cell r="BF431">
            <v>0</v>
          </cell>
          <cell r="BG431">
            <v>0</v>
          </cell>
          <cell r="BH431">
            <v>0</v>
          </cell>
          <cell r="BI431">
            <v>0</v>
          </cell>
          <cell r="BJ431">
            <v>0</v>
          </cell>
          <cell r="BK431">
            <v>0</v>
          </cell>
          <cell r="BL431">
            <v>0</v>
          </cell>
          <cell r="BM431">
            <v>0</v>
          </cell>
          <cell r="BN431">
            <v>0</v>
          </cell>
          <cell r="BO431">
            <v>0</v>
          </cell>
          <cell r="BP431">
            <v>0</v>
          </cell>
          <cell r="BQ431">
            <v>0</v>
          </cell>
          <cell r="BR431">
            <v>0</v>
          </cell>
          <cell r="BS431">
            <v>0</v>
          </cell>
        </row>
        <row r="432">
          <cell r="A432">
            <v>2259</v>
          </cell>
          <cell r="B432" t="str">
            <v>SEREH</v>
          </cell>
          <cell r="C432" t="str">
            <v>Station Engineering Room Equipment and HMI Facilities</v>
          </cell>
          <cell r="D432" t="str">
            <v>Unit 8</v>
          </cell>
          <cell r="E432" t="str">
            <v>Foreign</v>
          </cell>
          <cell r="F432" t="str">
            <v>C</v>
          </cell>
          <cell r="G432" t="str">
            <v>Plant and Materials</v>
          </cell>
          <cell r="H432" t="str">
            <v>Fixed</v>
          </cell>
          <cell r="I432" t="str">
            <v>C Plant and Materials Foreign Fixed</v>
          </cell>
          <cell r="J432">
            <v>282166.33</v>
          </cell>
          <cell r="K432">
            <v>282166.33</v>
          </cell>
          <cell r="L432">
            <v>0</v>
          </cell>
          <cell r="M432">
            <v>0</v>
          </cell>
          <cell r="N432">
            <v>282166.33</v>
          </cell>
          <cell r="P432">
            <v>0</v>
          </cell>
          <cell r="Q432">
            <v>0</v>
          </cell>
          <cell r="R432">
            <v>0</v>
          </cell>
          <cell r="S432">
            <v>0</v>
          </cell>
          <cell r="T432">
            <v>0</v>
          </cell>
          <cell r="U432">
            <v>0</v>
          </cell>
          <cell r="V432">
            <v>0</v>
          </cell>
          <cell r="W432">
            <v>0</v>
          </cell>
          <cell r="X432">
            <v>0</v>
          </cell>
          <cell r="Y432">
            <v>0</v>
          </cell>
          <cell r="Z432">
            <v>282166.33</v>
          </cell>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cell r="AQ432">
            <v>0</v>
          </cell>
          <cell r="AR432">
            <v>0</v>
          </cell>
          <cell r="AS432">
            <v>0</v>
          </cell>
          <cell r="AT432">
            <v>0</v>
          </cell>
          <cell r="AU432">
            <v>0</v>
          </cell>
          <cell r="AV432">
            <v>0</v>
          </cell>
          <cell r="AW432">
            <v>0</v>
          </cell>
          <cell r="AX432">
            <v>0</v>
          </cell>
          <cell r="AY432">
            <v>0</v>
          </cell>
          <cell r="AZ432">
            <v>0</v>
          </cell>
          <cell r="BA432">
            <v>0</v>
          </cell>
          <cell r="BB432">
            <v>0</v>
          </cell>
          <cell r="BC432">
            <v>0</v>
          </cell>
          <cell r="BD432">
            <v>0</v>
          </cell>
          <cell r="BE432">
            <v>0</v>
          </cell>
          <cell r="BF432">
            <v>0</v>
          </cell>
          <cell r="BG432">
            <v>0</v>
          </cell>
          <cell r="BH432">
            <v>0</v>
          </cell>
          <cell r="BI432">
            <v>0</v>
          </cell>
          <cell r="BJ432">
            <v>0</v>
          </cell>
          <cell r="BK432">
            <v>0</v>
          </cell>
          <cell r="BL432">
            <v>0</v>
          </cell>
          <cell r="BM432">
            <v>0</v>
          </cell>
          <cell r="BN432">
            <v>0</v>
          </cell>
          <cell r="BO432">
            <v>0</v>
          </cell>
          <cell r="BP432">
            <v>0</v>
          </cell>
          <cell r="BQ432">
            <v>0</v>
          </cell>
          <cell r="BR432">
            <v>0</v>
          </cell>
          <cell r="BS432">
            <v>0</v>
          </cell>
        </row>
        <row r="433">
          <cell r="A433">
            <v>2264</v>
          </cell>
          <cell r="B433" t="str">
            <v>SEREH</v>
          </cell>
          <cell r="C433" t="str">
            <v>Station Engineering Room Equipment and HMI Facilities</v>
          </cell>
          <cell r="D433" t="str">
            <v>Unit 8</v>
          </cell>
          <cell r="E433" t="str">
            <v>Foreign</v>
          </cell>
          <cell r="F433" t="str">
            <v>H</v>
          </cell>
          <cell r="G433" t="str">
            <v>Commissioning and Testing</v>
          </cell>
          <cell r="H433" t="str">
            <v>Fixed</v>
          </cell>
          <cell r="I433" t="str">
            <v>H Commissioning and Testing Foreign Fixed</v>
          </cell>
          <cell r="J433">
            <v>11539.85</v>
          </cell>
          <cell r="K433">
            <v>11539.85</v>
          </cell>
          <cell r="L433">
            <v>0</v>
          </cell>
          <cell r="M433">
            <v>0</v>
          </cell>
          <cell r="N433">
            <v>11539.85</v>
          </cell>
          <cell r="P433">
            <v>0</v>
          </cell>
          <cell r="Q433">
            <v>0</v>
          </cell>
          <cell r="R433">
            <v>0</v>
          </cell>
          <cell r="S433">
            <v>0</v>
          </cell>
          <cell r="T433">
            <v>0</v>
          </cell>
          <cell r="U433">
            <v>0</v>
          </cell>
          <cell r="V433">
            <v>0</v>
          </cell>
          <cell r="W433">
            <v>0</v>
          </cell>
          <cell r="X433">
            <v>0</v>
          </cell>
          <cell r="Y433">
            <v>0</v>
          </cell>
          <cell r="Z433">
            <v>0</v>
          </cell>
          <cell r="AA433">
            <v>0</v>
          </cell>
          <cell r="AB433">
            <v>0</v>
          </cell>
          <cell r="AC433">
            <v>0</v>
          </cell>
          <cell r="AD433">
            <v>0</v>
          </cell>
          <cell r="AE433">
            <v>0</v>
          </cell>
          <cell r="AF433">
            <v>0</v>
          </cell>
          <cell r="AG433">
            <v>0</v>
          </cell>
          <cell r="AH433">
            <v>0</v>
          </cell>
          <cell r="AI433">
            <v>0</v>
          </cell>
          <cell r="AJ433">
            <v>0</v>
          </cell>
          <cell r="AK433">
            <v>0</v>
          </cell>
          <cell r="AL433">
            <v>0</v>
          </cell>
          <cell r="AM433">
            <v>0</v>
          </cell>
          <cell r="AN433">
            <v>0</v>
          </cell>
          <cell r="AO433">
            <v>0</v>
          </cell>
          <cell r="AP433">
            <v>0</v>
          </cell>
          <cell r="AQ433">
            <v>11539.85</v>
          </cell>
          <cell r="AR433">
            <v>0</v>
          </cell>
          <cell r="AS433">
            <v>0</v>
          </cell>
          <cell r="AT433">
            <v>0</v>
          </cell>
          <cell r="AU433">
            <v>0</v>
          </cell>
          <cell r="AV433">
            <v>0</v>
          </cell>
          <cell r="AW433">
            <v>0</v>
          </cell>
          <cell r="AX433">
            <v>0</v>
          </cell>
          <cell r="AY433">
            <v>0</v>
          </cell>
          <cell r="AZ433">
            <v>0</v>
          </cell>
          <cell r="BA433">
            <v>0</v>
          </cell>
          <cell r="BB433">
            <v>0</v>
          </cell>
          <cell r="BC433">
            <v>0</v>
          </cell>
          <cell r="BD433">
            <v>0</v>
          </cell>
          <cell r="BE433">
            <v>0</v>
          </cell>
          <cell r="BF433">
            <v>0</v>
          </cell>
          <cell r="BG433">
            <v>0</v>
          </cell>
          <cell r="BH433">
            <v>0</v>
          </cell>
          <cell r="BI433">
            <v>0</v>
          </cell>
          <cell r="BJ433">
            <v>0</v>
          </cell>
          <cell r="BK433">
            <v>0</v>
          </cell>
          <cell r="BL433">
            <v>0</v>
          </cell>
          <cell r="BM433">
            <v>0</v>
          </cell>
          <cell r="BN433">
            <v>0</v>
          </cell>
          <cell r="BO433">
            <v>0</v>
          </cell>
          <cell r="BP433">
            <v>0</v>
          </cell>
          <cell r="BQ433">
            <v>0</v>
          </cell>
          <cell r="BR433">
            <v>0</v>
          </cell>
          <cell r="BS433">
            <v>0</v>
          </cell>
        </row>
        <row r="434">
          <cell r="A434">
            <v>2266</v>
          </cell>
          <cell r="B434" t="str">
            <v>SEREH</v>
          </cell>
          <cell r="C434" t="str">
            <v>Station Engineering Room Equipment and HMI Facilities</v>
          </cell>
          <cell r="D434" t="str">
            <v>Unit 8</v>
          </cell>
          <cell r="E434" t="str">
            <v>Local</v>
          </cell>
          <cell r="F434" t="str">
            <v>B</v>
          </cell>
          <cell r="G434" t="str">
            <v>Engineering</v>
          </cell>
          <cell r="H434" t="str">
            <v>Formula 4</v>
          </cell>
          <cell r="I434" t="str">
            <v>B Engineering Local Formula 4</v>
          </cell>
          <cell r="J434">
            <v>536.91999999999996</v>
          </cell>
          <cell r="K434">
            <v>536.91999999999996</v>
          </cell>
          <cell r="L434">
            <v>0</v>
          </cell>
          <cell r="M434">
            <v>0</v>
          </cell>
          <cell r="N434">
            <v>536.91999999999996</v>
          </cell>
          <cell r="P434">
            <v>0</v>
          </cell>
          <cell r="Q434">
            <v>0</v>
          </cell>
          <cell r="R434">
            <v>0</v>
          </cell>
          <cell r="S434">
            <v>0</v>
          </cell>
          <cell r="T434">
            <v>0</v>
          </cell>
          <cell r="U434">
            <v>0</v>
          </cell>
          <cell r="V434">
            <v>0</v>
          </cell>
          <cell r="W434">
            <v>0</v>
          </cell>
          <cell r="X434">
            <v>0</v>
          </cell>
          <cell r="Y434">
            <v>0</v>
          </cell>
          <cell r="Z434">
            <v>0</v>
          </cell>
          <cell r="AA434">
            <v>536.91999999999996</v>
          </cell>
          <cell r="AB434">
            <v>536.91999999999996</v>
          </cell>
          <cell r="AC434">
            <v>0</v>
          </cell>
          <cell r="AD434">
            <v>0</v>
          </cell>
          <cell r="AE434">
            <v>0</v>
          </cell>
          <cell r="AF434">
            <v>0</v>
          </cell>
          <cell r="AG434">
            <v>0</v>
          </cell>
          <cell r="AH434">
            <v>-536.91999999999996</v>
          </cell>
          <cell r="AI434">
            <v>0</v>
          </cell>
          <cell r="AJ434">
            <v>0</v>
          </cell>
          <cell r="AK434">
            <v>0</v>
          </cell>
          <cell r="AL434">
            <v>0</v>
          </cell>
          <cell r="AM434">
            <v>0</v>
          </cell>
          <cell r="AN434">
            <v>0</v>
          </cell>
          <cell r="AO434">
            <v>0</v>
          </cell>
          <cell r="AP434">
            <v>0</v>
          </cell>
          <cell r="AQ434">
            <v>0</v>
          </cell>
          <cell r="AR434">
            <v>0</v>
          </cell>
          <cell r="AS434">
            <v>0</v>
          </cell>
          <cell r="AT434">
            <v>0</v>
          </cell>
          <cell r="AU434">
            <v>0</v>
          </cell>
          <cell r="AV434">
            <v>0</v>
          </cell>
          <cell r="AW434">
            <v>0</v>
          </cell>
          <cell r="AX434">
            <v>0</v>
          </cell>
          <cell r="AY434">
            <v>0</v>
          </cell>
          <cell r="AZ434">
            <v>0</v>
          </cell>
          <cell r="BA434">
            <v>0</v>
          </cell>
          <cell r="BB434">
            <v>0</v>
          </cell>
          <cell r="BC434">
            <v>0</v>
          </cell>
          <cell r="BD434">
            <v>0</v>
          </cell>
          <cell r="BE434">
            <v>0</v>
          </cell>
          <cell r="BF434">
            <v>0</v>
          </cell>
          <cell r="BG434">
            <v>0</v>
          </cell>
          <cell r="BH434">
            <v>0</v>
          </cell>
          <cell r="BI434">
            <v>0</v>
          </cell>
          <cell r="BJ434">
            <v>0</v>
          </cell>
          <cell r="BK434">
            <v>0</v>
          </cell>
          <cell r="BL434">
            <v>0</v>
          </cell>
          <cell r="BM434">
            <v>0</v>
          </cell>
          <cell r="BN434">
            <v>0</v>
          </cell>
          <cell r="BO434">
            <v>0</v>
          </cell>
          <cell r="BP434">
            <v>0</v>
          </cell>
          <cell r="BQ434">
            <v>0</v>
          </cell>
          <cell r="BR434">
            <v>0</v>
          </cell>
          <cell r="BS434">
            <v>0</v>
          </cell>
        </row>
        <row r="435">
          <cell r="A435">
            <v>2267</v>
          </cell>
          <cell r="B435" t="str">
            <v>SEREH</v>
          </cell>
          <cell r="C435" t="str">
            <v>Station Engineering Room Equipment and HMI Facilities</v>
          </cell>
          <cell r="D435" t="str">
            <v>Unit 8</v>
          </cell>
          <cell r="E435" t="str">
            <v>Local</v>
          </cell>
          <cell r="F435" t="str">
            <v>C</v>
          </cell>
          <cell r="G435" t="str">
            <v>Plant and Materials</v>
          </cell>
          <cell r="H435" t="str">
            <v>Formula 1</v>
          </cell>
          <cell r="I435" t="str">
            <v>C Plant and Materials Local Formula 1</v>
          </cell>
          <cell r="J435">
            <v>13805.94</v>
          </cell>
          <cell r="K435">
            <v>13805.94</v>
          </cell>
          <cell r="L435">
            <v>0</v>
          </cell>
          <cell r="M435">
            <v>0</v>
          </cell>
          <cell r="N435">
            <v>13805.94</v>
          </cell>
          <cell r="P435">
            <v>0</v>
          </cell>
          <cell r="Q435">
            <v>0</v>
          </cell>
          <cell r="R435">
            <v>0</v>
          </cell>
          <cell r="S435">
            <v>0</v>
          </cell>
          <cell r="T435">
            <v>0</v>
          </cell>
          <cell r="U435">
            <v>0</v>
          </cell>
          <cell r="V435">
            <v>0</v>
          </cell>
          <cell r="W435">
            <v>0</v>
          </cell>
          <cell r="X435">
            <v>0</v>
          </cell>
          <cell r="Y435">
            <v>0</v>
          </cell>
          <cell r="Z435">
            <v>0</v>
          </cell>
          <cell r="AA435">
            <v>13805.94</v>
          </cell>
          <cell r="AB435">
            <v>13805.94</v>
          </cell>
          <cell r="AC435">
            <v>0</v>
          </cell>
          <cell r="AD435">
            <v>0</v>
          </cell>
          <cell r="AE435">
            <v>0</v>
          </cell>
          <cell r="AF435">
            <v>0</v>
          </cell>
          <cell r="AG435">
            <v>0</v>
          </cell>
          <cell r="AH435">
            <v>0</v>
          </cell>
          <cell r="AI435">
            <v>-13805.94</v>
          </cell>
          <cell r="AJ435">
            <v>0</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cell r="AX435">
            <v>0</v>
          </cell>
          <cell r="AY435">
            <v>0</v>
          </cell>
          <cell r="AZ435">
            <v>0</v>
          </cell>
          <cell r="BA435">
            <v>0</v>
          </cell>
          <cell r="BB435">
            <v>0</v>
          </cell>
          <cell r="BC435">
            <v>0</v>
          </cell>
          <cell r="BD435">
            <v>0</v>
          </cell>
          <cell r="BE435">
            <v>0</v>
          </cell>
          <cell r="BF435">
            <v>0</v>
          </cell>
          <cell r="BG435">
            <v>0</v>
          </cell>
          <cell r="BH435">
            <v>0</v>
          </cell>
          <cell r="BI435">
            <v>0</v>
          </cell>
          <cell r="BJ435">
            <v>0</v>
          </cell>
          <cell r="BK435">
            <v>0</v>
          </cell>
          <cell r="BL435">
            <v>0</v>
          </cell>
          <cell r="BM435">
            <v>0</v>
          </cell>
          <cell r="BN435">
            <v>0</v>
          </cell>
          <cell r="BO435">
            <v>0</v>
          </cell>
          <cell r="BP435">
            <v>0</v>
          </cell>
          <cell r="BQ435">
            <v>0</v>
          </cell>
          <cell r="BR435">
            <v>0</v>
          </cell>
          <cell r="BS435">
            <v>0</v>
          </cell>
        </row>
        <row r="436">
          <cell r="A436">
            <v>2268</v>
          </cell>
          <cell r="B436" t="str">
            <v>SEREH</v>
          </cell>
          <cell r="C436" t="str">
            <v>Station Engineering Room Equipment and HMI Facilities</v>
          </cell>
          <cell r="D436" t="str">
            <v>Unit 8</v>
          </cell>
          <cell r="E436" t="str">
            <v>Local</v>
          </cell>
          <cell r="F436" t="str">
            <v>D</v>
          </cell>
          <cell r="G436" t="str">
            <v>Shipping / Freight</v>
          </cell>
          <cell r="H436" t="str">
            <v>Fixed</v>
          </cell>
          <cell r="I436" t="str">
            <v>D Shipping / Freight Local Fixed</v>
          </cell>
          <cell r="J436">
            <v>15413.66</v>
          </cell>
          <cell r="K436">
            <v>15413.66</v>
          </cell>
          <cell r="L436">
            <v>0</v>
          </cell>
          <cell r="M436">
            <v>0</v>
          </cell>
          <cell r="N436">
            <v>15413.66</v>
          </cell>
          <cell r="P436">
            <v>0</v>
          </cell>
          <cell r="Q436">
            <v>0</v>
          </cell>
          <cell r="R436">
            <v>0</v>
          </cell>
          <cell r="S436">
            <v>0</v>
          </cell>
          <cell r="T436">
            <v>0</v>
          </cell>
          <cell r="U436">
            <v>0</v>
          </cell>
          <cell r="V436">
            <v>0</v>
          </cell>
          <cell r="W436">
            <v>0</v>
          </cell>
          <cell r="X436">
            <v>0</v>
          </cell>
          <cell r="Y436">
            <v>0</v>
          </cell>
          <cell r="Z436">
            <v>0</v>
          </cell>
          <cell r="AA436">
            <v>15413.66</v>
          </cell>
          <cell r="AB436">
            <v>15413.66</v>
          </cell>
          <cell r="AC436">
            <v>0</v>
          </cell>
          <cell r="AD436">
            <v>0</v>
          </cell>
          <cell r="AE436">
            <v>0</v>
          </cell>
          <cell r="AF436">
            <v>0</v>
          </cell>
          <cell r="AG436">
            <v>0</v>
          </cell>
          <cell r="AH436">
            <v>-15413.66</v>
          </cell>
          <cell r="AI436">
            <v>0</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cell r="AX436">
            <v>0</v>
          </cell>
          <cell r="AY436">
            <v>0</v>
          </cell>
          <cell r="AZ436">
            <v>0</v>
          </cell>
          <cell r="BA436">
            <v>0</v>
          </cell>
          <cell r="BB436">
            <v>0</v>
          </cell>
          <cell r="BC436">
            <v>0</v>
          </cell>
          <cell r="BD436">
            <v>0</v>
          </cell>
          <cell r="BE436">
            <v>0</v>
          </cell>
          <cell r="BF436">
            <v>0</v>
          </cell>
          <cell r="BG436">
            <v>0</v>
          </cell>
          <cell r="BH436">
            <v>0</v>
          </cell>
          <cell r="BI436">
            <v>0</v>
          </cell>
          <cell r="BJ436">
            <v>0</v>
          </cell>
          <cell r="BK436">
            <v>0</v>
          </cell>
          <cell r="BL436">
            <v>0</v>
          </cell>
          <cell r="BM436">
            <v>0</v>
          </cell>
          <cell r="BN436">
            <v>0</v>
          </cell>
          <cell r="BO436">
            <v>0</v>
          </cell>
          <cell r="BP436">
            <v>0</v>
          </cell>
          <cell r="BQ436">
            <v>0</v>
          </cell>
          <cell r="BR436">
            <v>0</v>
          </cell>
          <cell r="BS436">
            <v>0</v>
          </cell>
        </row>
        <row r="437">
          <cell r="A437">
            <v>2272</v>
          </cell>
          <cell r="B437" t="str">
            <v>SEREH</v>
          </cell>
          <cell r="C437" t="str">
            <v>Station Engineering Room Equipment and HMI Facilities</v>
          </cell>
          <cell r="D437" t="str">
            <v>Unit 8</v>
          </cell>
          <cell r="E437" t="str">
            <v>Local</v>
          </cell>
          <cell r="F437" t="str">
            <v>H</v>
          </cell>
          <cell r="G437" t="str">
            <v>Commissioning and Testing</v>
          </cell>
          <cell r="H437" t="str">
            <v>Formula 4</v>
          </cell>
          <cell r="I437" t="str">
            <v>H Commissioning and Testing Local Formula 4</v>
          </cell>
          <cell r="J437">
            <v>1127.72</v>
          </cell>
          <cell r="K437">
            <v>1127.72</v>
          </cell>
          <cell r="L437">
            <v>0</v>
          </cell>
          <cell r="M437">
            <v>0</v>
          </cell>
          <cell r="N437">
            <v>1127.72</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v>0</v>
          </cell>
          <cell r="AD437">
            <v>0</v>
          </cell>
          <cell r="AE437">
            <v>0</v>
          </cell>
          <cell r="AF437">
            <v>0</v>
          </cell>
          <cell r="AG437">
            <v>0</v>
          </cell>
          <cell r="AH437">
            <v>0</v>
          </cell>
          <cell r="AI437">
            <v>0</v>
          </cell>
          <cell r="AJ437">
            <v>0</v>
          </cell>
          <cell r="AK437">
            <v>0</v>
          </cell>
          <cell r="AL437">
            <v>0</v>
          </cell>
          <cell r="AM437">
            <v>0</v>
          </cell>
          <cell r="AN437">
            <v>0</v>
          </cell>
          <cell r="AO437">
            <v>0</v>
          </cell>
          <cell r="AP437">
            <v>0</v>
          </cell>
          <cell r="AQ437">
            <v>0</v>
          </cell>
          <cell r="AR437">
            <v>0</v>
          </cell>
          <cell r="AS437">
            <v>0</v>
          </cell>
          <cell r="AT437">
            <v>1127.72</v>
          </cell>
          <cell r="AU437">
            <v>0</v>
          </cell>
          <cell r="AV437">
            <v>0</v>
          </cell>
          <cell r="AW437">
            <v>0</v>
          </cell>
          <cell r="AX437">
            <v>0</v>
          </cell>
          <cell r="AY437">
            <v>0</v>
          </cell>
          <cell r="AZ437">
            <v>0</v>
          </cell>
          <cell r="BA437">
            <v>0</v>
          </cell>
          <cell r="BB437">
            <v>0</v>
          </cell>
          <cell r="BC437">
            <v>0</v>
          </cell>
          <cell r="BD437">
            <v>0</v>
          </cell>
          <cell r="BE437">
            <v>0</v>
          </cell>
          <cell r="BF437">
            <v>0</v>
          </cell>
          <cell r="BG437">
            <v>0</v>
          </cell>
          <cell r="BH437">
            <v>0</v>
          </cell>
          <cell r="BI437">
            <v>0</v>
          </cell>
          <cell r="BJ437">
            <v>0</v>
          </cell>
          <cell r="BK437">
            <v>0</v>
          </cell>
          <cell r="BL437">
            <v>0</v>
          </cell>
          <cell r="BM437">
            <v>0</v>
          </cell>
          <cell r="BN437">
            <v>0</v>
          </cell>
          <cell r="BO437">
            <v>0</v>
          </cell>
          <cell r="BP437">
            <v>0</v>
          </cell>
          <cell r="BQ437">
            <v>0</v>
          </cell>
          <cell r="BR437">
            <v>0</v>
          </cell>
          <cell r="BS437">
            <v>0</v>
          </cell>
        </row>
        <row r="438">
          <cell r="A438">
            <v>2274</v>
          </cell>
          <cell r="B438" t="str">
            <v>SEREH</v>
          </cell>
          <cell r="C438" t="str">
            <v>Station Engineering Room Equipment and HMI Facilities</v>
          </cell>
          <cell r="D438" t="str">
            <v>Unit 9</v>
          </cell>
          <cell r="E438" t="str">
            <v>Foreign</v>
          </cell>
          <cell r="F438" t="str">
            <v>B</v>
          </cell>
          <cell r="G438" t="str">
            <v>Engineering</v>
          </cell>
          <cell r="H438" t="str">
            <v>Fixed</v>
          </cell>
          <cell r="I438" t="str">
            <v>B Engineering Foreign Fixed</v>
          </cell>
          <cell r="J438">
            <v>84734.58</v>
          </cell>
          <cell r="K438">
            <v>84734.58</v>
          </cell>
          <cell r="L438">
            <v>0</v>
          </cell>
          <cell r="M438">
            <v>0</v>
          </cell>
          <cell r="N438">
            <v>84734.58</v>
          </cell>
          <cell r="P438">
            <v>84734.58</v>
          </cell>
          <cell r="Q438">
            <v>0</v>
          </cell>
          <cell r="R438">
            <v>0</v>
          </cell>
          <cell r="S438">
            <v>0</v>
          </cell>
          <cell r="T438">
            <v>0</v>
          </cell>
          <cell r="U438">
            <v>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0</v>
          </cell>
          <cell r="AY438">
            <v>0</v>
          </cell>
          <cell r="AZ438">
            <v>0</v>
          </cell>
          <cell r="BA438">
            <v>0</v>
          </cell>
          <cell r="BB438">
            <v>0</v>
          </cell>
          <cell r="BC438">
            <v>0</v>
          </cell>
          <cell r="BD438">
            <v>0</v>
          </cell>
          <cell r="BE438">
            <v>0</v>
          </cell>
          <cell r="BF438">
            <v>0</v>
          </cell>
          <cell r="BG438">
            <v>0</v>
          </cell>
          <cell r="BH438">
            <v>0</v>
          </cell>
          <cell r="BI438">
            <v>0</v>
          </cell>
          <cell r="BJ438">
            <v>0</v>
          </cell>
          <cell r="BK438">
            <v>0</v>
          </cell>
          <cell r="BL438">
            <v>0</v>
          </cell>
          <cell r="BM438">
            <v>0</v>
          </cell>
          <cell r="BN438">
            <v>0</v>
          </cell>
          <cell r="BO438">
            <v>0</v>
          </cell>
          <cell r="BP438">
            <v>0</v>
          </cell>
          <cell r="BQ438">
            <v>0</v>
          </cell>
          <cell r="BR438">
            <v>0</v>
          </cell>
          <cell r="BS438">
            <v>0</v>
          </cell>
        </row>
        <row r="439">
          <cell r="A439">
            <v>2275</v>
          </cell>
          <cell r="B439" t="str">
            <v>SEREH</v>
          </cell>
          <cell r="C439" t="str">
            <v>Station Engineering Room Equipment and HMI Facilities</v>
          </cell>
          <cell r="D439" t="str">
            <v>Unit 9</v>
          </cell>
          <cell r="E439" t="str">
            <v>Foreign</v>
          </cell>
          <cell r="F439" t="str">
            <v>C</v>
          </cell>
          <cell r="G439" t="str">
            <v>Plant and Materials</v>
          </cell>
          <cell r="H439" t="str">
            <v>Fixed</v>
          </cell>
          <cell r="I439" t="str">
            <v>C Plant and Materials Foreign Fixed</v>
          </cell>
          <cell r="J439">
            <v>921348.81</v>
          </cell>
          <cell r="K439">
            <v>921348.81</v>
          </cell>
          <cell r="L439">
            <v>0</v>
          </cell>
          <cell r="M439">
            <v>0</v>
          </cell>
          <cell r="N439">
            <v>921348.81</v>
          </cell>
          <cell r="P439">
            <v>0</v>
          </cell>
          <cell r="Q439">
            <v>0</v>
          </cell>
          <cell r="R439">
            <v>921348.81</v>
          </cell>
          <cell r="S439">
            <v>0</v>
          </cell>
          <cell r="T439">
            <v>0</v>
          </cell>
          <cell r="U439">
            <v>0</v>
          </cell>
          <cell r="V439">
            <v>0</v>
          </cell>
          <cell r="W439">
            <v>0</v>
          </cell>
          <cell r="X439">
            <v>0</v>
          </cell>
          <cell r="Y439">
            <v>0</v>
          </cell>
          <cell r="Z439">
            <v>0</v>
          </cell>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0</v>
          </cell>
          <cell r="AP439">
            <v>0</v>
          </cell>
          <cell r="AQ439">
            <v>0</v>
          </cell>
          <cell r="AR439">
            <v>0</v>
          </cell>
          <cell r="AS439">
            <v>0</v>
          </cell>
          <cell r="AT439">
            <v>0</v>
          </cell>
          <cell r="AU439">
            <v>0</v>
          </cell>
          <cell r="AV439">
            <v>0</v>
          </cell>
          <cell r="AW439">
            <v>0</v>
          </cell>
          <cell r="AX439">
            <v>0</v>
          </cell>
          <cell r="AY439">
            <v>0</v>
          </cell>
          <cell r="AZ439">
            <v>0</v>
          </cell>
          <cell r="BA439">
            <v>0</v>
          </cell>
          <cell r="BB439">
            <v>0</v>
          </cell>
          <cell r="BC439">
            <v>0</v>
          </cell>
          <cell r="BD439">
            <v>0</v>
          </cell>
          <cell r="BE439">
            <v>0</v>
          </cell>
          <cell r="BF439">
            <v>0</v>
          </cell>
          <cell r="BG439">
            <v>0</v>
          </cell>
          <cell r="BH439">
            <v>0</v>
          </cell>
          <cell r="BI439">
            <v>0</v>
          </cell>
          <cell r="BJ439">
            <v>0</v>
          </cell>
          <cell r="BK439">
            <v>0</v>
          </cell>
          <cell r="BL439">
            <v>0</v>
          </cell>
          <cell r="BM439">
            <v>0</v>
          </cell>
          <cell r="BN439">
            <v>0</v>
          </cell>
          <cell r="BO439">
            <v>0</v>
          </cell>
          <cell r="BP439">
            <v>0</v>
          </cell>
          <cell r="BQ439">
            <v>0</v>
          </cell>
          <cell r="BR439">
            <v>0</v>
          </cell>
          <cell r="BS439">
            <v>0</v>
          </cell>
        </row>
        <row r="440">
          <cell r="A440">
            <v>2280</v>
          </cell>
          <cell r="B440" t="str">
            <v>SEREH</v>
          </cell>
          <cell r="C440" t="str">
            <v>Station Engineering Room Equipment and HMI Facilities</v>
          </cell>
          <cell r="D440" t="str">
            <v>Unit 9</v>
          </cell>
          <cell r="E440" t="str">
            <v>Foreign</v>
          </cell>
          <cell r="F440" t="str">
            <v>H</v>
          </cell>
          <cell r="G440" t="str">
            <v>Commissioning and Testing</v>
          </cell>
          <cell r="H440" t="str">
            <v>Fixed</v>
          </cell>
          <cell r="I440" t="str">
            <v>H Commissioning and Testing Foreign Fixed</v>
          </cell>
          <cell r="J440">
            <v>23079.7</v>
          </cell>
          <cell r="K440">
            <v>23079.7</v>
          </cell>
          <cell r="L440">
            <v>0</v>
          </cell>
          <cell r="M440">
            <v>0</v>
          </cell>
          <cell r="N440">
            <v>23079.7</v>
          </cell>
          <cell r="P440">
            <v>0</v>
          </cell>
          <cell r="Q440">
            <v>0</v>
          </cell>
          <cell r="R440">
            <v>0</v>
          </cell>
          <cell r="S440">
            <v>0</v>
          </cell>
          <cell r="T440">
            <v>0</v>
          </cell>
          <cell r="U440">
            <v>0</v>
          </cell>
          <cell r="V440">
            <v>0</v>
          </cell>
          <cell r="W440">
            <v>0</v>
          </cell>
          <cell r="X440">
            <v>0</v>
          </cell>
          <cell r="Y440">
            <v>0</v>
          </cell>
          <cell r="Z440">
            <v>0</v>
          </cell>
          <cell r="AA440">
            <v>0</v>
          </cell>
          <cell r="AB440">
            <v>0</v>
          </cell>
          <cell r="AC440">
            <v>0</v>
          </cell>
          <cell r="AD440">
            <v>0</v>
          </cell>
          <cell r="AE440">
            <v>0</v>
          </cell>
          <cell r="AF440">
            <v>0</v>
          </cell>
          <cell r="AG440">
            <v>0</v>
          </cell>
          <cell r="AH440">
            <v>0</v>
          </cell>
          <cell r="AI440">
            <v>0</v>
          </cell>
          <cell r="AJ440">
            <v>0</v>
          </cell>
          <cell r="AK440">
            <v>0</v>
          </cell>
          <cell r="AL440">
            <v>0</v>
          </cell>
          <cell r="AM440">
            <v>23079.7</v>
          </cell>
          <cell r="AN440">
            <v>0</v>
          </cell>
          <cell r="AO440">
            <v>0</v>
          </cell>
          <cell r="AP440">
            <v>0</v>
          </cell>
          <cell r="AQ440">
            <v>0</v>
          </cell>
          <cell r="AR440">
            <v>0</v>
          </cell>
          <cell r="AS440">
            <v>0</v>
          </cell>
          <cell r="AT440">
            <v>0</v>
          </cell>
          <cell r="AU440">
            <v>0</v>
          </cell>
          <cell r="AV440">
            <v>0</v>
          </cell>
          <cell r="AW440">
            <v>0</v>
          </cell>
          <cell r="AX440">
            <v>0</v>
          </cell>
          <cell r="AY440">
            <v>0</v>
          </cell>
          <cell r="AZ440">
            <v>0</v>
          </cell>
          <cell r="BA440">
            <v>0</v>
          </cell>
          <cell r="BB440">
            <v>0</v>
          </cell>
          <cell r="BC440">
            <v>0</v>
          </cell>
          <cell r="BD440">
            <v>0</v>
          </cell>
          <cell r="BE440">
            <v>0</v>
          </cell>
          <cell r="BF440">
            <v>0</v>
          </cell>
          <cell r="BG440">
            <v>0</v>
          </cell>
          <cell r="BH440">
            <v>0</v>
          </cell>
          <cell r="BI440">
            <v>0</v>
          </cell>
          <cell r="BJ440">
            <v>0</v>
          </cell>
          <cell r="BK440">
            <v>0</v>
          </cell>
          <cell r="BL440">
            <v>0</v>
          </cell>
          <cell r="BM440">
            <v>0</v>
          </cell>
          <cell r="BN440">
            <v>0</v>
          </cell>
          <cell r="BO440">
            <v>0</v>
          </cell>
          <cell r="BP440">
            <v>0</v>
          </cell>
          <cell r="BQ440">
            <v>0</v>
          </cell>
          <cell r="BR440">
            <v>0</v>
          </cell>
          <cell r="BS440">
            <v>0</v>
          </cell>
        </row>
        <row r="441">
          <cell r="A441">
            <v>2282</v>
          </cell>
          <cell r="B441" t="str">
            <v>SEREH</v>
          </cell>
          <cell r="C441" t="str">
            <v>Station Engineering Room Equipment and HMI Facilities</v>
          </cell>
          <cell r="D441" t="str">
            <v>Unit 9</v>
          </cell>
          <cell r="E441" t="str">
            <v>Local</v>
          </cell>
          <cell r="F441" t="str">
            <v>B</v>
          </cell>
          <cell r="G441" t="str">
            <v>Engineering</v>
          </cell>
          <cell r="H441" t="str">
            <v>Formula 4</v>
          </cell>
          <cell r="I441" t="str">
            <v>B Engineering Local Formula 4</v>
          </cell>
          <cell r="J441">
            <v>8280.6200000000008</v>
          </cell>
          <cell r="K441">
            <v>8280.6200000000008</v>
          </cell>
          <cell r="L441">
            <v>0</v>
          </cell>
          <cell r="M441">
            <v>0</v>
          </cell>
          <cell r="N441">
            <v>8280.6200000000008</v>
          </cell>
          <cell r="P441">
            <v>0</v>
          </cell>
          <cell r="Q441">
            <v>0</v>
          </cell>
          <cell r="R441">
            <v>0</v>
          </cell>
          <cell r="S441">
            <v>8280.6200000000008</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cell r="AS441">
            <v>0</v>
          </cell>
          <cell r="AT441">
            <v>0</v>
          </cell>
          <cell r="AU441">
            <v>0</v>
          </cell>
          <cell r="AV441">
            <v>0</v>
          </cell>
          <cell r="AW441">
            <v>0</v>
          </cell>
          <cell r="AX441">
            <v>0</v>
          </cell>
          <cell r="AY441">
            <v>0</v>
          </cell>
          <cell r="AZ441">
            <v>0</v>
          </cell>
          <cell r="BA441">
            <v>0</v>
          </cell>
          <cell r="BB441">
            <v>0</v>
          </cell>
          <cell r="BC441">
            <v>0</v>
          </cell>
          <cell r="BD441">
            <v>0</v>
          </cell>
          <cell r="BE441">
            <v>0</v>
          </cell>
          <cell r="BF441">
            <v>0</v>
          </cell>
          <cell r="BG441">
            <v>0</v>
          </cell>
          <cell r="BH441">
            <v>0</v>
          </cell>
          <cell r="BI441">
            <v>0</v>
          </cell>
          <cell r="BJ441">
            <v>0</v>
          </cell>
          <cell r="BK441">
            <v>0</v>
          </cell>
          <cell r="BL441">
            <v>0</v>
          </cell>
          <cell r="BM441">
            <v>0</v>
          </cell>
          <cell r="BN441">
            <v>0</v>
          </cell>
          <cell r="BO441">
            <v>0</v>
          </cell>
          <cell r="BP441">
            <v>0</v>
          </cell>
          <cell r="BQ441">
            <v>0</v>
          </cell>
          <cell r="BR441">
            <v>0</v>
          </cell>
          <cell r="BS441">
            <v>0</v>
          </cell>
        </row>
        <row r="442">
          <cell r="A442">
            <v>2283</v>
          </cell>
          <cell r="B442" t="str">
            <v>SEREH</v>
          </cell>
          <cell r="C442" t="str">
            <v>Station Engineering Room Equipment and HMI Facilities</v>
          </cell>
          <cell r="D442" t="str">
            <v>Unit 9</v>
          </cell>
          <cell r="E442" t="str">
            <v>Local</v>
          </cell>
          <cell r="F442" t="str">
            <v>C</v>
          </cell>
          <cell r="G442" t="str">
            <v>Plant and Materials</v>
          </cell>
          <cell r="H442" t="str">
            <v>Formula 1</v>
          </cell>
          <cell r="I442" t="str">
            <v>C Plant and Materials Local Formula 1</v>
          </cell>
          <cell r="J442">
            <v>45080.11</v>
          </cell>
          <cell r="K442">
            <v>45080.11</v>
          </cell>
          <cell r="L442">
            <v>0</v>
          </cell>
          <cell r="M442">
            <v>0</v>
          </cell>
          <cell r="N442">
            <v>45080.11</v>
          </cell>
          <cell r="P442">
            <v>0</v>
          </cell>
          <cell r="Q442">
            <v>0</v>
          </cell>
          <cell r="R442">
            <v>0</v>
          </cell>
          <cell r="S442">
            <v>0</v>
          </cell>
          <cell r="T442">
            <v>45080.11</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cell r="AS442">
            <v>0</v>
          </cell>
          <cell r="AT442">
            <v>0</v>
          </cell>
          <cell r="AU442">
            <v>0</v>
          </cell>
          <cell r="AV442">
            <v>0</v>
          </cell>
          <cell r="AW442">
            <v>0</v>
          </cell>
          <cell r="AX442">
            <v>0</v>
          </cell>
          <cell r="AY442">
            <v>0</v>
          </cell>
          <cell r="AZ442">
            <v>0</v>
          </cell>
          <cell r="BA442">
            <v>0</v>
          </cell>
          <cell r="BB442">
            <v>0</v>
          </cell>
          <cell r="BC442">
            <v>0</v>
          </cell>
          <cell r="BD442">
            <v>0</v>
          </cell>
          <cell r="BE442">
            <v>0</v>
          </cell>
          <cell r="BF442">
            <v>0</v>
          </cell>
          <cell r="BG442">
            <v>0</v>
          </cell>
          <cell r="BH442">
            <v>0</v>
          </cell>
          <cell r="BI442">
            <v>0</v>
          </cell>
          <cell r="BJ442">
            <v>0</v>
          </cell>
          <cell r="BK442">
            <v>0</v>
          </cell>
          <cell r="BL442">
            <v>0</v>
          </cell>
          <cell r="BM442">
            <v>0</v>
          </cell>
          <cell r="BN442">
            <v>0</v>
          </cell>
          <cell r="BO442">
            <v>0</v>
          </cell>
          <cell r="BP442">
            <v>0</v>
          </cell>
          <cell r="BQ442">
            <v>0</v>
          </cell>
          <cell r="BR442">
            <v>0</v>
          </cell>
          <cell r="BS442">
            <v>0</v>
          </cell>
        </row>
        <row r="443">
          <cell r="A443">
            <v>2284</v>
          </cell>
          <cell r="B443" t="str">
            <v>SEREH</v>
          </cell>
          <cell r="C443" t="str">
            <v>Station Engineering Room Equipment and HMI Facilities</v>
          </cell>
          <cell r="D443" t="str">
            <v>Unit 9</v>
          </cell>
          <cell r="E443" t="str">
            <v>Local</v>
          </cell>
          <cell r="F443" t="str">
            <v>D</v>
          </cell>
          <cell r="G443" t="str">
            <v>Shipping / Freight</v>
          </cell>
          <cell r="H443" t="str">
            <v>Fixed</v>
          </cell>
          <cell r="I443" t="str">
            <v>D Shipping / Freight Local Fixed</v>
          </cell>
          <cell r="J443">
            <v>50329.72</v>
          </cell>
          <cell r="K443">
            <v>50329.72</v>
          </cell>
          <cell r="L443">
            <v>0</v>
          </cell>
          <cell r="M443">
            <v>0</v>
          </cell>
          <cell r="N443">
            <v>50329.72</v>
          </cell>
          <cell r="P443">
            <v>0</v>
          </cell>
          <cell r="Q443">
            <v>0</v>
          </cell>
          <cell r="R443">
            <v>0</v>
          </cell>
          <cell r="S443">
            <v>0</v>
          </cell>
          <cell r="T443">
            <v>0</v>
          </cell>
          <cell r="U443">
            <v>0</v>
          </cell>
          <cell r="V443">
            <v>0</v>
          </cell>
          <cell r="W443">
            <v>0</v>
          </cell>
          <cell r="X443">
            <v>0</v>
          </cell>
          <cell r="Y443">
            <v>0</v>
          </cell>
          <cell r="Z443">
            <v>0</v>
          </cell>
          <cell r="AA443">
            <v>50329.72</v>
          </cell>
          <cell r="AB443">
            <v>50329.72</v>
          </cell>
          <cell r="AC443">
            <v>0</v>
          </cell>
          <cell r="AD443">
            <v>0</v>
          </cell>
          <cell r="AE443">
            <v>0</v>
          </cell>
          <cell r="AF443">
            <v>0</v>
          </cell>
          <cell r="AG443">
            <v>0</v>
          </cell>
          <cell r="AH443">
            <v>-50329.72</v>
          </cell>
          <cell r="AI443">
            <v>0</v>
          </cell>
          <cell r="AJ443">
            <v>0</v>
          </cell>
          <cell r="AK443">
            <v>0</v>
          </cell>
          <cell r="AL443">
            <v>0</v>
          </cell>
          <cell r="AM443">
            <v>0</v>
          </cell>
          <cell r="AN443">
            <v>0</v>
          </cell>
          <cell r="AO443">
            <v>0</v>
          </cell>
          <cell r="AP443">
            <v>0</v>
          </cell>
          <cell r="AQ443">
            <v>0</v>
          </cell>
          <cell r="AR443">
            <v>0</v>
          </cell>
          <cell r="AS443">
            <v>0</v>
          </cell>
          <cell r="AT443">
            <v>0</v>
          </cell>
          <cell r="AU443">
            <v>0</v>
          </cell>
          <cell r="AV443">
            <v>0</v>
          </cell>
          <cell r="AW443">
            <v>0</v>
          </cell>
          <cell r="AX443">
            <v>0</v>
          </cell>
          <cell r="AY443">
            <v>0</v>
          </cell>
          <cell r="AZ443">
            <v>0</v>
          </cell>
          <cell r="BA443">
            <v>0</v>
          </cell>
          <cell r="BB443">
            <v>0</v>
          </cell>
          <cell r="BC443">
            <v>0</v>
          </cell>
          <cell r="BD443">
            <v>0</v>
          </cell>
          <cell r="BE443">
            <v>0</v>
          </cell>
          <cell r="BF443">
            <v>0</v>
          </cell>
          <cell r="BG443">
            <v>0</v>
          </cell>
          <cell r="BH443">
            <v>0</v>
          </cell>
          <cell r="BI443">
            <v>0</v>
          </cell>
          <cell r="BJ443">
            <v>0</v>
          </cell>
          <cell r="BK443">
            <v>0</v>
          </cell>
          <cell r="BL443">
            <v>0</v>
          </cell>
          <cell r="BM443">
            <v>0</v>
          </cell>
          <cell r="BN443">
            <v>0</v>
          </cell>
          <cell r="BO443">
            <v>0</v>
          </cell>
          <cell r="BP443">
            <v>0</v>
          </cell>
          <cell r="BQ443">
            <v>0</v>
          </cell>
          <cell r="BR443">
            <v>0</v>
          </cell>
          <cell r="BS443">
            <v>0</v>
          </cell>
        </row>
        <row r="444">
          <cell r="A444">
            <v>2288</v>
          </cell>
          <cell r="B444" t="str">
            <v>SEREH</v>
          </cell>
          <cell r="C444" t="str">
            <v>Station Engineering Room Equipment and HMI Facilities</v>
          </cell>
          <cell r="D444" t="str">
            <v>Unit 9</v>
          </cell>
          <cell r="E444" t="str">
            <v>Local</v>
          </cell>
          <cell r="F444" t="str">
            <v>H</v>
          </cell>
          <cell r="G444" t="str">
            <v>Commissioning and Testing</v>
          </cell>
          <cell r="H444" t="str">
            <v>Formula 4</v>
          </cell>
          <cell r="I444" t="str">
            <v>H Commissioning and Testing Local Formula 4</v>
          </cell>
          <cell r="J444">
            <v>2255.44</v>
          </cell>
          <cell r="K444">
            <v>2255.44</v>
          </cell>
          <cell r="L444">
            <v>0</v>
          </cell>
          <cell r="M444">
            <v>0</v>
          </cell>
          <cell r="N444">
            <v>2255.44</v>
          </cell>
          <cell r="P444">
            <v>0</v>
          </cell>
          <cell r="Q444">
            <v>0</v>
          </cell>
          <cell r="R444">
            <v>0</v>
          </cell>
          <cell r="S444">
            <v>0</v>
          </cell>
          <cell r="T444">
            <v>0</v>
          </cell>
          <cell r="U444">
            <v>0</v>
          </cell>
          <cell r="V444">
            <v>0</v>
          </cell>
          <cell r="W444">
            <v>0</v>
          </cell>
          <cell r="X444">
            <v>0</v>
          </cell>
          <cell r="Y444">
            <v>0</v>
          </cell>
          <cell r="Z444">
            <v>0</v>
          </cell>
          <cell r="AA444">
            <v>0</v>
          </cell>
          <cell r="AB444">
            <v>0</v>
          </cell>
          <cell r="AC444">
            <v>0</v>
          </cell>
          <cell r="AD444">
            <v>0</v>
          </cell>
          <cell r="AE444">
            <v>0</v>
          </cell>
          <cell r="AF444">
            <v>0</v>
          </cell>
          <cell r="AG444">
            <v>0</v>
          </cell>
          <cell r="AH444">
            <v>0</v>
          </cell>
          <cell r="AI444">
            <v>2255.44</v>
          </cell>
          <cell r="AJ444">
            <v>0</v>
          </cell>
          <cell r="AK444">
            <v>0</v>
          </cell>
          <cell r="AL444">
            <v>0</v>
          </cell>
          <cell r="AM444">
            <v>0</v>
          </cell>
          <cell r="AN444">
            <v>0</v>
          </cell>
          <cell r="AO444">
            <v>0</v>
          </cell>
          <cell r="AP444">
            <v>0</v>
          </cell>
          <cell r="AQ444">
            <v>0</v>
          </cell>
          <cell r="AR444">
            <v>0</v>
          </cell>
          <cell r="AS444">
            <v>0</v>
          </cell>
          <cell r="AT444">
            <v>0</v>
          </cell>
          <cell r="AU444">
            <v>0</v>
          </cell>
          <cell r="AV444">
            <v>0</v>
          </cell>
          <cell r="AW444">
            <v>0</v>
          </cell>
          <cell r="AX444">
            <v>0</v>
          </cell>
          <cell r="AY444">
            <v>0</v>
          </cell>
          <cell r="AZ444">
            <v>0</v>
          </cell>
          <cell r="BA444">
            <v>0</v>
          </cell>
          <cell r="BB444">
            <v>0</v>
          </cell>
          <cell r="BC444">
            <v>0</v>
          </cell>
          <cell r="BD444">
            <v>0</v>
          </cell>
          <cell r="BE444">
            <v>0</v>
          </cell>
          <cell r="BF444">
            <v>0</v>
          </cell>
          <cell r="BG444">
            <v>0</v>
          </cell>
          <cell r="BH444">
            <v>0</v>
          </cell>
          <cell r="BI444">
            <v>0</v>
          </cell>
          <cell r="BJ444">
            <v>0</v>
          </cell>
          <cell r="BK444">
            <v>0</v>
          </cell>
          <cell r="BL444">
            <v>0</v>
          </cell>
          <cell r="BM444">
            <v>0</v>
          </cell>
          <cell r="BN444">
            <v>0</v>
          </cell>
          <cell r="BO444">
            <v>0</v>
          </cell>
          <cell r="BP444">
            <v>0</v>
          </cell>
          <cell r="BQ444">
            <v>0</v>
          </cell>
          <cell r="BR444">
            <v>0</v>
          </cell>
          <cell r="BS444">
            <v>0</v>
          </cell>
        </row>
        <row r="445">
          <cell r="A445">
            <v>2299</v>
          </cell>
          <cell r="B445" t="str">
            <v>SRDF</v>
          </cell>
          <cell r="C445" t="str">
            <v>Simulator Room Design and Furniture</v>
          </cell>
          <cell r="D445" t="str">
            <v>Common Plant</v>
          </cell>
          <cell r="E445" t="str">
            <v>Local</v>
          </cell>
          <cell r="F445" t="str">
            <v>C</v>
          </cell>
          <cell r="G445" t="str">
            <v>Plant and Materials</v>
          </cell>
          <cell r="H445" t="str">
            <v>Formula 1</v>
          </cell>
          <cell r="I445" t="str">
            <v>C Plant and Materials Local Formula 1</v>
          </cell>
          <cell r="J445">
            <v>32000</v>
          </cell>
          <cell r="K445">
            <v>32000</v>
          </cell>
          <cell r="L445">
            <v>0</v>
          </cell>
          <cell r="M445">
            <v>0</v>
          </cell>
          <cell r="N445">
            <v>32000</v>
          </cell>
          <cell r="P445">
            <v>0</v>
          </cell>
          <cell r="Q445">
            <v>0</v>
          </cell>
          <cell r="R445">
            <v>0</v>
          </cell>
          <cell r="S445">
            <v>0</v>
          </cell>
          <cell r="T445">
            <v>0</v>
          </cell>
          <cell r="U445">
            <v>0</v>
          </cell>
          <cell r="V445">
            <v>0</v>
          </cell>
          <cell r="W445">
            <v>0</v>
          </cell>
          <cell r="X445">
            <v>0</v>
          </cell>
          <cell r="Y445">
            <v>0</v>
          </cell>
          <cell r="Z445">
            <v>0</v>
          </cell>
          <cell r="AA445">
            <v>32000</v>
          </cell>
          <cell r="AB445">
            <v>32000</v>
          </cell>
          <cell r="AC445">
            <v>0</v>
          </cell>
          <cell r="AD445">
            <v>0</v>
          </cell>
          <cell r="AE445">
            <v>0</v>
          </cell>
          <cell r="AF445">
            <v>0</v>
          </cell>
          <cell r="AG445">
            <v>0</v>
          </cell>
          <cell r="AH445">
            <v>0</v>
          </cell>
          <cell r="AI445">
            <v>-32000</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0</v>
          </cell>
          <cell r="BF445">
            <v>0</v>
          </cell>
          <cell r="BG445">
            <v>0</v>
          </cell>
          <cell r="BH445">
            <v>0</v>
          </cell>
          <cell r="BI445">
            <v>0</v>
          </cell>
          <cell r="BJ445">
            <v>0</v>
          </cell>
          <cell r="BK445">
            <v>0</v>
          </cell>
          <cell r="BL445">
            <v>0</v>
          </cell>
          <cell r="BM445">
            <v>0</v>
          </cell>
          <cell r="BN445">
            <v>0</v>
          </cell>
          <cell r="BO445">
            <v>0</v>
          </cell>
          <cell r="BP445">
            <v>0</v>
          </cell>
          <cell r="BQ445">
            <v>0</v>
          </cell>
          <cell r="BR445">
            <v>0</v>
          </cell>
          <cell r="BS445">
            <v>0</v>
          </cell>
        </row>
        <row r="446">
          <cell r="A446">
            <v>2459</v>
          </cell>
          <cell r="B446" t="str">
            <v>SRDF</v>
          </cell>
          <cell r="C446" t="str">
            <v>Simulator Room Design and Furniture</v>
          </cell>
          <cell r="D446" t="str">
            <v>Unit 9</v>
          </cell>
          <cell r="E446" t="str">
            <v>Local</v>
          </cell>
          <cell r="F446" t="str">
            <v>C</v>
          </cell>
          <cell r="G446" t="str">
            <v>Plant and Materials</v>
          </cell>
          <cell r="H446" t="str">
            <v>Formula 1</v>
          </cell>
          <cell r="I446" t="str">
            <v>C Plant and Materials Local Formula 1</v>
          </cell>
          <cell r="J446">
            <v>97798.75</v>
          </cell>
          <cell r="K446">
            <v>97798.75</v>
          </cell>
          <cell r="L446">
            <v>0</v>
          </cell>
          <cell r="M446">
            <v>0</v>
          </cell>
          <cell r="N446">
            <v>97798.75</v>
          </cell>
          <cell r="P446">
            <v>0</v>
          </cell>
          <cell r="Q446">
            <v>0</v>
          </cell>
          <cell r="R446">
            <v>0</v>
          </cell>
          <cell r="S446">
            <v>0</v>
          </cell>
          <cell r="T446">
            <v>0</v>
          </cell>
          <cell r="U446">
            <v>0</v>
          </cell>
          <cell r="V446">
            <v>0</v>
          </cell>
          <cell r="W446">
            <v>0</v>
          </cell>
          <cell r="X446">
            <v>0</v>
          </cell>
          <cell r="Y446">
            <v>0</v>
          </cell>
          <cell r="Z446">
            <v>0</v>
          </cell>
          <cell r="AA446">
            <v>97798.75</v>
          </cell>
          <cell r="AB446">
            <v>97798.75</v>
          </cell>
          <cell r="AC446">
            <v>0</v>
          </cell>
          <cell r="AD446">
            <v>0</v>
          </cell>
          <cell r="AE446">
            <v>0</v>
          </cell>
          <cell r="AF446">
            <v>0</v>
          </cell>
          <cell r="AG446">
            <v>0</v>
          </cell>
          <cell r="AH446">
            <v>0</v>
          </cell>
          <cell r="AI446">
            <v>-97798.75</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0</v>
          </cell>
          <cell r="BF446">
            <v>0</v>
          </cell>
          <cell r="BG446">
            <v>0</v>
          </cell>
          <cell r="BH446">
            <v>0</v>
          </cell>
          <cell r="BI446">
            <v>0</v>
          </cell>
          <cell r="BJ446">
            <v>0</v>
          </cell>
          <cell r="BK446">
            <v>0</v>
          </cell>
          <cell r="BL446">
            <v>0</v>
          </cell>
          <cell r="BM446">
            <v>0</v>
          </cell>
          <cell r="BN446">
            <v>0</v>
          </cell>
          <cell r="BO446">
            <v>0</v>
          </cell>
          <cell r="BP446">
            <v>0</v>
          </cell>
          <cell r="BQ446">
            <v>0</v>
          </cell>
          <cell r="BR446">
            <v>0</v>
          </cell>
          <cell r="BS446">
            <v>0</v>
          </cell>
        </row>
        <row r="447">
          <cell r="A447">
            <v>2498</v>
          </cell>
          <cell r="B447" t="str">
            <v>SREH</v>
          </cell>
          <cell r="C447" t="str">
            <v>Simulator Room Equipment and HMI facilities</v>
          </cell>
          <cell r="D447" t="str">
            <v>Unit 1</v>
          </cell>
          <cell r="E447" t="str">
            <v>Foreign</v>
          </cell>
          <cell r="F447" t="str">
            <v>B</v>
          </cell>
          <cell r="G447" t="str">
            <v>Engineering</v>
          </cell>
          <cell r="H447" t="str">
            <v>Fixed</v>
          </cell>
          <cell r="I447" t="str">
            <v>B Engineering Foreign Fixed</v>
          </cell>
          <cell r="J447">
            <v>281398.7</v>
          </cell>
          <cell r="K447">
            <v>0</v>
          </cell>
          <cell r="L447">
            <v>281398.7</v>
          </cell>
          <cell r="M447">
            <v>0.29999999998835847</v>
          </cell>
          <cell r="N447">
            <v>281399</v>
          </cell>
          <cell r="P447">
            <v>0</v>
          </cell>
          <cell r="Q447">
            <v>0</v>
          </cell>
          <cell r="R447">
            <v>0</v>
          </cell>
          <cell r="S447">
            <v>0</v>
          </cell>
          <cell r="T447">
            <v>0</v>
          </cell>
          <cell r="U447">
            <v>0</v>
          </cell>
          <cell r="V447">
            <v>0</v>
          </cell>
          <cell r="W447">
            <v>0</v>
          </cell>
          <cell r="X447">
            <v>0</v>
          </cell>
          <cell r="Y447">
            <v>0</v>
          </cell>
          <cell r="Z447">
            <v>0</v>
          </cell>
          <cell r="AA447">
            <v>0</v>
          </cell>
          <cell r="AB447">
            <v>0</v>
          </cell>
          <cell r="AC447">
            <v>0</v>
          </cell>
          <cell r="AD447">
            <v>0</v>
          </cell>
          <cell r="AE447">
            <v>0</v>
          </cell>
          <cell r="AF447">
            <v>0</v>
          </cell>
          <cell r="AG447">
            <v>0</v>
          </cell>
          <cell r="AH447">
            <v>0</v>
          </cell>
          <cell r="AI447">
            <v>0</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0</v>
          </cell>
          <cell r="BF447">
            <v>0</v>
          </cell>
          <cell r="BG447">
            <v>0</v>
          </cell>
          <cell r="BH447">
            <v>0</v>
          </cell>
          <cell r="BI447">
            <v>0</v>
          </cell>
          <cell r="BJ447">
            <v>0</v>
          </cell>
          <cell r="BK447">
            <v>0</v>
          </cell>
          <cell r="BL447">
            <v>0</v>
          </cell>
          <cell r="BM447">
            <v>0</v>
          </cell>
          <cell r="BN447">
            <v>0</v>
          </cell>
          <cell r="BO447">
            <v>0</v>
          </cell>
          <cell r="BP447">
            <v>0</v>
          </cell>
          <cell r="BQ447">
            <v>0</v>
          </cell>
          <cell r="BR447">
            <v>0</v>
          </cell>
          <cell r="BS447">
            <v>281399</v>
          </cell>
        </row>
        <row r="448">
          <cell r="A448">
            <v>2506</v>
          </cell>
          <cell r="B448" t="str">
            <v>SREH</v>
          </cell>
          <cell r="C448" t="str">
            <v>Simulator Room Equipment and HMI facilities</v>
          </cell>
          <cell r="D448" t="str">
            <v>Unit 1</v>
          </cell>
          <cell r="E448" t="str">
            <v>Local</v>
          </cell>
          <cell r="F448" t="str">
            <v>B</v>
          </cell>
          <cell r="G448" t="str">
            <v>Engineering</v>
          </cell>
          <cell r="H448" t="str">
            <v>Formula 4</v>
          </cell>
          <cell r="I448" t="str">
            <v>B Engineering Local Formula 4</v>
          </cell>
          <cell r="J448">
            <v>70349.88</v>
          </cell>
          <cell r="K448">
            <v>0</v>
          </cell>
          <cell r="L448">
            <v>70349.88</v>
          </cell>
          <cell r="M448">
            <v>0.11999999999534339</v>
          </cell>
          <cell r="N448">
            <v>70350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v>0</v>
          </cell>
          <cell r="AD448">
            <v>0</v>
          </cell>
          <cell r="AE448">
            <v>0</v>
          </cell>
          <cell r="AF448">
            <v>0</v>
          </cell>
          <cell r="AG448">
            <v>0</v>
          </cell>
          <cell r="AH448">
            <v>0</v>
          </cell>
          <cell r="AI448">
            <v>0</v>
          </cell>
          <cell r="AJ448">
            <v>0</v>
          </cell>
          <cell r="AK448">
            <v>0</v>
          </cell>
          <cell r="AL448">
            <v>0</v>
          </cell>
          <cell r="AM448">
            <v>0</v>
          </cell>
          <cell r="AN448">
            <v>0</v>
          </cell>
          <cell r="AO448">
            <v>0</v>
          </cell>
          <cell r="AP448">
            <v>0</v>
          </cell>
          <cell r="AQ448">
            <v>0</v>
          </cell>
          <cell r="AR448">
            <v>0</v>
          </cell>
          <cell r="AS448">
            <v>0</v>
          </cell>
          <cell r="AT448">
            <v>0</v>
          </cell>
          <cell r="AU448">
            <v>0</v>
          </cell>
          <cell r="AV448">
            <v>0</v>
          </cell>
          <cell r="AW448">
            <v>0</v>
          </cell>
          <cell r="AX448">
            <v>0</v>
          </cell>
          <cell r="AY448">
            <v>0</v>
          </cell>
          <cell r="AZ448">
            <v>0</v>
          </cell>
          <cell r="BA448">
            <v>0</v>
          </cell>
          <cell r="BB448">
            <v>0</v>
          </cell>
          <cell r="BC448">
            <v>0</v>
          </cell>
          <cell r="BD448">
            <v>0</v>
          </cell>
          <cell r="BE448">
            <v>0</v>
          </cell>
          <cell r="BF448">
            <v>0</v>
          </cell>
          <cell r="BG448">
            <v>0</v>
          </cell>
          <cell r="BH448">
            <v>0</v>
          </cell>
          <cell r="BI448">
            <v>0</v>
          </cell>
          <cell r="BJ448">
            <v>0</v>
          </cell>
          <cell r="BK448">
            <v>0</v>
          </cell>
          <cell r="BL448">
            <v>0</v>
          </cell>
          <cell r="BM448">
            <v>0</v>
          </cell>
          <cell r="BN448">
            <v>0</v>
          </cell>
          <cell r="BO448">
            <v>0</v>
          </cell>
          <cell r="BP448">
            <v>0</v>
          </cell>
          <cell r="BQ448">
            <v>0</v>
          </cell>
          <cell r="BR448">
            <v>0</v>
          </cell>
          <cell r="BS448">
            <v>70350</v>
          </cell>
        </row>
        <row r="449">
          <cell r="A449">
            <v>2514</v>
          </cell>
          <cell r="B449" t="str">
            <v>SREH</v>
          </cell>
          <cell r="C449" t="str">
            <v>Simulator Room Equipment and HMI facilities</v>
          </cell>
          <cell r="D449" t="str">
            <v>Unit 2</v>
          </cell>
          <cell r="E449" t="str">
            <v>Foreign</v>
          </cell>
          <cell r="F449" t="str">
            <v>B</v>
          </cell>
          <cell r="G449" t="str">
            <v>Engineering</v>
          </cell>
          <cell r="H449" t="str">
            <v>Fixed</v>
          </cell>
          <cell r="I449" t="str">
            <v>B Engineering Foreign Fixed</v>
          </cell>
          <cell r="J449">
            <v>281398.7</v>
          </cell>
          <cell r="K449">
            <v>0</v>
          </cell>
          <cell r="L449">
            <v>281398.7</v>
          </cell>
          <cell r="M449">
            <v>0.29999999998835847</v>
          </cell>
          <cell r="N449">
            <v>281399</v>
          </cell>
          <cell r="P449">
            <v>0</v>
          </cell>
          <cell r="Q449">
            <v>0</v>
          </cell>
          <cell r="R449">
            <v>0</v>
          </cell>
          <cell r="S449">
            <v>0</v>
          </cell>
          <cell r="T449">
            <v>0</v>
          </cell>
          <cell r="U449">
            <v>0</v>
          </cell>
          <cell r="V449">
            <v>0</v>
          </cell>
          <cell r="W449">
            <v>0</v>
          </cell>
          <cell r="X449">
            <v>0</v>
          </cell>
          <cell r="Y449">
            <v>0</v>
          </cell>
          <cell r="Z449">
            <v>0</v>
          </cell>
          <cell r="AA449">
            <v>0</v>
          </cell>
          <cell r="AB449">
            <v>0</v>
          </cell>
          <cell r="AC449">
            <v>0</v>
          </cell>
          <cell r="AD449">
            <v>0</v>
          </cell>
          <cell r="AE449">
            <v>0</v>
          </cell>
          <cell r="AF449">
            <v>0</v>
          </cell>
          <cell r="AG449">
            <v>0</v>
          </cell>
          <cell r="AH449">
            <v>0</v>
          </cell>
          <cell r="AI449">
            <v>0</v>
          </cell>
          <cell r="AJ449">
            <v>0</v>
          </cell>
          <cell r="AK449">
            <v>0</v>
          </cell>
          <cell r="AL449">
            <v>0</v>
          </cell>
          <cell r="AM449">
            <v>0</v>
          </cell>
          <cell r="AN449">
            <v>0</v>
          </cell>
          <cell r="AO449">
            <v>0</v>
          </cell>
          <cell r="AP449">
            <v>0</v>
          </cell>
          <cell r="AQ449">
            <v>0</v>
          </cell>
          <cell r="AR449">
            <v>0</v>
          </cell>
          <cell r="AS449">
            <v>0</v>
          </cell>
          <cell r="AT449">
            <v>0</v>
          </cell>
          <cell r="AU449">
            <v>0</v>
          </cell>
          <cell r="AV449">
            <v>0</v>
          </cell>
          <cell r="AW449">
            <v>0</v>
          </cell>
          <cell r="AX449">
            <v>0</v>
          </cell>
          <cell r="AY449">
            <v>0</v>
          </cell>
          <cell r="AZ449">
            <v>0</v>
          </cell>
          <cell r="BA449">
            <v>0</v>
          </cell>
          <cell r="BB449">
            <v>0</v>
          </cell>
          <cell r="BC449">
            <v>0</v>
          </cell>
          <cell r="BD449">
            <v>0</v>
          </cell>
          <cell r="BE449">
            <v>0</v>
          </cell>
          <cell r="BF449">
            <v>0</v>
          </cell>
          <cell r="BG449">
            <v>0</v>
          </cell>
          <cell r="BH449">
            <v>0</v>
          </cell>
          <cell r="BI449">
            <v>0</v>
          </cell>
          <cell r="BJ449">
            <v>0</v>
          </cell>
          <cell r="BK449">
            <v>0</v>
          </cell>
          <cell r="BL449">
            <v>0</v>
          </cell>
          <cell r="BM449">
            <v>0</v>
          </cell>
          <cell r="BN449">
            <v>0</v>
          </cell>
          <cell r="BO449">
            <v>0</v>
          </cell>
          <cell r="BP449">
            <v>0</v>
          </cell>
          <cell r="BQ449">
            <v>0</v>
          </cell>
          <cell r="BR449">
            <v>281399</v>
          </cell>
          <cell r="BS449">
            <v>0</v>
          </cell>
        </row>
        <row r="450">
          <cell r="A450">
            <v>2522</v>
          </cell>
          <cell r="B450" t="str">
            <v>SREH</v>
          </cell>
          <cell r="C450" t="str">
            <v>Simulator Room Equipment and HMI facilities</v>
          </cell>
          <cell r="D450" t="str">
            <v>Unit 2</v>
          </cell>
          <cell r="E450" t="str">
            <v>Local</v>
          </cell>
          <cell r="F450" t="str">
            <v>B</v>
          </cell>
          <cell r="G450" t="str">
            <v>Engineering</v>
          </cell>
          <cell r="H450" t="str">
            <v>Formula 4</v>
          </cell>
          <cell r="I450" t="str">
            <v>B Engineering Local Formula 4</v>
          </cell>
          <cell r="J450">
            <v>70349.88</v>
          </cell>
          <cell r="K450">
            <v>0</v>
          </cell>
          <cell r="L450">
            <v>70349.88</v>
          </cell>
          <cell r="M450">
            <v>0.11999999999534339</v>
          </cell>
          <cell r="N450">
            <v>70350</v>
          </cell>
          <cell r="P450">
            <v>0</v>
          </cell>
          <cell r="Q450">
            <v>0</v>
          </cell>
          <cell r="R450">
            <v>0</v>
          </cell>
          <cell r="S450">
            <v>0</v>
          </cell>
          <cell r="T450">
            <v>0</v>
          </cell>
          <cell r="U450">
            <v>0</v>
          </cell>
          <cell r="V450">
            <v>0</v>
          </cell>
          <cell r="W450">
            <v>0</v>
          </cell>
          <cell r="X450">
            <v>0</v>
          </cell>
          <cell r="Y450">
            <v>0</v>
          </cell>
          <cell r="Z450">
            <v>0</v>
          </cell>
          <cell r="AA450">
            <v>0</v>
          </cell>
          <cell r="AB450">
            <v>0</v>
          </cell>
          <cell r="AC450">
            <v>0</v>
          </cell>
          <cell r="AD450">
            <v>0</v>
          </cell>
          <cell r="AE450">
            <v>0</v>
          </cell>
          <cell r="AF450">
            <v>0</v>
          </cell>
          <cell r="AG450">
            <v>0</v>
          </cell>
          <cell r="AH450">
            <v>0</v>
          </cell>
          <cell r="AI450">
            <v>0</v>
          </cell>
          <cell r="AJ450">
            <v>0</v>
          </cell>
          <cell r="AK450">
            <v>0</v>
          </cell>
          <cell r="AL450">
            <v>0</v>
          </cell>
          <cell r="AM450">
            <v>0</v>
          </cell>
          <cell r="AN450">
            <v>0</v>
          </cell>
          <cell r="AO450">
            <v>0</v>
          </cell>
          <cell r="AP450">
            <v>0</v>
          </cell>
          <cell r="AQ450">
            <v>0</v>
          </cell>
          <cell r="AR450">
            <v>0</v>
          </cell>
          <cell r="AS450">
            <v>0</v>
          </cell>
          <cell r="AT450">
            <v>0</v>
          </cell>
          <cell r="AU450">
            <v>0</v>
          </cell>
          <cell r="AV450">
            <v>0</v>
          </cell>
          <cell r="AW450">
            <v>0</v>
          </cell>
          <cell r="AX450">
            <v>0</v>
          </cell>
          <cell r="AY450">
            <v>0</v>
          </cell>
          <cell r="AZ450">
            <v>0</v>
          </cell>
          <cell r="BA450">
            <v>0</v>
          </cell>
          <cell r="BB450">
            <v>0</v>
          </cell>
          <cell r="BC450">
            <v>0</v>
          </cell>
          <cell r="BD450">
            <v>0</v>
          </cell>
          <cell r="BE450">
            <v>0</v>
          </cell>
          <cell r="BF450">
            <v>0</v>
          </cell>
          <cell r="BG450">
            <v>0</v>
          </cell>
          <cell r="BH450">
            <v>0</v>
          </cell>
          <cell r="BI450">
            <v>0</v>
          </cell>
          <cell r="BJ450">
            <v>0</v>
          </cell>
          <cell r="BK450">
            <v>0</v>
          </cell>
          <cell r="BL450">
            <v>0</v>
          </cell>
          <cell r="BM450">
            <v>0</v>
          </cell>
          <cell r="BN450">
            <v>0</v>
          </cell>
          <cell r="BO450">
            <v>0</v>
          </cell>
          <cell r="BP450">
            <v>0</v>
          </cell>
          <cell r="BQ450">
            <v>0</v>
          </cell>
          <cell r="BR450">
            <v>70350</v>
          </cell>
          <cell r="BS450">
            <v>0</v>
          </cell>
        </row>
        <row r="451">
          <cell r="A451">
            <v>2530</v>
          </cell>
          <cell r="B451" t="str">
            <v>SREH</v>
          </cell>
          <cell r="C451" t="str">
            <v>Simulator Room Equipment and HMI facilities</v>
          </cell>
          <cell r="D451" t="str">
            <v>Unit 3</v>
          </cell>
          <cell r="E451" t="str">
            <v>Foreign</v>
          </cell>
          <cell r="F451" t="str">
            <v>B</v>
          </cell>
          <cell r="G451" t="str">
            <v>Engineering</v>
          </cell>
          <cell r="H451" t="str">
            <v>Fixed</v>
          </cell>
          <cell r="I451" t="str">
            <v>B Engineering Foreign Fixed</v>
          </cell>
          <cell r="J451">
            <v>281398.7</v>
          </cell>
          <cell r="K451">
            <v>0</v>
          </cell>
          <cell r="L451">
            <v>281398.7</v>
          </cell>
          <cell r="M451">
            <v>0.29999999998835847</v>
          </cell>
          <cell r="N451">
            <v>281399</v>
          </cell>
          <cell r="P451">
            <v>0</v>
          </cell>
          <cell r="Q451">
            <v>0</v>
          </cell>
          <cell r="R451">
            <v>0</v>
          </cell>
          <cell r="S451">
            <v>0</v>
          </cell>
          <cell r="T451">
            <v>0</v>
          </cell>
          <cell r="U451">
            <v>0</v>
          </cell>
          <cell r="V451">
            <v>0</v>
          </cell>
          <cell r="W451">
            <v>0</v>
          </cell>
          <cell r="X451">
            <v>0</v>
          </cell>
          <cell r="Y451">
            <v>0</v>
          </cell>
          <cell r="Z451">
            <v>0</v>
          </cell>
          <cell r="AA451">
            <v>0</v>
          </cell>
          <cell r="AB451">
            <v>0</v>
          </cell>
          <cell r="AC451">
            <v>0</v>
          </cell>
          <cell r="AD451">
            <v>0</v>
          </cell>
          <cell r="AE451">
            <v>0</v>
          </cell>
          <cell r="AF451">
            <v>0</v>
          </cell>
          <cell r="AG451">
            <v>0</v>
          </cell>
          <cell r="AH451">
            <v>0</v>
          </cell>
          <cell r="AI451">
            <v>0</v>
          </cell>
          <cell r="AJ451">
            <v>0</v>
          </cell>
          <cell r="AK451">
            <v>0</v>
          </cell>
          <cell r="AL451">
            <v>0</v>
          </cell>
          <cell r="AM451">
            <v>0</v>
          </cell>
          <cell r="AN451">
            <v>0</v>
          </cell>
          <cell r="AO451">
            <v>0</v>
          </cell>
          <cell r="AP451">
            <v>0</v>
          </cell>
          <cell r="AQ451">
            <v>0</v>
          </cell>
          <cell r="AR451">
            <v>0</v>
          </cell>
          <cell r="AS451">
            <v>0</v>
          </cell>
          <cell r="AT451">
            <v>0</v>
          </cell>
          <cell r="AU451">
            <v>0</v>
          </cell>
          <cell r="AV451">
            <v>0</v>
          </cell>
          <cell r="AW451">
            <v>0</v>
          </cell>
          <cell r="AX451">
            <v>0</v>
          </cell>
          <cell r="AY451">
            <v>0</v>
          </cell>
          <cell r="AZ451">
            <v>0</v>
          </cell>
          <cell r="BA451">
            <v>0</v>
          </cell>
          <cell r="BB451">
            <v>0</v>
          </cell>
          <cell r="BC451">
            <v>0</v>
          </cell>
          <cell r="BD451">
            <v>0</v>
          </cell>
          <cell r="BE451">
            <v>0</v>
          </cell>
          <cell r="BF451">
            <v>0</v>
          </cell>
          <cell r="BG451">
            <v>0</v>
          </cell>
          <cell r="BH451">
            <v>0</v>
          </cell>
          <cell r="BI451">
            <v>0</v>
          </cell>
          <cell r="BJ451">
            <v>0</v>
          </cell>
          <cell r="BK451">
            <v>0</v>
          </cell>
          <cell r="BL451">
            <v>0</v>
          </cell>
          <cell r="BM451">
            <v>0</v>
          </cell>
          <cell r="BN451">
            <v>0</v>
          </cell>
          <cell r="BO451">
            <v>0</v>
          </cell>
          <cell r="BP451">
            <v>0</v>
          </cell>
          <cell r="BQ451">
            <v>0</v>
          </cell>
          <cell r="BR451">
            <v>281399</v>
          </cell>
          <cell r="BS451">
            <v>0</v>
          </cell>
        </row>
        <row r="452">
          <cell r="A452">
            <v>2538</v>
          </cell>
          <cell r="B452" t="str">
            <v>SREH</v>
          </cell>
          <cell r="C452" t="str">
            <v>Simulator Room Equipment and HMI facilities</v>
          </cell>
          <cell r="D452" t="str">
            <v>Unit 3</v>
          </cell>
          <cell r="E452" t="str">
            <v>Local</v>
          </cell>
          <cell r="F452" t="str">
            <v>B</v>
          </cell>
          <cell r="G452" t="str">
            <v>Engineering</v>
          </cell>
          <cell r="H452" t="str">
            <v>Formula 4</v>
          </cell>
          <cell r="I452" t="str">
            <v>B Engineering Local Formula 4</v>
          </cell>
          <cell r="J452">
            <v>70349.88</v>
          </cell>
          <cell r="K452">
            <v>0</v>
          </cell>
          <cell r="L452">
            <v>70349.88</v>
          </cell>
          <cell r="M452">
            <v>0.11999999999534339</v>
          </cell>
          <cell r="N452">
            <v>70350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v>0</v>
          </cell>
          <cell r="AD452">
            <v>0</v>
          </cell>
          <cell r="AE452">
            <v>0</v>
          </cell>
          <cell r="AF452">
            <v>0</v>
          </cell>
          <cell r="AG452">
            <v>0</v>
          </cell>
          <cell r="AH452">
            <v>0</v>
          </cell>
          <cell r="AI452">
            <v>0</v>
          </cell>
          <cell r="AJ452">
            <v>0</v>
          </cell>
          <cell r="AK452">
            <v>0</v>
          </cell>
          <cell r="AL452">
            <v>0</v>
          </cell>
          <cell r="AM452">
            <v>0</v>
          </cell>
          <cell r="AN452">
            <v>0</v>
          </cell>
          <cell r="AO452">
            <v>0</v>
          </cell>
          <cell r="AP452">
            <v>0</v>
          </cell>
          <cell r="AQ452">
            <v>0</v>
          </cell>
          <cell r="AR452">
            <v>0</v>
          </cell>
          <cell r="AS452">
            <v>0</v>
          </cell>
          <cell r="AT452">
            <v>0</v>
          </cell>
          <cell r="AU452">
            <v>0</v>
          </cell>
          <cell r="AV452">
            <v>0</v>
          </cell>
          <cell r="AW452">
            <v>0</v>
          </cell>
          <cell r="AX452">
            <v>0</v>
          </cell>
          <cell r="AY452">
            <v>0</v>
          </cell>
          <cell r="AZ452">
            <v>0</v>
          </cell>
          <cell r="BA452">
            <v>0</v>
          </cell>
          <cell r="BB452">
            <v>0</v>
          </cell>
          <cell r="BC452">
            <v>0</v>
          </cell>
          <cell r="BD452">
            <v>0</v>
          </cell>
          <cell r="BE452">
            <v>0</v>
          </cell>
          <cell r="BF452">
            <v>0</v>
          </cell>
          <cell r="BG452">
            <v>0</v>
          </cell>
          <cell r="BH452">
            <v>0</v>
          </cell>
          <cell r="BI452">
            <v>0</v>
          </cell>
          <cell r="BJ452">
            <v>0</v>
          </cell>
          <cell r="BK452">
            <v>0</v>
          </cell>
          <cell r="BL452">
            <v>0</v>
          </cell>
          <cell r="BM452">
            <v>0</v>
          </cell>
          <cell r="BN452">
            <v>0</v>
          </cell>
          <cell r="BO452">
            <v>0</v>
          </cell>
          <cell r="BP452">
            <v>0</v>
          </cell>
          <cell r="BQ452">
            <v>0</v>
          </cell>
          <cell r="BR452">
            <v>70350</v>
          </cell>
          <cell r="BS452">
            <v>0</v>
          </cell>
        </row>
        <row r="453">
          <cell r="A453">
            <v>2546</v>
          </cell>
          <cell r="B453" t="str">
            <v>SREH</v>
          </cell>
          <cell r="C453" t="str">
            <v>Simulator Room Equipment and HMI facilities</v>
          </cell>
          <cell r="D453" t="str">
            <v>Unit 4</v>
          </cell>
          <cell r="E453" t="str">
            <v>Foreign</v>
          </cell>
          <cell r="F453" t="str">
            <v>B</v>
          </cell>
          <cell r="G453" t="str">
            <v>Engineering</v>
          </cell>
          <cell r="H453" t="str">
            <v>Fixed</v>
          </cell>
          <cell r="I453" t="str">
            <v>B Engineering Foreign Fixed</v>
          </cell>
          <cell r="J453">
            <v>281398.7</v>
          </cell>
          <cell r="K453">
            <v>0</v>
          </cell>
          <cell r="L453">
            <v>281398.7</v>
          </cell>
          <cell r="M453">
            <v>0.29999999998835847</v>
          </cell>
          <cell r="N453">
            <v>281399</v>
          </cell>
          <cell r="P453">
            <v>0</v>
          </cell>
          <cell r="Q453">
            <v>0</v>
          </cell>
          <cell r="R453">
            <v>0</v>
          </cell>
          <cell r="S453">
            <v>0</v>
          </cell>
          <cell r="T453">
            <v>0</v>
          </cell>
          <cell r="U453">
            <v>0</v>
          </cell>
          <cell r="V453">
            <v>0</v>
          </cell>
          <cell r="W453">
            <v>0</v>
          </cell>
          <cell r="X453">
            <v>0</v>
          </cell>
          <cell r="Y453">
            <v>0</v>
          </cell>
          <cell r="Z453">
            <v>0</v>
          </cell>
          <cell r="AA453">
            <v>0</v>
          </cell>
          <cell r="AB453">
            <v>0</v>
          </cell>
          <cell r="AC453">
            <v>0</v>
          </cell>
          <cell r="AD453">
            <v>0</v>
          </cell>
          <cell r="AE453">
            <v>0</v>
          </cell>
          <cell r="AF453">
            <v>0</v>
          </cell>
          <cell r="AG453">
            <v>0</v>
          </cell>
          <cell r="AH453">
            <v>0</v>
          </cell>
          <cell r="AI453">
            <v>0</v>
          </cell>
          <cell r="AJ453">
            <v>0</v>
          </cell>
          <cell r="AK453">
            <v>0</v>
          </cell>
          <cell r="AL453">
            <v>0</v>
          </cell>
          <cell r="AM453">
            <v>0</v>
          </cell>
          <cell r="AN453">
            <v>0</v>
          </cell>
          <cell r="AO453">
            <v>0</v>
          </cell>
          <cell r="AP453">
            <v>0</v>
          </cell>
          <cell r="AQ453">
            <v>0</v>
          </cell>
          <cell r="AR453">
            <v>0</v>
          </cell>
          <cell r="AS453">
            <v>0</v>
          </cell>
          <cell r="AT453">
            <v>0</v>
          </cell>
          <cell r="AU453">
            <v>0</v>
          </cell>
          <cell r="AV453">
            <v>0</v>
          </cell>
          <cell r="AW453">
            <v>0</v>
          </cell>
          <cell r="AX453">
            <v>0</v>
          </cell>
          <cell r="AY453">
            <v>0</v>
          </cell>
          <cell r="AZ453">
            <v>0</v>
          </cell>
          <cell r="BA453">
            <v>0</v>
          </cell>
          <cell r="BB453">
            <v>0</v>
          </cell>
          <cell r="BC453">
            <v>0</v>
          </cell>
          <cell r="BD453">
            <v>0</v>
          </cell>
          <cell r="BE453">
            <v>0</v>
          </cell>
          <cell r="BF453">
            <v>0</v>
          </cell>
          <cell r="BG453">
            <v>0</v>
          </cell>
          <cell r="BH453">
            <v>281399</v>
          </cell>
          <cell r="BI453">
            <v>0</v>
          </cell>
          <cell r="BJ453">
            <v>0</v>
          </cell>
          <cell r="BK453">
            <v>0</v>
          </cell>
          <cell r="BL453">
            <v>0</v>
          </cell>
          <cell r="BM453">
            <v>0</v>
          </cell>
          <cell r="BN453">
            <v>0</v>
          </cell>
          <cell r="BO453">
            <v>0</v>
          </cell>
          <cell r="BP453">
            <v>0</v>
          </cell>
          <cell r="BQ453">
            <v>0</v>
          </cell>
          <cell r="BR453">
            <v>0</v>
          </cell>
          <cell r="BS453">
            <v>0</v>
          </cell>
        </row>
        <row r="454">
          <cell r="A454">
            <v>2554</v>
          </cell>
          <cell r="B454" t="str">
            <v>SREH</v>
          </cell>
          <cell r="C454" t="str">
            <v>Simulator Room Equipment and HMI facilities</v>
          </cell>
          <cell r="D454" t="str">
            <v>Unit 4</v>
          </cell>
          <cell r="E454" t="str">
            <v>Local</v>
          </cell>
          <cell r="F454" t="str">
            <v>B</v>
          </cell>
          <cell r="G454" t="str">
            <v>Engineering</v>
          </cell>
          <cell r="H454" t="str">
            <v>Formula 4</v>
          </cell>
          <cell r="I454" t="str">
            <v>B Engineering Local Formula 4</v>
          </cell>
          <cell r="J454">
            <v>70349.88</v>
          </cell>
          <cell r="K454">
            <v>0</v>
          </cell>
          <cell r="L454">
            <v>70349.88</v>
          </cell>
          <cell r="M454">
            <v>0.11999999999534339</v>
          </cell>
          <cell r="N454">
            <v>70350</v>
          </cell>
          <cell r="P454">
            <v>0</v>
          </cell>
          <cell r="Q454">
            <v>0</v>
          </cell>
          <cell r="R454">
            <v>0</v>
          </cell>
          <cell r="S454">
            <v>0</v>
          </cell>
          <cell r="T454">
            <v>0</v>
          </cell>
          <cell r="U454">
            <v>0</v>
          </cell>
          <cell r="V454">
            <v>0</v>
          </cell>
          <cell r="W454">
            <v>0</v>
          </cell>
          <cell r="X454">
            <v>0</v>
          </cell>
          <cell r="Y454">
            <v>0</v>
          </cell>
          <cell r="Z454">
            <v>0</v>
          </cell>
          <cell r="AA454">
            <v>0</v>
          </cell>
          <cell r="AB454">
            <v>0</v>
          </cell>
          <cell r="AC454">
            <v>0</v>
          </cell>
          <cell r="AD454">
            <v>0</v>
          </cell>
          <cell r="AE454">
            <v>0</v>
          </cell>
          <cell r="AF454">
            <v>0</v>
          </cell>
          <cell r="AG454">
            <v>0</v>
          </cell>
          <cell r="AH454">
            <v>0</v>
          </cell>
          <cell r="AI454">
            <v>0</v>
          </cell>
          <cell r="AJ454">
            <v>0</v>
          </cell>
          <cell r="AK454">
            <v>0</v>
          </cell>
          <cell r="AL454">
            <v>0</v>
          </cell>
          <cell r="AM454">
            <v>0</v>
          </cell>
          <cell r="AN454">
            <v>0</v>
          </cell>
          <cell r="AO454">
            <v>0</v>
          </cell>
          <cell r="AP454">
            <v>0</v>
          </cell>
          <cell r="AQ454">
            <v>0</v>
          </cell>
          <cell r="AR454">
            <v>0</v>
          </cell>
          <cell r="AS454">
            <v>0</v>
          </cell>
          <cell r="AT454">
            <v>0</v>
          </cell>
          <cell r="AU454">
            <v>0</v>
          </cell>
          <cell r="AV454">
            <v>0</v>
          </cell>
          <cell r="AW454">
            <v>0</v>
          </cell>
          <cell r="AX454">
            <v>0</v>
          </cell>
          <cell r="AY454">
            <v>0</v>
          </cell>
          <cell r="AZ454">
            <v>0</v>
          </cell>
          <cell r="BA454">
            <v>0</v>
          </cell>
          <cell r="BB454">
            <v>0</v>
          </cell>
          <cell r="BC454">
            <v>0</v>
          </cell>
          <cell r="BD454">
            <v>0</v>
          </cell>
          <cell r="BE454">
            <v>0</v>
          </cell>
          <cell r="BF454">
            <v>0</v>
          </cell>
          <cell r="BG454">
            <v>0</v>
          </cell>
          <cell r="BH454">
            <v>70350</v>
          </cell>
          <cell r="BI454">
            <v>0</v>
          </cell>
          <cell r="BJ454">
            <v>0</v>
          </cell>
          <cell r="BK454">
            <v>0</v>
          </cell>
          <cell r="BL454">
            <v>0</v>
          </cell>
          <cell r="BM454">
            <v>0</v>
          </cell>
          <cell r="BN454">
            <v>0</v>
          </cell>
          <cell r="BO454">
            <v>0</v>
          </cell>
          <cell r="BP454">
            <v>0</v>
          </cell>
          <cell r="BQ454">
            <v>0</v>
          </cell>
          <cell r="BR454">
            <v>0</v>
          </cell>
          <cell r="BS454">
            <v>0</v>
          </cell>
        </row>
        <row r="455">
          <cell r="A455">
            <v>2562</v>
          </cell>
          <cell r="B455" t="str">
            <v>SREH</v>
          </cell>
          <cell r="C455" t="str">
            <v>Simulator Room Equipment and HMI facilities</v>
          </cell>
          <cell r="D455" t="str">
            <v>Unit 5</v>
          </cell>
          <cell r="E455" t="str">
            <v>Foreign</v>
          </cell>
          <cell r="F455" t="str">
            <v>B</v>
          </cell>
          <cell r="G455" t="str">
            <v>Engineering</v>
          </cell>
          <cell r="H455" t="str">
            <v>Fixed</v>
          </cell>
          <cell r="I455" t="str">
            <v>B Engineering Foreign Fixed</v>
          </cell>
          <cell r="J455">
            <v>281398.7</v>
          </cell>
          <cell r="K455">
            <v>0</v>
          </cell>
          <cell r="L455">
            <v>281398.7</v>
          </cell>
          <cell r="M455">
            <v>0.29999999998835847</v>
          </cell>
          <cell r="N455">
            <v>281399</v>
          </cell>
          <cell r="P455">
            <v>0</v>
          </cell>
          <cell r="Q455">
            <v>0</v>
          </cell>
          <cell r="R455">
            <v>0</v>
          </cell>
          <cell r="S455">
            <v>0</v>
          </cell>
          <cell r="T455">
            <v>0</v>
          </cell>
          <cell r="U455">
            <v>0</v>
          </cell>
          <cell r="V455">
            <v>0</v>
          </cell>
          <cell r="W455">
            <v>0</v>
          </cell>
          <cell r="X455">
            <v>0</v>
          </cell>
          <cell r="Y455">
            <v>0</v>
          </cell>
          <cell r="Z455">
            <v>0</v>
          </cell>
          <cell r="AA455">
            <v>0</v>
          </cell>
          <cell r="AB455">
            <v>0</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cell r="AQ455">
            <v>0</v>
          </cell>
          <cell r="AR455">
            <v>0</v>
          </cell>
          <cell r="AS455">
            <v>0</v>
          </cell>
          <cell r="AT455">
            <v>0</v>
          </cell>
          <cell r="AU455">
            <v>0</v>
          </cell>
          <cell r="AV455">
            <v>0</v>
          </cell>
          <cell r="AW455">
            <v>0</v>
          </cell>
          <cell r="AX455">
            <v>0</v>
          </cell>
          <cell r="AY455">
            <v>0</v>
          </cell>
          <cell r="AZ455">
            <v>0</v>
          </cell>
          <cell r="BA455">
            <v>0</v>
          </cell>
          <cell r="BB455">
            <v>0</v>
          </cell>
          <cell r="BC455">
            <v>0</v>
          </cell>
          <cell r="BD455">
            <v>0</v>
          </cell>
          <cell r="BE455">
            <v>0</v>
          </cell>
          <cell r="BF455">
            <v>0</v>
          </cell>
          <cell r="BG455">
            <v>0</v>
          </cell>
          <cell r="BH455">
            <v>0</v>
          </cell>
          <cell r="BI455">
            <v>0</v>
          </cell>
          <cell r="BJ455">
            <v>281399</v>
          </cell>
          <cell r="BK455">
            <v>0</v>
          </cell>
          <cell r="BL455">
            <v>0</v>
          </cell>
          <cell r="BM455">
            <v>0</v>
          </cell>
          <cell r="BN455">
            <v>0</v>
          </cell>
          <cell r="BO455">
            <v>0</v>
          </cell>
          <cell r="BP455">
            <v>0</v>
          </cell>
          <cell r="BQ455">
            <v>0</v>
          </cell>
          <cell r="BR455">
            <v>0</v>
          </cell>
          <cell r="BS455">
            <v>0</v>
          </cell>
        </row>
        <row r="456">
          <cell r="A456">
            <v>2570</v>
          </cell>
          <cell r="B456" t="str">
            <v>SREH</v>
          </cell>
          <cell r="C456" t="str">
            <v>Simulator Room Equipment and HMI facilities</v>
          </cell>
          <cell r="D456" t="str">
            <v>Unit 5</v>
          </cell>
          <cell r="E456" t="str">
            <v>Local</v>
          </cell>
          <cell r="F456" t="str">
            <v>B</v>
          </cell>
          <cell r="G456" t="str">
            <v>Engineering</v>
          </cell>
          <cell r="H456" t="str">
            <v>Formula 4</v>
          </cell>
          <cell r="I456" t="str">
            <v>B Engineering Local Formula 4</v>
          </cell>
          <cell r="J456">
            <v>70349.88</v>
          </cell>
          <cell r="K456">
            <v>0</v>
          </cell>
          <cell r="L456">
            <v>70349.88</v>
          </cell>
          <cell r="M456">
            <v>0.11999999999534339</v>
          </cell>
          <cell r="N456">
            <v>70350</v>
          </cell>
          <cell r="P456">
            <v>0</v>
          </cell>
          <cell r="Q456">
            <v>0</v>
          </cell>
          <cell r="R456">
            <v>0</v>
          </cell>
          <cell r="S456">
            <v>0</v>
          </cell>
          <cell r="T456">
            <v>0</v>
          </cell>
          <cell r="U456">
            <v>0</v>
          </cell>
          <cell r="V456">
            <v>0</v>
          </cell>
          <cell r="W456">
            <v>0</v>
          </cell>
          <cell r="X456">
            <v>0</v>
          </cell>
          <cell r="Y456">
            <v>0</v>
          </cell>
          <cell r="Z456">
            <v>0</v>
          </cell>
          <cell r="AA456">
            <v>0</v>
          </cell>
          <cell r="AB456">
            <v>0</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cell r="AU456">
            <v>0</v>
          </cell>
          <cell r="AV456">
            <v>0</v>
          </cell>
          <cell r="AW456">
            <v>0</v>
          </cell>
          <cell r="AX456">
            <v>0</v>
          </cell>
          <cell r="AY456">
            <v>0</v>
          </cell>
          <cell r="AZ456">
            <v>0</v>
          </cell>
          <cell r="BA456">
            <v>0</v>
          </cell>
          <cell r="BB456">
            <v>0</v>
          </cell>
          <cell r="BC456">
            <v>0</v>
          </cell>
          <cell r="BD456">
            <v>0</v>
          </cell>
          <cell r="BE456">
            <v>0</v>
          </cell>
          <cell r="BF456">
            <v>0</v>
          </cell>
          <cell r="BG456">
            <v>0</v>
          </cell>
          <cell r="BH456">
            <v>0</v>
          </cell>
          <cell r="BI456">
            <v>0</v>
          </cell>
          <cell r="BJ456">
            <v>70350</v>
          </cell>
          <cell r="BK456">
            <v>0</v>
          </cell>
          <cell r="BL456">
            <v>0</v>
          </cell>
          <cell r="BM456">
            <v>0</v>
          </cell>
          <cell r="BN456">
            <v>0</v>
          </cell>
          <cell r="BO456">
            <v>0</v>
          </cell>
          <cell r="BP456">
            <v>0</v>
          </cell>
          <cell r="BQ456">
            <v>0</v>
          </cell>
          <cell r="BR456">
            <v>0</v>
          </cell>
          <cell r="BS456">
            <v>0</v>
          </cell>
        </row>
        <row r="457">
          <cell r="A457">
            <v>2578</v>
          </cell>
          <cell r="B457" t="str">
            <v>SREH</v>
          </cell>
          <cell r="C457" t="str">
            <v>Simulator Room Equipment and HMI facilities</v>
          </cell>
          <cell r="D457" t="str">
            <v>Unit 6</v>
          </cell>
          <cell r="E457" t="str">
            <v>Foreign</v>
          </cell>
          <cell r="F457" t="str">
            <v>B</v>
          </cell>
          <cell r="G457" t="str">
            <v>Engineering</v>
          </cell>
          <cell r="H457" t="str">
            <v>Fixed</v>
          </cell>
          <cell r="I457" t="str">
            <v>B Engineering Foreign Fixed</v>
          </cell>
          <cell r="J457">
            <v>281398.7</v>
          </cell>
          <cell r="K457">
            <v>0</v>
          </cell>
          <cell r="L457">
            <v>281398.7</v>
          </cell>
          <cell r="M457">
            <v>0.29999999998835847</v>
          </cell>
          <cell r="N457">
            <v>281399</v>
          </cell>
          <cell r="P457">
            <v>0</v>
          </cell>
          <cell r="Q457">
            <v>0</v>
          </cell>
          <cell r="R457">
            <v>0</v>
          </cell>
          <cell r="S457">
            <v>0</v>
          </cell>
          <cell r="T457">
            <v>0</v>
          </cell>
          <cell r="U457">
            <v>0</v>
          </cell>
          <cell r="V457">
            <v>0</v>
          </cell>
          <cell r="W457">
            <v>0</v>
          </cell>
          <cell r="X457">
            <v>0</v>
          </cell>
          <cell r="Y457">
            <v>0</v>
          </cell>
          <cell r="Z457">
            <v>0</v>
          </cell>
          <cell r="AA457">
            <v>0</v>
          </cell>
          <cell r="AB457">
            <v>0</v>
          </cell>
          <cell r="AC457">
            <v>0</v>
          </cell>
          <cell r="AD457">
            <v>0</v>
          </cell>
          <cell r="AE457">
            <v>0</v>
          </cell>
          <cell r="AF457">
            <v>0</v>
          </cell>
          <cell r="AG457">
            <v>0</v>
          </cell>
          <cell r="AH457">
            <v>0</v>
          </cell>
          <cell r="AI457">
            <v>0</v>
          </cell>
          <cell r="AJ457">
            <v>0</v>
          </cell>
          <cell r="AK457">
            <v>0</v>
          </cell>
          <cell r="AL457">
            <v>0</v>
          </cell>
          <cell r="AM457">
            <v>0</v>
          </cell>
          <cell r="AN457">
            <v>0</v>
          </cell>
          <cell r="AO457">
            <v>0</v>
          </cell>
          <cell r="AP457">
            <v>0</v>
          </cell>
          <cell r="AQ457">
            <v>0</v>
          </cell>
          <cell r="AR457">
            <v>0</v>
          </cell>
          <cell r="AS457">
            <v>0</v>
          </cell>
          <cell r="AT457">
            <v>0</v>
          </cell>
          <cell r="AU457">
            <v>0</v>
          </cell>
          <cell r="AV457">
            <v>0</v>
          </cell>
          <cell r="AW457">
            <v>0</v>
          </cell>
          <cell r="AX457">
            <v>0</v>
          </cell>
          <cell r="AY457">
            <v>0</v>
          </cell>
          <cell r="AZ457">
            <v>0</v>
          </cell>
          <cell r="BA457">
            <v>0</v>
          </cell>
          <cell r="BB457">
            <v>0</v>
          </cell>
          <cell r="BC457">
            <v>0</v>
          </cell>
          <cell r="BD457">
            <v>0</v>
          </cell>
          <cell r="BE457">
            <v>0</v>
          </cell>
          <cell r="BF457">
            <v>0</v>
          </cell>
          <cell r="BG457">
            <v>0</v>
          </cell>
          <cell r="BH457">
            <v>0</v>
          </cell>
          <cell r="BI457">
            <v>0</v>
          </cell>
          <cell r="BJ457">
            <v>0</v>
          </cell>
          <cell r="BK457">
            <v>281399</v>
          </cell>
          <cell r="BL457">
            <v>0</v>
          </cell>
          <cell r="BM457">
            <v>0</v>
          </cell>
          <cell r="BN457">
            <v>0</v>
          </cell>
          <cell r="BO457">
            <v>0</v>
          </cell>
          <cell r="BP457">
            <v>0</v>
          </cell>
          <cell r="BQ457">
            <v>0</v>
          </cell>
          <cell r="BR457">
            <v>0</v>
          </cell>
          <cell r="BS457">
            <v>0</v>
          </cell>
        </row>
        <row r="458">
          <cell r="A458">
            <v>2586</v>
          </cell>
          <cell r="B458" t="str">
            <v>SREH</v>
          </cell>
          <cell r="C458" t="str">
            <v>Simulator Room Equipment and HMI facilities</v>
          </cell>
          <cell r="D458" t="str">
            <v>Unit 6</v>
          </cell>
          <cell r="E458" t="str">
            <v>Local</v>
          </cell>
          <cell r="F458" t="str">
            <v>B</v>
          </cell>
          <cell r="G458" t="str">
            <v>Engineering</v>
          </cell>
          <cell r="H458" t="str">
            <v>Formula 4</v>
          </cell>
          <cell r="I458" t="str">
            <v>B Engineering Local Formula 4</v>
          </cell>
          <cell r="J458">
            <v>70349.88</v>
          </cell>
          <cell r="K458">
            <v>0</v>
          </cell>
          <cell r="L458">
            <v>70349.88</v>
          </cell>
          <cell r="M458">
            <v>0.11999999999534339</v>
          </cell>
          <cell r="N458">
            <v>70350</v>
          </cell>
          <cell r="P458">
            <v>0</v>
          </cell>
          <cell r="Q458">
            <v>0</v>
          </cell>
          <cell r="R458">
            <v>0</v>
          </cell>
          <cell r="S458">
            <v>0</v>
          </cell>
          <cell r="T458">
            <v>0</v>
          </cell>
          <cell r="U458">
            <v>0</v>
          </cell>
          <cell r="V458">
            <v>0</v>
          </cell>
          <cell r="W458">
            <v>0</v>
          </cell>
          <cell r="X458">
            <v>0</v>
          </cell>
          <cell r="Y458">
            <v>0</v>
          </cell>
          <cell r="Z458">
            <v>0</v>
          </cell>
          <cell r="AA458">
            <v>0</v>
          </cell>
          <cell r="AB458">
            <v>0</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0</v>
          </cell>
          <cell r="AS458">
            <v>0</v>
          </cell>
          <cell r="AT458">
            <v>0</v>
          </cell>
          <cell r="AU458">
            <v>0</v>
          </cell>
          <cell r="AV458">
            <v>0</v>
          </cell>
          <cell r="AW458">
            <v>0</v>
          </cell>
          <cell r="AX458">
            <v>0</v>
          </cell>
          <cell r="AY458">
            <v>0</v>
          </cell>
          <cell r="AZ458">
            <v>0</v>
          </cell>
          <cell r="BA458">
            <v>0</v>
          </cell>
          <cell r="BB458">
            <v>0</v>
          </cell>
          <cell r="BC458">
            <v>0</v>
          </cell>
          <cell r="BD458">
            <v>0</v>
          </cell>
          <cell r="BE458">
            <v>0</v>
          </cell>
          <cell r="BF458">
            <v>0</v>
          </cell>
          <cell r="BG458">
            <v>0</v>
          </cell>
          <cell r="BH458">
            <v>0</v>
          </cell>
          <cell r="BI458">
            <v>0</v>
          </cell>
          <cell r="BJ458">
            <v>0</v>
          </cell>
          <cell r="BK458">
            <v>70350</v>
          </cell>
          <cell r="BL458">
            <v>0</v>
          </cell>
          <cell r="BM458">
            <v>0</v>
          </cell>
          <cell r="BN458">
            <v>0</v>
          </cell>
          <cell r="BO458">
            <v>0</v>
          </cell>
          <cell r="BP458">
            <v>0</v>
          </cell>
          <cell r="BQ458">
            <v>0</v>
          </cell>
          <cell r="BR458">
            <v>0</v>
          </cell>
          <cell r="BS458">
            <v>0</v>
          </cell>
        </row>
        <row r="459">
          <cell r="A459">
            <v>2594</v>
          </cell>
          <cell r="B459" t="str">
            <v>SREH</v>
          </cell>
          <cell r="C459" t="str">
            <v>Simulator Room Equipment and HMI facilities</v>
          </cell>
          <cell r="D459" t="str">
            <v>Unit 7</v>
          </cell>
          <cell r="E459" t="str">
            <v>Foreign</v>
          </cell>
          <cell r="F459" t="str">
            <v>B</v>
          </cell>
          <cell r="G459" t="str">
            <v>Engineering</v>
          </cell>
          <cell r="H459" t="str">
            <v>Fixed</v>
          </cell>
          <cell r="I459" t="str">
            <v>B Engineering Foreign Fixed</v>
          </cell>
          <cell r="J459">
            <v>281398.7</v>
          </cell>
          <cell r="K459">
            <v>0</v>
          </cell>
          <cell r="L459">
            <v>281398.7</v>
          </cell>
          <cell r="M459">
            <v>0.29999999998835847</v>
          </cell>
          <cell r="N459">
            <v>281399</v>
          </cell>
          <cell r="P459">
            <v>0</v>
          </cell>
          <cell r="Q459">
            <v>0</v>
          </cell>
          <cell r="R459">
            <v>0</v>
          </cell>
          <cell r="S459">
            <v>0</v>
          </cell>
          <cell r="T459">
            <v>0</v>
          </cell>
          <cell r="U459">
            <v>0</v>
          </cell>
          <cell r="V459">
            <v>0</v>
          </cell>
          <cell r="W459">
            <v>0</v>
          </cell>
          <cell r="X459">
            <v>0</v>
          </cell>
          <cell r="Y459">
            <v>0</v>
          </cell>
          <cell r="Z459">
            <v>0</v>
          </cell>
          <cell r="AA459">
            <v>0</v>
          </cell>
          <cell r="AB459">
            <v>0</v>
          </cell>
          <cell r="AC459">
            <v>0</v>
          </cell>
          <cell r="AD459">
            <v>0</v>
          </cell>
          <cell r="AE459">
            <v>0</v>
          </cell>
          <cell r="AF459">
            <v>0</v>
          </cell>
          <cell r="AG459">
            <v>0</v>
          </cell>
          <cell r="AH459">
            <v>0</v>
          </cell>
          <cell r="AI459">
            <v>0</v>
          </cell>
          <cell r="AJ459">
            <v>0</v>
          </cell>
          <cell r="AK459">
            <v>0</v>
          </cell>
          <cell r="AL459">
            <v>0</v>
          </cell>
          <cell r="AM459">
            <v>0</v>
          </cell>
          <cell r="AN459">
            <v>0</v>
          </cell>
          <cell r="AO459">
            <v>0</v>
          </cell>
          <cell r="AP459">
            <v>0</v>
          </cell>
          <cell r="AQ459">
            <v>0</v>
          </cell>
          <cell r="AR459">
            <v>0</v>
          </cell>
          <cell r="AS459">
            <v>0</v>
          </cell>
          <cell r="AT459">
            <v>0</v>
          </cell>
          <cell r="AU459">
            <v>0</v>
          </cell>
          <cell r="AV459">
            <v>0</v>
          </cell>
          <cell r="AW459">
            <v>0</v>
          </cell>
          <cell r="AX459">
            <v>0</v>
          </cell>
          <cell r="AY459">
            <v>0</v>
          </cell>
          <cell r="AZ459">
            <v>0</v>
          </cell>
          <cell r="BA459">
            <v>0</v>
          </cell>
          <cell r="BB459">
            <v>281399</v>
          </cell>
          <cell r="BC459">
            <v>0</v>
          </cell>
          <cell r="BD459">
            <v>0</v>
          </cell>
          <cell r="BE459">
            <v>0</v>
          </cell>
          <cell r="BF459">
            <v>0</v>
          </cell>
          <cell r="BG459">
            <v>0</v>
          </cell>
          <cell r="BH459">
            <v>0</v>
          </cell>
          <cell r="BI459">
            <v>0</v>
          </cell>
          <cell r="BJ459">
            <v>0</v>
          </cell>
          <cell r="BK459">
            <v>0</v>
          </cell>
          <cell r="BL459">
            <v>0</v>
          </cell>
          <cell r="BM459">
            <v>0</v>
          </cell>
          <cell r="BN459">
            <v>0</v>
          </cell>
          <cell r="BO459">
            <v>0</v>
          </cell>
          <cell r="BP459">
            <v>0</v>
          </cell>
          <cell r="BQ459">
            <v>0</v>
          </cell>
          <cell r="BR459">
            <v>0</v>
          </cell>
          <cell r="BS459">
            <v>0</v>
          </cell>
        </row>
        <row r="460">
          <cell r="A460">
            <v>2602</v>
          </cell>
          <cell r="B460" t="str">
            <v>SREH</v>
          </cell>
          <cell r="C460" t="str">
            <v>Simulator Room Equipment and HMI facilities</v>
          </cell>
          <cell r="D460" t="str">
            <v>Unit 7</v>
          </cell>
          <cell r="E460" t="str">
            <v>Local</v>
          </cell>
          <cell r="F460" t="str">
            <v>B</v>
          </cell>
          <cell r="G460" t="str">
            <v>Engineering</v>
          </cell>
          <cell r="H460" t="str">
            <v>Formula 4</v>
          </cell>
          <cell r="I460" t="str">
            <v>B Engineering Local Formula 4</v>
          </cell>
          <cell r="J460">
            <v>70349.88</v>
          </cell>
          <cell r="K460">
            <v>0</v>
          </cell>
          <cell r="L460">
            <v>70349.88</v>
          </cell>
          <cell r="M460">
            <v>0.11999999999534339</v>
          </cell>
          <cell r="N460">
            <v>70350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v>0</v>
          </cell>
          <cell r="AD460">
            <v>0</v>
          </cell>
          <cell r="AE460">
            <v>0</v>
          </cell>
          <cell r="AF460">
            <v>0</v>
          </cell>
          <cell r="AG460">
            <v>0</v>
          </cell>
          <cell r="AH460">
            <v>0</v>
          </cell>
          <cell r="AI460">
            <v>0</v>
          </cell>
          <cell r="AJ460">
            <v>0</v>
          </cell>
          <cell r="AK460">
            <v>0</v>
          </cell>
          <cell r="AL460">
            <v>0</v>
          </cell>
          <cell r="AM460">
            <v>0</v>
          </cell>
          <cell r="AN460">
            <v>0</v>
          </cell>
          <cell r="AO460">
            <v>0</v>
          </cell>
          <cell r="AP460">
            <v>0</v>
          </cell>
          <cell r="AQ460">
            <v>0</v>
          </cell>
          <cell r="AR460">
            <v>0</v>
          </cell>
          <cell r="AS460">
            <v>0</v>
          </cell>
          <cell r="AT460">
            <v>0</v>
          </cell>
          <cell r="AU460">
            <v>0</v>
          </cell>
          <cell r="AV460">
            <v>0</v>
          </cell>
          <cell r="AW460">
            <v>0</v>
          </cell>
          <cell r="AX460">
            <v>0</v>
          </cell>
          <cell r="AY460">
            <v>0</v>
          </cell>
          <cell r="AZ460">
            <v>0</v>
          </cell>
          <cell r="BA460">
            <v>70350</v>
          </cell>
          <cell r="BB460">
            <v>0</v>
          </cell>
          <cell r="BC460">
            <v>0</v>
          </cell>
          <cell r="BD460">
            <v>0</v>
          </cell>
          <cell r="BE460">
            <v>0</v>
          </cell>
          <cell r="BF460">
            <v>0</v>
          </cell>
          <cell r="BG460">
            <v>0</v>
          </cell>
          <cell r="BH460">
            <v>0</v>
          </cell>
          <cell r="BI460">
            <v>0</v>
          </cell>
          <cell r="BJ460">
            <v>0</v>
          </cell>
          <cell r="BK460">
            <v>0</v>
          </cell>
          <cell r="BL460">
            <v>0</v>
          </cell>
          <cell r="BM460">
            <v>0</v>
          </cell>
          <cell r="BN460">
            <v>0</v>
          </cell>
          <cell r="BO460">
            <v>0</v>
          </cell>
          <cell r="BP460">
            <v>0</v>
          </cell>
          <cell r="BQ460">
            <v>0</v>
          </cell>
          <cell r="BR460">
            <v>0</v>
          </cell>
          <cell r="BS460">
            <v>0</v>
          </cell>
        </row>
        <row r="461">
          <cell r="A461">
            <v>2610</v>
          </cell>
          <cell r="B461" t="str">
            <v>SREH</v>
          </cell>
          <cell r="C461" t="str">
            <v>Simulator Room Equipment and HMI facilities</v>
          </cell>
          <cell r="D461" t="str">
            <v>Unit 8</v>
          </cell>
          <cell r="E461" t="str">
            <v>Foreign</v>
          </cell>
          <cell r="F461" t="str">
            <v>B</v>
          </cell>
          <cell r="G461" t="str">
            <v>Engineering</v>
          </cell>
          <cell r="H461" t="str">
            <v>Fixed</v>
          </cell>
          <cell r="I461" t="str">
            <v>B Engineering Foreign Fixed</v>
          </cell>
          <cell r="J461">
            <v>281398.7</v>
          </cell>
          <cell r="K461">
            <v>0</v>
          </cell>
          <cell r="L461">
            <v>281398.7</v>
          </cell>
          <cell r="M461">
            <v>0.29999999998835847</v>
          </cell>
          <cell r="N461">
            <v>281399</v>
          </cell>
          <cell r="P461">
            <v>0</v>
          </cell>
          <cell r="Q461">
            <v>0</v>
          </cell>
          <cell r="R461">
            <v>0</v>
          </cell>
          <cell r="S461">
            <v>0</v>
          </cell>
          <cell r="T461">
            <v>0</v>
          </cell>
          <cell r="U461">
            <v>0</v>
          </cell>
          <cell r="V461">
            <v>0</v>
          </cell>
          <cell r="W461">
            <v>0</v>
          </cell>
          <cell r="X461">
            <v>0</v>
          </cell>
          <cell r="Y461">
            <v>0</v>
          </cell>
          <cell r="Z461">
            <v>0</v>
          </cell>
          <cell r="AA461">
            <v>0</v>
          </cell>
          <cell r="AB461">
            <v>0</v>
          </cell>
          <cell r="AC461">
            <v>0</v>
          </cell>
          <cell r="AD461">
            <v>0</v>
          </cell>
          <cell r="AE461">
            <v>0</v>
          </cell>
          <cell r="AF461">
            <v>0</v>
          </cell>
          <cell r="AG461">
            <v>0</v>
          </cell>
          <cell r="AH461">
            <v>0</v>
          </cell>
          <cell r="AI461">
            <v>0</v>
          </cell>
          <cell r="AJ461">
            <v>0</v>
          </cell>
          <cell r="AK461">
            <v>0</v>
          </cell>
          <cell r="AL461">
            <v>0</v>
          </cell>
          <cell r="AM461">
            <v>0</v>
          </cell>
          <cell r="AN461">
            <v>0</v>
          </cell>
          <cell r="AO461">
            <v>0</v>
          </cell>
          <cell r="AP461">
            <v>0</v>
          </cell>
          <cell r="AQ461">
            <v>0</v>
          </cell>
          <cell r="AR461">
            <v>0</v>
          </cell>
          <cell r="AS461">
            <v>0</v>
          </cell>
          <cell r="AT461">
            <v>0</v>
          </cell>
          <cell r="AU461">
            <v>0</v>
          </cell>
          <cell r="AV461">
            <v>0</v>
          </cell>
          <cell r="AW461">
            <v>0</v>
          </cell>
          <cell r="AX461">
            <v>0</v>
          </cell>
          <cell r="AY461">
            <v>281399</v>
          </cell>
          <cell r="AZ461">
            <v>0</v>
          </cell>
          <cell r="BA461">
            <v>0</v>
          </cell>
          <cell r="BB461">
            <v>0</v>
          </cell>
          <cell r="BC461">
            <v>0</v>
          </cell>
          <cell r="BD461">
            <v>0</v>
          </cell>
          <cell r="BE461">
            <v>0</v>
          </cell>
          <cell r="BF461">
            <v>0</v>
          </cell>
          <cell r="BG461">
            <v>0</v>
          </cell>
          <cell r="BH461">
            <v>0</v>
          </cell>
          <cell r="BI461">
            <v>0</v>
          </cell>
          <cell r="BJ461">
            <v>0</v>
          </cell>
          <cell r="BK461">
            <v>0</v>
          </cell>
          <cell r="BL461">
            <v>0</v>
          </cell>
          <cell r="BM461">
            <v>0</v>
          </cell>
          <cell r="BN461">
            <v>0</v>
          </cell>
          <cell r="BO461">
            <v>0</v>
          </cell>
          <cell r="BP461">
            <v>0</v>
          </cell>
          <cell r="BQ461">
            <v>0</v>
          </cell>
          <cell r="BR461">
            <v>0</v>
          </cell>
          <cell r="BS461">
            <v>0</v>
          </cell>
        </row>
        <row r="462">
          <cell r="A462">
            <v>2618</v>
          </cell>
          <cell r="B462" t="str">
            <v>SREH</v>
          </cell>
          <cell r="C462" t="str">
            <v>Simulator Room Equipment and HMI facilities</v>
          </cell>
          <cell r="D462" t="str">
            <v>Unit 8</v>
          </cell>
          <cell r="E462" t="str">
            <v>Local</v>
          </cell>
          <cell r="F462" t="str">
            <v>B</v>
          </cell>
          <cell r="G462" t="str">
            <v>Engineering</v>
          </cell>
          <cell r="H462" t="str">
            <v>Formula 4</v>
          </cell>
          <cell r="I462" t="str">
            <v>B Engineering Local Formula 4</v>
          </cell>
          <cell r="J462">
            <v>70349.88</v>
          </cell>
          <cell r="K462">
            <v>0</v>
          </cell>
          <cell r="L462">
            <v>70349.88</v>
          </cell>
          <cell r="M462">
            <v>0.11999999999534339</v>
          </cell>
          <cell r="N462">
            <v>70350</v>
          </cell>
          <cell r="P462">
            <v>0</v>
          </cell>
          <cell r="Q462">
            <v>0</v>
          </cell>
          <cell r="R462">
            <v>0</v>
          </cell>
          <cell r="S462">
            <v>0</v>
          </cell>
          <cell r="T462">
            <v>0</v>
          </cell>
          <cell r="U462">
            <v>0</v>
          </cell>
          <cell r="V462">
            <v>0</v>
          </cell>
          <cell r="W462">
            <v>0</v>
          </cell>
          <cell r="X462">
            <v>0</v>
          </cell>
          <cell r="Y462">
            <v>0</v>
          </cell>
          <cell r="Z462">
            <v>0</v>
          </cell>
          <cell r="AA462">
            <v>0</v>
          </cell>
          <cell r="AB462">
            <v>0</v>
          </cell>
          <cell r="AC462">
            <v>0</v>
          </cell>
          <cell r="AD462">
            <v>0</v>
          </cell>
          <cell r="AE462">
            <v>0</v>
          </cell>
          <cell r="AF462">
            <v>0</v>
          </cell>
          <cell r="AG462">
            <v>0</v>
          </cell>
          <cell r="AH462">
            <v>0</v>
          </cell>
          <cell r="AI462">
            <v>0</v>
          </cell>
          <cell r="AJ462">
            <v>0</v>
          </cell>
          <cell r="AK462">
            <v>0</v>
          </cell>
          <cell r="AL462">
            <v>0</v>
          </cell>
          <cell r="AM462">
            <v>0</v>
          </cell>
          <cell r="AN462">
            <v>0</v>
          </cell>
          <cell r="AO462">
            <v>0</v>
          </cell>
          <cell r="AP462">
            <v>0</v>
          </cell>
          <cell r="AQ462">
            <v>0</v>
          </cell>
          <cell r="AR462">
            <v>0</v>
          </cell>
          <cell r="AS462">
            <v>0</v>
          </cell>
          <cell r="AT462">
            <v>0</v>
          </cell>
          <cell r="AU462">
            <v>0</v>
          </cell>
          <cell r="AV462">
            <v>0</v>
          </cell>
          <cell r="AW462">
            <v>0</v>
          </cell>
          <cell r="AX462">
            <v>70350</v>
          </cell>
          <cell r="AY462">
            <v>0</v>
          </cell>
          <cell r="AZ462">
            <v>0</v>
          </cell>
          <cell r="BA462">
            <v>0</v>
          </cell>
          <cell r="BB462">
            <v>0</v>
          </cell>
          <cell r="BC462">
            <v>0</v>
          </cell>
          <cell r="BD462">
            <v>0</v>
          </cell>
          <cell r="BE462">
            <v>0</v>
          </cell>
          <cell r="BF462">
            <v>0</v>
          </cell>
          <cell r="BG462">
            <v>0</v>
          </cell>
          <cell r="BH462">
            <v>0</v>
          </cell>
          <cell r="BI462">
            <v>0</v>
          </cell>
          <cell r="BJ462">
            <v>0</v>
          </cell>
          <cell r="BK462">
            <v>0</v>
          </cell>
          <cell r="BL462">
            <v>0</v>
          </cell>
          <cell r="BM462">
            <v>0</v>
          </cell>
          <cell r="BN462">
            <v>0</v>
          </cell>
          <cell r="BO462">
            <v>0</v>
          </cell>
          <cell r="BP462">
            <v>0</v>
          </cell>
          <cell r="BQ462">
            <v>0</v>
          </cell>
          <cell r="BR462">
            <v>0</v>
          </cell>
          <cell r="BS462">
            <v>0</v>
          </cell>
        </row>
        <row r="463">
          <cell r="A463">
            <v>2626</v>
          </cell>
          <cell r="B463" t="str">
            <v>SREH</v>
          </cell>
          <cell r="C463" t="str">
            <v>Simulator Room Equipment and HMI facilities</v>
          </cell>
          <cell r="D463" t="str">
            <v>Unit 9</v>
          </cell>
          <cell r="E463" t="str">
            <v>Foreign</v>
          </cell>
          <cell r="F463" t="str">
            <v>B</v>
          </cell>
          <cell r="G463" t="str">
            <v>Engineering</v>
          </cell>
          <cell r="H463" t="str">
            <v>Fixed</v>
          </cell>
          <cell r="I463" t="str">
            <v>B Engineering Foreign Fixed</v>
          </cell>
          <cell r="J463">
            <v>3585598.83</v>
          </cell>
          <cell r="K463">
            <v>3585598.83</v>
          </cell>
          <cell r="L463">
            <v>0</v>
          </cell>
          <cell r="M463">
            <v>0</v>
          </cell>
          <cell r="N463">
            <v>3585598.83</v>
          </cell>
          <cell r="P463">
            <v>3585598.83</v>
          </cell>
          <cell r="Q463">
            <v>0</v>
          </cell>
          <cell r="R463">
            <v>0</v>
          </cell>
          <cell r="S463">
            <v>0</v>
          </cell>
          <cell r="T463">
            <v>0</v>
          </cell>
          <cell r="U463">
            <v>0</v>
          </cell>
          <cell r="V463">
            <v>0</v>
          </cell>
          <cell r="W463">
            <v>0</v>
          </cell>
          <cell r="X463">
            <v>0</v>
          </cell>
          <cell r="Y463">
            <v>0</v>
          </cell>
          <cell r="Z463">
            <v>0</v>
          </cell>
          <cell r="AA463">
            <v>0</v>
          </cell>
          <cell r="AB463">
            <v>0</v>
          </cell>
          <cell r="AC463">
            <v>0</v>
          </cell>
          <cell r="AD463">
            <v>0</v>
          </cell>
          <cell r="AE463">
            <v>0</v>
          </cell>
          <cell r="AF463">
            <v>0</v>
          </cell>
          <cell r="AG463">
            <v>0</v>
          </cell>
          <cell r="AH463">
            <v>0</v>
          </cell>
          <cell r="AI463">
            <v>0</v>
          </cell>
          <cell r="AJ463">
            <v>0</v>
          </cell>
          <cell r="AK463">
            <v>0</v>
          </cell>
          <cell r="AL463">
            <v>0</v>
          </cell>
          <cell r="AM463">
            <v>0</v>
          </cell>
          <cell r="AN463">
            <v>0</v>
          </cell>
          <cell r="AO463">
            <v>0</v>
          </cell>
          <cell r="AP463">
            <v>0</v>
          </cell>
          <cell r="AQ463">
            <v>0</v>
          </cell>
          <cell r="AR463">
            <v>0</v>
          </cell>
          <cell r="AS463">
            <v>0</v>
          </cell>
          <cell r="AT463">
            <v>0</v>
          </cell>
          <cell r="AU463">
            <v>0</v>
          </cell>
          <cell r="AV463">
            <v>0</v>
          </cell>
          <cell r="AW463">
            <v>0</v>
          </cell>
          <cell r="AX463">
            <v>0</v>
          </cell>
          <cell r="AY463">
            <v>0</v>
          </cell>
          <cell r="AZ463">
            <v>0</v>
          </cell>
          <cell r="BA463">
            <v>0</v>
          </cell>
          <cell r="BB463">
            <v>0</v>
          </cell>
          <cell r="BC463">
            <v>0</v>
          </cell>
          <cell r="BD463">
            <v>0</v>
          </cell>
          <cell r="BE463">
            <v>0</v>
          </cell>
          <cell r="BF463">
            <v>0</v>
          </cell>
          <cell r="BG463">
            <v>0</v>
          </cell>
          <cell r="BH463">
            <v>0</v>
          </cell>
          <cell r="BI463">
            <v>0</v>
          </cell>
          <cell r="BJ463">
            <v>0</v>
          </cell>
          <cell r="BK463">
            <v>0</v>
          </cell>
          <cell r="BL463">
            <v>0</v>
          </cell>
          <cell r="BM463">
            <v>0</v>
          </cell>
          <cell r="BN463">
            <v>0</v>
          </cell>
          <cell r="BO463">
            <v>0</v>
          </cell>
          <cell r="BP463">
            <v>0</v>
          </cell>
          <cell r="BQ463">
            <v>0</v>
          </cell>
          <cell r="BR463">
            <v>0</v>
          </cell>
          <cell r="BS463">
            <v>0</v>
          </cell>
        </row>
        <row r="464">
          <cell r="A464">
            <v>2627</v>
          </cell>
          <cell r="B464" t="str">
            <v>SREH</v>
          </cell>
          <cell r="C464" t="str">
            <v>Simulator Room Equipment and HMI facilities</v>
          </cell>
          <cell r="D464" t="str">
            <v>Unit 9</v>
          </cell>
          <cell r="E464" t="str">
            <v>Foreign</v>
          </cell>
          <cell r="F464" t="str">
            <v>C</v>
          </cell>
          <cell r="G464" t="str">
            <v>Plant and Materials</v>
          </cell>
          <cell r="H464" t="str">
            <v>Fixed</v>
          </cell>
          <cell r="I464" t="str">
            <v>C Plant and Materials Foreign Fixed</v>
          </cell>
          <cell r="J464">
            <v>2033999.38</v>
          </cell>
          <cell r="K464">
            <v>51221.1</v>
          </cell>
          <cell r="L464">
            <v>1982778.2799999998</v>
          </cell>
          <cell r="M464">
            <v>-0.27999999979510903</v>
          </cell>
          <cell r="N464">
            <v>2033999.1</v>
          </cell>
          <cell r="P464">
            <v>0</v>
          </cell>
          <cell r="Q464">
            <v>51221.1</v>
          </cell>
          <cell r="R464">
            <v>0</v>
          </cell>
          <cell r="S464">
            <v>0</v>
          </cell>
          <cell r="T464">
            <v>0</v>
          </cell>
          <cell r="U464">
            <v>0</v>
          </cell>
          <cell r="V464">
            <v>0</v>
          </cell>
          <cell r="W464">
            <v>0</v>
          </cell>
          <cell r="X464">
            <v>0</v>
          </cell>
          <cell r="Y464">
            <v>0</v>
          </cell>
          <cell r="Z464">
            <v>0</v>
          </cell>
          <cell r="AA464">
            <v>0</v>
          </cell>
          <cell r="AB464">
            <v>0</v>
          </cell>
          <cell r="AC464">
            <v>0</v>
          </cell>
          <cell r="AD464">
            <v>0</v>
          </cell>
          <cell r="AE464">
            <v>0</v>
          </cell>
          <cell r="AF464">
            <v>0</v>
          </cell>
          <cell r="AG464">
            <v>0</v>
          </cell>
          <cell r="AH464">
            <v>0</v>
          </cell>
          <cell r="AI464">
            <v>0</v>
          </cell>
          <cell r="AJ464">
            <v>0</v>
          </cell>
          <cell r="AK464">
            <v>0</v>
          </cell>
          <cell r="AL464">
            <v>0</v>
          </cell>
          <cell r="AM464">
            <v>0</v>
          </cell>
          <cell r="AN464">
            <v>0</v>
          </cell>
          <cell r="AO464">
            <v>0</v>
          </cell>
          <cell r="AP464">
            <v>0</v>
          </cell>
          <cell r="AQ464">
            <v>0</v>
          </cell>
          <cell r="AR464">
            <v>0</v>
          </cell>
          <cell r="AS464">
            <v>0</v>
          </cell>
          <cell r="AT464">
            <v>0</v>
          </cell>
          <cell r="AU464">
            <v>0</v>
          </cell>
          <cell r="AV464">
            <v>0</v>
          </cell>
          <cell r="AW464">
            <v>1982778</v>
          </cell>
          <cell r="AX464">
            <v>0</v>
          </cell>
          <cell r="AY464">
            <v>0</v>
          </cell>
          <cell r="AZ464">
            <v>0</v>
          </cell>
          <cell r="BA464">
            <v>0</v>
          </cell>
          <cell r="BB464">
            <v>0</v>
          </cell>
          <cell r="BC464">
            <v>0</v>
          </cell>
          <cell r="BD464">
            <v>0</v>
          </cell>
          <cell r="BE464">
            <v>0</v>
          </cell>
          <cell r="BF464">
            <v>0</v>
          </cell>
          <cell r="BG464">
            <v>0</v>
          </cell>
          <cell r="BH464">
            <v>0</v>
          </cell>
          <cell r="BI464">
            <v>0</v>
          </cell>
          <cell r="BJ464">
            <v>0</v>
          </cell>
          <cell r="BK464">
            <v>0</v>
          </cell>
          <cell r="BL464">
            <v>0</v>
          </cell>
          <cell r="BM464">
            <v>0</v>
          </cell>
          <cell r="BN464">
            <v>0</v>
          </cell>
          <cell r="BO464">
            <v>0</v>
          </cell>
          <cell r="BP464">
            <v>0</v>
          </cell>
          <cell r="BQ464">
            <v>0</v>
          </cell>
          <cell r="BR464">
            <v>0</v>
          </cell>
          <cell r="BS464">
            <v>0</v>
          </cell>
        </row>
        <row r="465">
          <cell r="A465">
            <v>2632</v>
          </cell>
          <cell r="B465" t="str">
            <v>SREH</v>
          </cell>
          <cell r="C465" t="str">
            <v>Simulator Room Equipment and HMI facilities</v>
          </cell>
          <cell r="D465" t="str">
            <v>Unit 9</v>
          </cell>
          <cell r="E465" t="str">
            <v>Foreign</v>
          </cell>
          <cell r="F465" t="str">
            <v>H</v>
          </cell>
          <cell r="G465" t="str">
            <v>Commissioning and Testing</v>
          </cell>
          <cell r="H465" t="str">
            <v>Fixed</v>
          </cell>
          <cell r="I465" t="str">
            <v>H Commissioning and Testing Foreign Fixed</v>
          </cell>
          <cell r="J465">
            <v>1125135.6100000001</v>
          </cell>
          <cell r="K465">
            <v>456990</v>
          </cell>
          <cell r="L465">
            <v>668145.6100000001</v>
          </cell>
          <cell r="M465">
            <v>0.38999999989755452</v>
          </cell>
          <cell r="N465">
            <v>1125136</v>
          </cell>
          <cell r="P465">
            <v>0</v>
          </cell>
          <cell r="Q465">
            <v>456990</v>
          </cell>
          <cell r="R465">
            <v>0</v>
          </cell>
          <cell r="S465">
            <v>0</v>
          </cell>
          <cell r="T465">
            <v>0</v>
          </cell>
          <cell r="U465">
            <v>0</v>
          </cell>
          <cell r="V465">
            <v>0</v>
          </cell>
          <cell r="W465">
            <v>0</v>
          </cell>
          <cell r="X465">
            <v>0</v>
          </cell>
          <cell r="Y465">
            <v>0</v>
          </cell>
          <cell r="Z465">
            <v>0</v>
          </cell>
          <cell r="AA465">
            <v>0</v>
          </cell>
          <cell r="AB465">
            <v>0</v>
          </cell>
          <cell r="AC465">
            <v>0</v>
          </cell>
          <cell r="AD465">
            <v>0</v>
          </cell>
          <cell r="AE465">
            <v>0</v>
          </cell>
          <cell r="AF465">
            <v>0</v>
          </cell>
          <cell r="AG465">
            <v>0</v>
          </cell>
          <cell r="AH465">
            <v>0</v>
          </cell>
          <cell r="AI465">
            <v>0</v>
          </cell>
          <cell r="AJ465">
            <v>0</v>
          </cell>
          <cell r="AK465">
            <v>0</v>
          </cell>
          <cell r="AL465">
            <v>0</v>
          </cell>
          <cell r="AM465">
            <v>0</v>
          </cell>
          <cell r="AN465">
            <v>0</v>
          </cell>
          <cell r="AO465">
            <v>0</v>
          </cell>
          <cell r="AP465">
            <v>0</v>
          </cell>
          <cell r="AQ465">
            <v>0</v>
          </cell>
          <cell r="AR465">
            <v>0</v>
          </cell>
          <cell r="AS465">
            <v>0</v>
          </cell>
          <cell r="AT465">
            <v>0</v>
          </cell>
          <cell r="AU465">
            <v>0</v>
          </cell>
          <cell r="AV465">
            <v>0</v>
          </cell>
          <cell r="AW465">
            <v>0</v>
          </cell>
          <cell r="AX465">
            <v>668146</v>
          </cell>
          <cell r="AY465">
            <v>0</v>
          </cell>
          <cell r="AZ465">
            <v>0</v>
          </cell>
          <cell r="BA465">
            <v>0</v>
          </cell>
          <cell r="BB465">
            <v>0</v>
          </cell>
          <cell r="BC465">
            <v>0</v>
          </cell>
          <cell r="BD465">
            <v>0</v>
          </cell>
          <cell r="BE465">
            <v>0</v>
          </cell>
          <cell r="BF465">
            <v>0</v>
          </cell>
          <cell r="BG465">
            <v>0</v>
          </cell>
          <cell r="BH465">
            <v>0</v>
          </cell>
          <cell r="BI465">
            <v>0</v>
          </cell>
          <cell r="BJ465">
            <v>0</v>
          </cell>
          <cell r="BK465">
            <v>0</v>
          </cell>
          <cell r="BL465">
            <v>0</v>
          </cell>
          <cell r="BM465">
            <v>0</v>
          </cell>
          <cell r="BN465">
            <v>0</v>
          </cell>
          <cell r="BO465">
            <v>0</v>
          </cell>
          <cell r="BP465">
            <v>0</v>
          </cell>
          <cell r="BQ465">
            <v>0</v>
          </cell>
          <cell r="BR465">
            <v>0</v>
          </cell>
          <cell r="BS465">
            <v>0</v>
          </cell>
        </row>
        <row r="466">
          <cell r="A466">
            <v>2634</v>
          </cell>
          <cell r="B466" t="str">
            <v>SREH</v>
          </cell>
          <cell r="C466" t="str">
            <v>Simulator Room Equipment and HMI facilities</v>
          </cell>
          <cell r="D466" t="str">
            <v>Unit 9</v>
          </cell>
          <cell r="E466" t="str">
            <v>Local</v>
          </cell>
          <cell r="F466" t="str">
            <v>B</v>
          </cell>
          <cell r="G466" t="str">
            <v>Engineering</v>
          </cell>
          <cell r="H466" t="str">
            <v>Formula 4</v>
          </cell>
          <cell r="I466" t="str">
            <v>B Engineering Local Formula 4</v>
          </cell>
          <cell r="J466">
            <v>350399.7</v>
          </cell>
          <cell r="K466">
            <v>350399.7</v>
          </cell>
          <cell r="L466">
            <v>0</v>
          </cell>
          <cell r="M466">
            <v>0</v>
          </cell>
          <cell r="N466">
            <v>350399.7</v>
          </cell>
          <cell r="P466">
            <v>0</v>
          </cell>
          <cell r="Q466">
            <v>0</v>
          </cell>
          <cell r="R466">
            <v>0</v>
          </cell>
          <cell r="S466">
            <v>264000</v>
          </cell>
          <cell r="T466">
            <v>86399.7</v>
          </cell>
          <cell r="U466">
            <v>0</v>
          </cell>
          <cell r="V466">
            <v>0</v>
          </cell>
          <cell r="W466">
            <v>0</v>
          </cell>
          <cell r="X466">
            <v>0</v>
          </cell>
          <cell r="Y466">
            <v>0</v>
          </cell>
          <cell r="Z466">
            <v>0</v>
          </cell>
          <cell r="AA466">
            <v>0</v>
          </cell>
          <cell r="AB466">
            <v>0</v>
          </cell>
          <cell r="AC466">
            <v>0</v>
          </cell>
          <cell r="AD466">
            <v>0</v>
          </cell>
          <cell r="AE466">
            <v>0</v>
          </cell>
          <cell r="AF466">
            <v>0</v>
          </cell>
          <cell r="AG466">
            <v>0</v>
          </cell>
          <cell r="AH466">
            <v>0</v>
          </cell>
          <cell r="AI466">
            <v>0</v>
          </cell>
          <cell r="AJ466">
            <v>0</v>
          </cell>
          <cell r="AK466">
            <v>0</v>
          </cell>
          <cell r="AL466">
            <v>0</v>
          </cell>
          <cell r="AM466">
            <v>0</v>
          </cell>
          <cell r="AN466">
            <v>0</v>
          </cell>
          <cell r="AO466">
            <v>0</v>
          </cell>
          <cell r="AP466">
            <v>0</v>
          </cell>
          <cell r="AQ466">
            <v>0</v>
          </cell>
          <cell r="AR466">
            <v>0</v>
          </cell>
          <cell r="AS466">
            <v>0</v>
          </cell>
          <cell r="AT466">
            <v>0</v>
          </cell>
          <cell r="AU466">
            <v>0</v>
          </cell>
          <cell r="AV466">
            <v>0</v>
          </cell>
          <cell r="AW466">
            <v>0</v>
          </cell>
          <cell r="AX466">
            <v>0</v>
          </cell>
          <cell r="AY466">
            <v>0</v>
          </cell>
          <cell r="AZ466">
            <v>0</v>
          </cell>
          <cell r="BA466">
            <v>0</v>
          </cell>
          <cell r="BB466">
            <v>0</v>
          </cell>
          <cell r="BC466">
            <v>0</v>
          </cell>
          <cell r="BD466">
            <v>0</v>
          </cell>
          <cell r="BE466">
            <v>0</v>
          </cell>
          <cell r="BF466">
            <v>0</v>
          </cell>
          <cell r="BG466">
            <v>0</v>
          </cell>
          <cell r="BH466">
            <v>0</v>
          </cell>
          <cell r="BI466">
            <v>0</v>
          </cell>
          <cell r="BJ466">
            <v>0</v>
          </cell>
          <cell r="BK466">
            <v>0</v>
          </cell>
          <cell r="BL466">
            <v>0</v>
          </cell>
          <cell r="BM466">
            <v>0</v>
          </cell>
          <cell r="BN466">
            <v>0</v>
          </cell>
          <cell r="BO466">
            <v>0</v>
          </cell>
          <cell r="BP466">
            <v>0</v>
          </cell>
          <cell r="BQ466">
            <v>0</v>
          </cell>
          <cell r="BR466">
            <v>0</v>
          </cell>
          <cell r="BS466">
            <v>0</v>
          </cell>
        </row>
        <row r="467">
          <cell r="A467">
            <v>2635</v>
          </cell>
          <cell r="B467" t="str">
            <v>SREH</v>
          </cell>
          <cell r="C467" t="str">
            <v>Simulator Room Equipment and HMI facilities</v>
          </cell>
          <cell r="D467" t="str">
            <v>Unit 9</v>
          </cell>
          <cell r="E467" t="str">
            <v>Local</v>
          </cell>
          <cell r="F467" t="str">
            <v>C</v>
          </cell>
          <cell r="G467" t="str">
            <v>Plant and Materials</v>
          </cell>
          <cell r="H467" t="str">
            <v>Formula 1</v>
          </cell>
          <cell r="I467" t="str">
            <v>C Plant and Materials Local Formula 1</v>
          </cell>
          <cell r="J467">
            <v>99520.33</v>
          </cell>
          <cell r="K467">
            <v>99520.33</v>
          </cell>
          <cell r="L467">
            <v>0</v>
          </cell>
          <cell r="M467">
            <v>0</v>
          </cell>
          <cell r="N467">
            <v>99520.33</v>
          </cell>
          <cell r="P467">
            <v>0</v>
          </cell>
          <cell r="Q467">
            <v>0</v>
          </cell>
          <cell r="R467">
            <v>0</v>
          </cell>
          <cell r="S467">
            <v>0</v>
          </cell>
          <cell r="T467">
            <v>99520.33</v>
          </cell>
          <cell r="U467">
            <v>0</v>
          </cell>
          <cell r="V467">
            <v>0</v>
          </cell>
          <cell r="W467">
            <v>0</v>
          </cell>
          <cell r="X467">
            <v>0</v>
          </cell>
          <cell r="Y467">
            <v>0</v>
          </cell>
          <cell r="Z467">
            <v>0</v>
          </cell>
          <cell r="AA467">
            <v>0</v>
          </cell>
          <cell r="AB467">
            <v>0</v>
          </cell>
          <cell r="AC467">
            <v>0</v>
          </cell>
          <cell r="AD467">
            <v>0</v>
          </cell>
          <cell r="AE467">
            <v>0</v>
          </cell>
          <cell r="AF467">
            <v>0</v>
          </cell>
          <cell r="AG467">
            <v>0</v>
          </cell>
          <cell r="AH467">
            <v>0</v>
          </cell>
          <cell r="AI467">
            <v>0</v>
          </cell>
          <cell r="AJ467">
            <v>0</v>
          </cell>
          <cell r="AK467">
            <v>0</v>
          </cell>
          <cell r="AL467">
            <v>0</v>
          </cell>
          <cell r="AM467">
            <v>0</v>
          </cell>
          <cell r="AN467">
            <v>0</v>
          </cell>
          <cell r="AO467">
            <v>0</v>
          </cell>
          <cell r="AP467">
            <v>0</v>
          </cell>
          <cell r="AQ467">
            <v>0</v>
          </cell>
          <cell r="AR467">
            <v>0</v>
          </cell>
          <cell r="AS467">
            <v>0</v>
          </cell>
          <cell r="AT467">
            <v>0</v>
          </cell>
          <cell r="AU467">
            <v>0</v>
          </cell>
          <cell r="AV467">
            <v>0</v>
          </cell>
          <cell r="AW467">
            <v>0</v>
          </cell>
          <cell r="AX467">
            <v>0</v>
          </cell>
          <cell r="AY467">
            <v>0</v>
          </cell>
          <cell r="AZ467">
            <v>0</v>
          </cell>
          <cell r="BA467">
            <v>0</v>
          </cell>
          <cell r="BB467">
            <v>0</v>
          </cell>
          <cell r="BC467">
            <v>0</v>
          </cell>
          <cell r="BD467">
            <v>0</v>
          </cell>
          <cell r="BE467">
            <v>0</v>
          </cell>
          <cell r="BF467">
            <v>0</v>
          </cell>
          <cell r="BG467">
            <v>0</v>
          </cell>
          <cell r="BH467">
            <v>0</v>
          </cell>
          <cell r="BI467">
            <v>0</v>
          </cell>
          <cell r="BJ467">
            <v>0</v>
          </cell>
          <cell r="BK467">
            <v>0</v>
          </cell>
          <cell r="BL467">
            <v>0</v>
          </cell>
          <cell r="BM467">
            <v>0</v>
          </cell>
          <cell r="BN467">
            <v>0</v>
          </cell>
          <cell r="BO467">
            <v>0</v>
          </cell>
          <cell r="BP467">
            <v>0</v>
          </cell>
          <cell r="BQ467">
            <v>0</v>
          </cell>
          <cell r="BR467">
            <v>0</v>
          </cell>
          <cell r="BS467">
            <v>0</v>
          </cell>
        </row>
        <row r="468">
          <cell r="A468">
            <v>2636</v>
          </cell>
          <cell r="B468" t="str">
            <v>SREH</v>
          </cell>
          <cell r="C468" t="str">
            <v>Simulator Room Equipment and HMI facilities</v>
          </cell>
          <cell r="D468" t="str">
            <v>Unit 9</v>
          </cell>
          <cell r="E468" t="str">
            <v>Local</v>
          </cell>
          <cell r="F468" t="str">
            <v>D</v>
          </cell>
          <cell r="G468" t="str">
            <v>Shipping / Freight</v>
          </cell>
          <cell r="H468" t="str">
            <v>Fixed</v>
          </cell>
          <cell r="I468" t="str">
            <v>D Shipping / Freight Local Fixed</v>
          </cell>
          <cell r="J468">
            <v>111109.5</v>
          </cell>
          <cell r="K468">
            <v>111109.5</v>
          </cell>
          <cell r="L468">
            <v>0</v>
          </cell>
          <cell r="M468">
            <v>0</v>
          </cell>
          <cell r="N468">
            <v>111109.5</v>
          </cell>
          <cell r="P468">
            <v>0</v>
          </cell>
          <cell r="Q468">
            <v>0</v>
          </cell>
          <cell r="R468">
            <v>0</v>
          </cell>
          <cell r="S468">
            <v>79453</v>
          </cell>
          <cell r="T468">
            <v>0</v>
          </cell>
          <cell r="U468">
            <v>0</v>
          </cell>
          <cell r="V468">
            <v>0</v>
          </cell>
          <cell r="W468">
            <v>0</v>
          </cell>
          <cell r="X468">
            <v>0</v>
          </cell>
          <cell r="Y468">
            <v>0</v>
          </cell>
          <cell r="Z468">
            <v>0</v>
          </cell>
          <cell r="AA468">
            <v>0</v>
          </cell>
          <cell r="AB468">
            <v>0</v>
          </cell>
          <cell r="AC468">
            <v>0</v>
          </cell>
          <cell r="AD468">
            <v>0</v>
          </cell>
          <cell r="AE468">
            <v>0</v>
          </cell>
          <cell r="AF468">
            <v>0</v>
          </cell>
          <cell r="AG468">
            <v>0</v>
          </cell>
          <cell r="AH468">
            <v>31656.5</v>
          </cell>
          <cell r="AI468">
            <v>0</v>
          </cell>
          <cell r="AJ468">
            <v>0</v>
          </cell>
          <cell r="AK468">
            <v>0</v>
          </cell>
          <cell r="AL468">
            <v>0</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0</v>
          </cell>
          <cell r="BF468">
            <v>0</v>
          </cell>
          <cell r="BG468">
            <v>0</v>
          </cell>
          <cell r="BH468">
            <v>0</v>
          </cell>
          <cell r="BI468">
            <v>0</v>
          </cell>
          <cell r="BJ468">
            <v>0</v>
          </cell>
          <cell r="BK468">
            <v>0</v>
          </cell>
          <cell r="BL468">
            <v>0</v>
          </cell>
          <cell r="BM468">
            <v>0</v>
          </cell>
          <cell r="BN468">
            <v>0</v>
          </cell>
          <cell r="BO468">
            <v>0</v>
          </cell>
          <cell r="BP468">
            <v>0</v>
          </cell>
          <cell r="BQ468">
            <v>0</v>
          </cell>
          <cell r="BR468">
            <v>0</v>
          </cell>
          <cell r="BS468">
            <v>0</v>
          </cell>
        </row>
        <row r="469">
          <cell r="A469">
            <v>2640</v>
          </cell>
          <cell r="B469" t="str">
            <v>SREH</v>
          </cell>
          <cell r="C469" t="str">
            <v>Simulator Room Equipment and HMI facilities</v>
          </cell>
          <cell r="D469" t="str">
            <v>Unit 9</v>
          </cell>
          <cell r="E469" t="str">
            <v>Local</v>
          </cell>
          <cell r="F469" t="str">
            <v>H</v>
          </cell>
          <cell r="G469" t="str">
            <v>Commissioning and Testing</v>
          </cell>
          <cell r="H469" t="str">
            <v>Formula 4</v>
          </cell>
          <cell r="I469" t="str">
            <v>H Commissioning and Testing Local Formula 4</v>
          </cell>
          <cell r="J469">
            <v>109952.95</v>
          </cell>
          <cell r="K469">
            <v>0</v>
          </cell>
          <cell r="L469">
            <v>109952.95</v>
          </cell>
          <cell r="M469">
            <v>5.0000000002910383E-2</v>
          </cell>
          <cell r="N469">
            <v>109953</v>
          </cell>
          <cell r="P469">
            <v>0</v>
          </cell>
          <cell r="Q469">
            <v>0</v>
          </cell>
          <cell r="R469">
            <v>0</v>
          </cell>
          <cell r="S469">
            <v>0</v>
          </cell>
          <cell r="T469">
            <v>0</v>
          </cell>
          <cell r="U469">
            <v>0</v>
          </cell>
          <cell r="V469">
            <v>0</v>
          </cell>
          <cell r="W469">
            <v>0</v>
          </cell>
          <cell r="X469">
            <v>0</v>
          </cell>
          <cell r="Y469">
            <v>0</v>
          </cell>
          <cell r="Z469">
            <v>0</v>
          </cell>
          <cell r="AA469">
            <v>0</v>
          </cell>
          <cell r="AB469">
            <v>0</v>
          </cell>
          <cell r="AC469">
            <v>0</v>
          </cell>
          <cell r="AD469">
            <v>0</v>
          </cell>
          <cell r="AE469">
            <v>0</v>
          </cell>
          <cell r="AF469">
            <v>0</v>
          </cell>
          <cell r="AG469">
            <v>0</v>
          </cell>
          <cell r="AH469">
            <v>0</v>
          </cell>
          <cell r="AI469">
            <v>0</v>
          </cell>
          <cell r="AJ469">
            <v>0</v>
          </cell>
          <cell r="AK469">
            <v>0</v>
          </cell>
          <cell r="AL469">
            <v>0</v>
          </cell>
          <cell r="AM469">
            <v>0</v>
          </cell>
          <cell r="AN469">
            <v>0</v>
          </cell>
          <cell r="AO469">
            <v>0</v>
          </cell>
          <cell r="AP469">
            <v>0</v>
          </cell>
          <cell r="AQ469">
            <v>0</v>
          </cell>
          <cell r="AR469">
            <v>0</v>
          </cell>
          <cell r="AS469">
            <v>0</v>
          </cell>
          <cell r="AT469">
            <v>0</v>
          </cell>
          <cell r="AU469">
            <v>0</v>
          </cell>
          <cell r="AV469">
            <v>0</v>
          </cell>
          <cell r="AW469">
            <v>0</v>
          </cell>
          <cell r="AX469">
            <v>109953</v>
          </cell>
          <cell r="AY469">
            <v>0</v>
          </cell>
          <cell r="AZ469">
            <v>0</v>
          </cell>
          <cell r="BA469">
            <v>0</v>
          </cell>
          <cell r="BB469">
            <v>0</v>
          </cell>
          <cell r="BC469">
            <v>0</v>
          </cell>
          <cell r="BD469">
            <v>0</v>
          </cell>
          <cell r="BE469">
            <v>0</v>
          </cell>
          <cell r="BF469">
            <v>0</v>
          </cell>
          <cell r="BG469">
            <v>0</v>
          </cell>
          <cell r="BH469">
            <v>0</v>
          </cell>
          <cell r="BI469">
            <v>0</v>
          </cell>
          <cell r="BJ469">
            <v>0</v>
          </cell>
          <cell r="BK469">
            <v>0</v>
          </cell>
          <cell r="BL469">
            <v>0</v>
          </cell>
          <cell r="BM469">
            <v>0</v>
          </cell>
          <cell r="BN469">
            <v>0</v>
          </cell>
          <cell r="BO469">
            <v>0</v>
          </cell>
          <cell r="BP469">
            <v>0</v>
          </cell>
          <cell r="BQ469">
            <v>0</v>
          </cell>
          <cell r="BR469">
            <v>0</v>
          </cell>
          <cell r="BS469">
            <v>0</v>
          </cell>
        </row>
        <row r="470">
          <cell r="A470">
            <v>2771</v>
          </cell>
          <cell r="B470" t="str">
            <v>TRAIN</v>
          </cell>
          <cell r="C470" t="str">
            <v>TRAINING</v>
          </cell>
          <cell r="D470" t="str">
            <v>Unit 7</v>
          </cell>
          <cell r="E470" t="str">
            <v>Foreign</v>
          </cell>
          <cell r="F470" t="str">
            <v>C</v>
          </cell>
          <cell r="G470" t="str">
            <v>Plant and Materials</v>
          </cell>
          <cell r="H470" t="str">
            <v>Fixed</v>
          </cell>
          <cell r="I470" t="str">
            <v>C Plant and Materials Foreign Fixed</v>
          </cell>
          <cell r="J470">
            <v>477857.75</v>
          </cell>
          <cell r="K470">
            <v>0</v>
          </cell>
          <cell r="L470">
            <v>477857.75</v>
          </cell>
          <cell r="M470">
            <v>0.25</v>
          </cell>
          <cell r="N470">
            <v>477858</v>
          </cell>
          <cell r="P470">
            <v>0</v>
          </cell>
          <cell r="Q470">
            <v>0</v>
          </cell>
          <cell r="R470">
            <v>0</v>
          </cell>
          <cell r="S470">
            <v>0</v>
          </cell>
          <cell r="T470">
            <v>0</v>
          </cell>
          <cell r="U470">
            <v>0</v>
          </cell>
          <cell r="V470">
            <v>0</v>
          </cell>
          <cell r="W470">
            <v>0</v>
          </cell>
          <cell r="X470">
            <v>0</v>
          </cell>
          <cell r="Y470">
            <v>0</v>
          </cell>
          <cell r="Z470">
            <v>0</v>
          </cell>
          <cell r="AA470">
            <v>0</v>
          </cell>
          <cell r="AB470">
            <v>0</v>
          </cell>
          <cell r="AC470">
            <v>0</v>
          </cell>
          <cell r="AD470">
            <v>0</v>
          </cell>
          <cell r="AE470">
            <v>0</v>
          </cell>
          <cell r="AF470">
            <v>0</v>
          </cell>
          <cell r="AG470">
            <v>0</v>
          </cell>
          <cell r="AH470">
            <v>0</v>
          </cell>
          <cell r="AI470">
            <v>0</v>
          </cell>
          <cell r="AJ470">
            <v>0</v>
          </cell>
          <cell r="AK470">
            <v>0</v>
          </cell>
          <cell r="AL470">
            <v>0</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477858</v>
          </cell>
          <cell r="BC470">
            <v>0</v>
          </cell>
          <cell r="BD470">
            <v>0</v>
          </cell>
          <cell r="BE470">
            <v>0</v>
          </cell>
          <cell r="BF470">
            <v>0</v>
          </cell>
          <cell r="BG470">
            <v>0</v>
          </cell>
          <cell r="BH470">
            <v>0</v>
          </cell>
          <cell r="BI470">
            <v>0</v>
          </cell>
          <cell r="BJ470">
            <v>0</v>
          </cell>
          <cell r="BK470">
            <v>0</v>
          </cell>
          <cell r="BL470">
            <v>0</v>
          </cell>
          <cell r="BM470">
            <v>0</v>
          </cell>
          <cell r="BN470">
            <v>0</v>
          </cell>
          <cell r="BO470">
            <v>0</v>
          </cell>
          <cell r="BP470">
            <v>0</v>
          </cell>
          <cell r="BQ470">
            <v>0</v>
          </cell>
          <cell r="BR470">
            <v>0</v>
          </cell>
          <cell r="BS470">
            <v>0</v>
          </cell>
        </row>
        <row r="471">
          <cell r="A471">
            <v>2779</v>
          </cell>
          <cell r="B471" t="str">
            <v>TRAIN</v>
          </cell>
          <cell r="C471" t="str">
            <v>TRAINING</v>
          </cell>
          <cell r="D471" t="str">
            <v>Unit 7</v>
          </cell>
          <cell r="E471" t="str">
            <v>Local</v>
          </cell>
          <cell r="F471" t="str">
            <v>C</v>
          </cell>
          <cell r="G471" t="str">
            <v>Plant and Materials</v>
          </cell>
          <cell r="H471" t="str">
            <v>Formula 1</v>
          </cell>
          <cell r="I471" t="str">
            <v>C Plant and Materials Local Formula 1</v>
          </cell>
          <cell r="J471">
            <v>355308.69</v>
          </cell>
          <cell r="K471">
            <v>0</v>
          </cell>
          <cell r="L471">
            <v>355308.69</v>
          </cell>
          <cell r="M471">
            <v>0.30999999999767169</v>
          </cell>
          <cell r="N471">
            <v>355309</v>
          </cell>
          <cell r="P471">
            <v>0</v>
          </cell>
          <cell r="Q471">
            <v>0</v>
          </cell>
          <cell r="R471">
            <v>0</v>
          </cell>
          <cell r="S471">
            <v>0</v>
          </cell>
          <cell r="T471">
            <v>0</v>
          </cell>
          <cell r="U471">
            <v>0</v>
          </cell>
          <cell r="V471">
            <v>0</v>
          </cell>
          <cell r="W471">
            <v>0</v>
          </cell>
          <cell r="X471">
            <v>0</v>
          </cell>
          <cell r="Y471">
            <v>0</v>
          </cell>
          <cell r="Z471">
            <v>0</v>
          </cell>
          <cell r="AA471">
            <v>0</v>
          </cell>
          <cell r="AB471">
            <v>0</v>
          </cell>
          <cell r="AC471">
            <v>0</v>
          </cell>
          <cell r="AD471">
            <v>0</v>
          </cell>
          <cell r="AE471">
            <v>0</v>
          </cell>
          <cell r="AF471">
            <v>0</v>
          </cell>
          <cell r="AG471">
            <v>0</v>
          </cell>
          <cell r="AH471">
            <v>0</v>
          </cell>
          <cell r="AI471">
            <v>0</v>
          </cell>
          <cell r="AJ471">
            <v>0</v>
          </cell>
          <cell r="AK471">
            <v>0</v>
          </cell>
          <cell r="AL471">
            <v>0</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355309</v>
          </cell>
          <cell r="BD471">
            <v>0</v>
          </cell>
          <cell r="BE471">
            <v>0</v>
          </cell>
          <cell r="BF471">
            <v>0</v>
          </cell>
          <cell r="BG471">
            <v>0</v>
          </cell>
          <cell r="BH471">
            <v>0</v>
          </cell>
          <cell r="BI471">
            <v>0</v>
          </cell>
          <cell r="BJ471">
            <v>0</v>
          </cell>
          <cell r="BK471">
            <v>0</v>
          </cell>
          <cell r="BL471">
            <v>0</v>
          </cell>
          <cell r="BM471">
            <v>0</v>
          </cell>
          <cell r="BN471">
            <v>0</v>
          </cell>
          <cell r="BO471">
            <v>0</v>
          </cell>
          <cell r="BP471">
            <v>0</v>
          </cell>
          <cell r="BQ471">
            <v>0</v>
          </cell>
          <cell r="BR471">
            <v>0</v>
          </cell>
          <cell r="BS471">
            <v>0</v>
          </cell>
        </row>
        <row r="472">
          <cell r="A472">
            <v>2780</v>
          </cell>
          <cell r="B472" t="str">
            <v>TRAIN</v>
          </cell>
          <cell r="C472" t="str">
            <v>TRAINING</v>
          </cell>
          <cell r="D472" t="str">
            <v>Unit 7</v>
          </cell>
          <cell r="E472" t="str">
            <v>Local</v>
          </cell>
          <cell r="F472" t="str">
            <v>D</v>
          </cell>
          <cell r="G472" t="str">
            <v>Shipping / Freight</v>
          </cell>
          <cell r="H472" t="str">
            <v>Fixed</v>
          </cell>
          <cell r="I472" t="str">
            <v>D Shipping / Freight Local Fixed</v>
          </cell>
          <cell r="J472">
            <v>26103.51</v>
          </cell>
          <cell r="K472">
            <v>0</v>
          </cell>
          <cell r="L472">
            <v>26103.51</v>
          </cell>
          <cell r="M472">
            <v>0.49000000000160071</v>
          </cell>
          <cell r="N472">
            <v>26104</v>
          </cell>
          <cell r="P472">
            <v>0</v>
          </cell>
          <cell r="Q472">
            <v>0</v>
          </cell>
          <cell r="R472">
            <v>0</v>
          </cell>
          <cell r="S472">
            <v>0</v>
          </cell>
          <cell r="T472">
            <v>0</v>
          </cell>
          <cell r="U472">
            <v>0</v>
          </cell>
          <cell r="V472">
            <v>0</v>
          </cell>
          <cell r="W472">
            <v>0</v>
          </cell>
          <cell r="X472">
            <v>0</v>
          </cell>
          <cell r="Y472">
            <v>0</v>
          </cell>
          <cell r="Z472">
            <v>0</v>
          </cell>
          <cell r="AA472">
            <v>0</v>
          </cell>
          <cell r="AB472">
            <v>0</v>
          </cell>
          <cell r="AC472">
            <v>0</v>
          </cell>
          <cell r="AD472">
            <v>0</v>
          </cell>
          <cell r="AE472">
            <v>0</v>
          </cell>
          <cell r="AF472">
            <v>0</v>
          </cell>
          <cell r="AG472">
            <v>0</v>
          </cell>
          <cell r="AH472">
            <v>0</v>
          </cell>
          <cell r="AI472">
            <v>0</v>
          </cell>
          <cell r="AJ472">
            <v>0</v>
          </cell>
          <cell r="AK472">
            <v>0</v>
          </cell>
          <cell r="AL472">
            <v>0</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26104</v>
          </cell>
          <cell r="BD472">
            <v>0</v>
          </cell>
          <cell r="BE472">
            <v>0</v>
          </cell>
          <cell r="BF472">
            <v>0</v>
          </cell>
          <cell r="BG472">
            <v>0</v>
          </cell>
          <cell r="BH472">
            <v>0</v>
          </cell>
          <cell r="BI472">
            <v>0</v>
          </cell>
          <cell r="BJ472">
            <v>0</v>
          </cell>
          <cell r="BK472">
            <v>0</v>
          </cell>
          <cell r="BL472">
            <v>0</v>
          </cell>
          <cell r="BM472">
            <v>0</v>
          </cell>
          <cell r="BN472">
            <v>0</v>
          </cell>
          <cell r="BO472">
            <v>0</v>
          </cell>
          <cell r="BP472">
            <v>0</v>
          </cell>
          <cell r="BQ472">
            <v>0</v>
          </cell>
          <cell r="BR472">
            <v>0</v>
          </cell>
          <cell r="BS472">
            <v>0</v>
          </cell>
        </row>
        <row r="473">
          <cell r="A473">
            <v>2787</v>
          </cell>
          <cell r="B473" t="str">
            <v>TRAIN</v>
          </cell>
          <cell r="C473" t="str">
            <v>TRAINING</v>
          </cell>
          <cell r="D473" t="str">
            <v>Unit 8</v>
          </cell>
          <cell r="E473" t="str">
            <v>Foreign</v>
          </cell>
          <cell r="F473" t="str">
            <v>C</v>
          </cell>
          <cell r="G473" t="str">
            <v>Plant and Materials</v>
          </cell>
          <cell r="H473" t="str">
            <v>Fixed</v>
          </cell>
          <cell r="I473" t="str">
            <v>C Plant and Materials Foreign Fixed</v>
          </cell>
          <cell r="J473">
            <v>827069.28</v>
          </cell>
          <cell r="K473">
            <v>0</v>
          </cell>
          <cell r="L473">
            <v>827069.28</v>
          </cell>
          <cell r="M473">
            <v>-0.28000000002793968</v>
          </cell>
          <cell r="N473">
            <v>827069</v>
          </cell>
          <cell r="P473">
            <v>0</v>
          </cell>
          <cell r="Q473">
            <v>0</v>
          </cell>
          <cell r="R473">
            <v>0</v>
          </cell>
          <cell r="S473">
            <v>0</v>
          </cell>
          <cell r="T473">
            <v>0</v>
          </cell>
          <cell r="U473">
            <v>0</v>
          </cell>
          <cell r="V473">
            <v>0</v>
          </cell>
          <cell r="W473">
            <v>0</v>
          </cell>
          <cell r="X473">
            <v>0</v>
          </cell>
          <cell r="Y473">
            <v>0</v>
          </cell>
          <cell r="Z473">
            <v>0</v>
          </cell>
          <cell r="AA473">
            <v>0</v>
          </cell>
          <cell r="AB473">
            <v>0</v>
          </cell>
          <cell r="AC473">
            <v>0</v>
          </cell>
          <cell r="AD473">
            <v>0</v>
          </cell>
          <cell r="AE473">
            <v>0</v>
          </cell>
          <cell r="AF473">
            <v>0</v>
          </cell>
          <cell r="AG473">
            <v>0</v>
          </cell>
          <cell r="AH473">
            <v>0</v>
          </cell>
          <cell r="AI473">
            <v>0</v>
          </cell>
          <cell r="AJ473">
            <v>0</v>
          </cell>
          <cell r="AK473">
            <v>0</v>
          </cell>
          <cell r="AL473">
            <v>0</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827069</v>
          </cell>
          <cell r="BA473">
            <v>0</v>
          </cell>
          <cell r="BB473">
            <v>0</v>
          </cell>
          <cell r="BC473">
            <v>0</v>
          </cell>
          <cell r="BD473">
            <v>0</v>
          </cell>
          <cell r="BE473">
            <v>0</v>
          </cell>
          <cell r="BF473">
            <v>0</v>
          </cell>
          <cell r="BG473">
            <v>0</v>
          </cell>
          <cell r="BH473">
            <v>0</v>
          </cell>
          <cell r="BI473">
            <v>0</v>
          </cell>
          <cell r="BJ473">
            <v>0</v>
          </cell>
          <cell r="BK473">
            <v>0</v>
          </cell>
          <cell r="BL473">
            <v>0</v>
          </cell>
          <cell r="BM473">
            <v>0</v>
          </cell>
          <cell r="BN473">
            <v>0</v>
          </cell>
          <cell r="BO473">
            <v>0</v>
          </cell>
          <cell r="BP473">
            <v>0</v>
          </cell>
          <cell r="BQ473">
            <v>0</v>
          </cell>
          <cell r="BR473">
            <v>0</v>
          </cell>
          <cell r="BS473">
            <v>0</v>
          </cell>
        </row>
        <row r="474">
          <cell r="A474">
            <v>2795</v>
          </cell>
          <cell r="B474" t="str">
            <v>TRAIN</v>
          </cell>
          <cell r="C474" t="str">
            <v>TRAINING</v>
          </cell>
          <cell r="D474" t="str">
            <v>Unit 8</v>
          </cell>
          <cell r="E474" t="str">
            <v>Local</v>
          </cell>
          <cell r="F474" t="str">
            <v>C</v>
          </cell>
          <cell r="G474" t="str">
            <v>Plant and Materials</v>
          </cell>
          <cell r="H474" t="str">
            <v>Formula 1</v>
          </cell>
          <cell r="I474" t="str">
            <v>C Plant and Materials Local Formula 1</v>
          </cell>
          <cell r="J474">
            <v>110344.83</v>
          </cell>
          <cell r="K474">
            <v>0</v>
          </cell>
          <cell r="L474">
            <v>110344.83</v>
          </cell>
          <cell r="M474">
            <v>0.16999999999825377</v>
          </cell>
          <cell r="N474">
            <v>110345</v>
          </cell>
          <cell r="P474">
            <v>0</v>
          </cell>
          <cell r="Q474">
            <v>0</v>
          </cell>
          <cell r="R474">
            <v>0</v>
          </cell>
          <cell r="S474">
            <v>0</v>
          </cell>
          <cell r="T474">
            <v>0</v>
          </cell>
          <cell r="U474">
            <v>0</v>
          </cell>
          <cell r="V474">
            <v>0</v>
          </cell>
          <cell r="W474">
            <v>0</v>
          </cell>
          <cell r="X474">
            <v>0</v>
          </cell>
          <cell r="Y474">
            <v>0</v>
          </cell>
          <cell r="Z474">
            <v>0</v>
          </cell>
          <cell r="AA474">
            <v>0</v>
          </cell>
          <cell r="AB474">
            <v>0</v>
          </cell>
          <cell r="AC474">
            <v>0</v>
          </cell>
          <cell r="AD474">
            <v>0</v>
          </cell>
          <cell r="AE474">
            <v>0</v>
          </cell>
          <cell r="AF474">
            <v>0</v>
          </cell>
          <cell r="AG474">
            <v>0</v>
          </cell>
          <cell r="AH474">
            <v>0</v>
          </cell>
          <cell r="AI474">
            <v>0</v>
          </cell>
          <cell r="AJ474">
            <v>0</v>
          </cell>
          <cell r="AK474">
            <v>0</v>
          </cell>
          <cell r="AL474">
            <v>0</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110345</v>
          </cell>
          <cell r="BB474">
            <v>0</v>
          </cell>
          <cell r="BC474">
            <v>0</v>
          </cell>
          <cell r="BD474">
            <v>0</v>
          </cell>
          <cell r="BE474">
            <v>0</v>
          </cell>
          <cell r="BF474">
            <v>0</v>
          </cell>
          <cell r="BG474">
            <v>0</v>
          </cell>
          <cell r="BH474">
            <v>0</v>
          </cell>
          <cell r="BI474">
            <v>0</v>
          </cell>
          <cell r="BJ474">
            <v>0</v>
          </cell>
          <cell r="BK474">
            <v>0</v>
          </cell>
          <cell r="BL474">
            <v>0</v>
          </cell>
          <cell r="BM474">
            <v>0</v>
          </cell>
          <cell r="BN474">
            <v>0</v>
          </cell>
          <cell r="BO474">
            <v>0</v>
          </cell>
          <cell r="BP474">
            <v>0</v>
          </cell>
          <cell r="BQ474">
            <v>0</v>
          </cell>
          <cell r="BR474">
            <v>0</v>
          </cell>
          <cell r="BS474">
            <v>0</v>
          </cell>
        </row>
        <row r="475">
          <cell r="A475">
            <v>2796</v>
          </cell>
          <cell r="B475" t="str">
            <v>TRAIN</v>
          </cell>
          <cell r="C475" t="str">
            <v>TRAINING</v>
          </cell>
          <cell r="D475" t="str">
            <v>Unit 8</v>
          </cell>
          <cell r="E475" t="str">
            <v>Local</v>
          </cell>
          <cell r="F475" t="str">
            <v>D</v>
          </cell>
          <cell r="G475" t="str">
            <v>Shipping / Freight</v>
          </cell>
          <cell r="H475" t="str">
            <v>Fixed</v>
          </cell>
          <cell r="I475" t="str">
            <v>D Shipping / Freight Local Fixed</v>
          </cell>
          <cell r="J475">
            <v>45179.58</v>
          </cell>
          <cell r="K475">
            <v>0</v>
          </cell>
          <cell r="L475">
            <v>45179.58</v>
          </cell>
          <cell r="M475">
            <v>0.41999999999825377</v>
          </cell>
          <cell r="N475">
            <v>45180</v>
          </cell>
          <cell r="P475">
            <v>0</v>
          </cell>
          <cell r="Q475">
            <v>0</v>
          </cell>
          <cell r="R475">
            <v>0</v>
          </cell>
          <cell r="S475">
            <v>0</v>
          </cell>
          <cell r="T475">
            <v>0</v>
          </cell>
          <cell r="U475">
            <v>0</v>
          </cell>
          <cell r="V475">
            <v>0</v>
          </cell>
          <cell r="W475">
            <v>0</v>
          </cell>
          <cell r="X475">
            <v>0</v>
          </cell>
          <cell r="Y475">
            <v>0</v>
          </cell>
          <cell r="Z475">
            <v>0</v>
          </cell>
          <cell r="AA475">
            <v>0</v>
          </cell>
          <cell r="AB475">
            <v>0</v>
          </cell>
          <cell r="AC475">
            <v>0</v>
          </cell>
          <cell r="AD475">
            <v>0</v>
          </cell>
          <cell r="AE475">
            <v>0</v>
          </cell>
          <cell r="AF475">
            <v>0</v>
          </cell>
          <cell r="AG475">
            <v>0</v>
          </cell>
          <cell r="AH475">
            <v>0</v>
          </cell>
          <cell r="AI475">
            <v>0</v>
          </cell>
          <cell r="AJ475">
            <v>0</v>
          </cell>
          <cell r="AK475">
            <v>0</v>
          </cell>
          <cell r="AL475">
            <v>0</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45180</v>
          </cell>
          <cell r="BA475">
            <v>0</v>
          </cell>
          <cell r="BB475">
            <v>0</v>
          </cell>
          <cell r="BC475">
            <v>0</v>
          </cell>
          <cell r="BD475">
            <v>0</v>
          </cell>
          <cell r="BE475">
            <v>0</v>
          </cell>
          <cell r="BF475">
            <v>0</v>
          </cell>
          <cell r="BG475">
            <v>0</v>
          </cell>
          <cell r="BH475">
            <v>0</v>
          </cell>
          <cell r="BI475">
            <v>0</v>
          </cell>
          <cell r="BJ475">
            <v>0</v>
          </cell>
          <cell r="BK475">
            <v>0</v>
          </cell>
          <cell r="BL475">
            <v>0</v>
          </cell>
          <cell r="BM475">
            <v>0</v>
          </cell>
          <cell r="BN475">
            <v>0</v>
          </cell>
          <cell r="BO475">
            <v>0</v>
          </cell>
          <cell r="BP475">
            <v>0</v>
          </cell>
          <cell r="BQ475">
            <v>0</v>
          </cell>
          <cell r="BR475">
            <v>0</v>
          </cell>
          <cell r="BS475">
            <v>0</v>
          </cell>
        </row>
        <row r="476">
          <cell r="A476">
            <v>2803</v>
          </cell>
          <cell r="B476" t="str">
            <v>TRAIN</v>
          </cell>
          <cell r="C476" t="str">
            <v>TRAINING</v>
          </cell>
          <cell r="D476" t="str">
            <v>Unit 9</v>
          </cell>
          <cell r="E476" t="str">
            <v>Foreign</v>
          </cell>
          <cell r="F476" t="str">
            <v>C</v>
          </cell>
          <cell r="G476" t="str">
            <v>Plant and Materials</v>
          </cell>
          <cell r="H476" t="str">
            <v>Fixed</v>
          </cell>
          <cell r="I476" t="str">
            <v>C Plant and Materials Foreign Fixed</v>
          </cell>
          <cell r="J476">
            <v>1065983.7</v>
          </cell>
          <cell r="K476">
            <v>1065983.7</v>
          </cell>
          <cell r="L476">
            <v>0</v>
          </cell>
          <cell r="M476">
            <v>0</v>
          </cell>
          <cell r="N476">
            <v>1065983.7</v>
          </cell>
          <cell r="P476">
            <v>0</v>
          </cell>
          <cell r="Q476">
            <v>0</v>
          </cell>
          <cell r="R476">
            <v>0</v>
          </cell>
          <cell r="S476">
            <v>0</v>
          </cell>
          <cell r="T476">
            <v>0</v>
          </cell>
          <cell r="U476">
            <v>0</v>
          </cell>
          <cell r="V476">
            <v>0</v>
          </cell>
          <cell r="W476">
            <v>0</v>
          </cell>
          <cell r="X476">
            <v>0</v>
          </cell>
          <cell r="Y476">
            <v>0</v>
          </cell>
          <cell r="Z476">
            <v>0</v>
          </cell>
          <cell r="AA476">
            <v>0</v>
          </cell>
          <cell r="AB476">
            <v>0</v>
          </cell>
          <cell r="AC476">
            <v>1065983.7</v>
          </cell>
          <cell r="AD476">
            <v>0</v>
          </cell>
          <cell r="AE476">
            <v>0</v>
          </cell>
          <cell r="AF476">
            <v>0</v>
          </cell>
          <cell r="AG476">
            <v>0</v>
          </cell>
          <cell r="AH476">
            <v>0</v>
          </cell>
          <cell r="AI476">
            <v>0</v>
          </cell>
          <cell r="AJ476">
            <v>0</v>
          </cell>
          <cell r="AK476">
            <v>0</v>
          </cell>
          <cell r="AL476">
            <v>0</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0</v>
          </cell>
          <cell r="BF476">
            <v>0</v>
          </cell>
          <cell r="BG476">
            <v>0</v>
          </cell>
          <cell r="BH476">
            <v>0</v>
          </cell>
          <cell r="BI476">
            <v>0</v>
          </cell>
          <cell r="BJ476">
            <v>0</v>
          </cell>
          <cell r="BK476">
            <v>0</v>
          </cell>
          <cell r="BL476">
            <v>0</v>
          </cell>
          <cell r="BM476">
            <v>0</v>
          </cell>
          <cell r="BN476">
            <v>0</v>
          </cell>
          <cell r="BO476">
            <v>0</v>
          </cell>
          <cell r="BP476">
            <v>0</v>
          </cell>
          <cell r="BQ476">
            <v>0</v>
          </cell>
          <cell r="BR476">
            <v>0</v>
          </cell>
          <cell r="BS476">
            <v>0</v>
          </cell>
        </row>
        <row r="477">
          <cell r="A477">
            <v>2811</v>
          </cell>
          <cell r="B477" t="str">
            <v>TRAIN</v>
          </cell>
          <cell r="C477" t="str">
            <v>TRAINING</v>
          </cell>
          <cell r="D477" t="str">
            <v>Unit 9</v>
          </cell>
          <cell r="E477" t="str">
            <v>Local</v>
          </cell>
          <cell r="F477" t="str">
            <v>C</v>
          </cell>
          <cell r="G477" t="str">
            <v>Plant and Materials</v>
          </cell>
          <cell r="H477" t="str">
            <v>Formula 1</v>
          </cell>
          <cell r="I477" t="str">
            <v>C Plant and Materials Local Formula 1</v>
          </cell>
          <cell r="J477">
            <v>698542.92</v>
          </cell>
          <cell r="K477">
            <v>698542.92</v>
          </cell>
          <cell r="L477">
            <v>0</v>
          </cell>
          <cell r="M477">
            <v>0</v>
          </cell>
          <cell r="N477">
            <v>698542.92</v>
          </cell>
          <cell r="P477">
            <v>0</v>
          </cell>
          <cell r="Q477">
            <v>0</v>
          </cell>
          <cell r="R477">
            <v>0</v>
          </cell>
          <cell r="S477">
            <v>0</v>
          </cell>
          <cell r="T477">
            <v>0</v>
          </cell>
          <cell r="U477">
            <v>0</v>
          </cell>
          <cell r="V477">
            <v>0</v>
          </cell>
          <cell r="W477">
            <v>0</v>
          </cell>
          <cell r="X477">
            <v>0</v>
          </cell>
          <cell r="Y477">
            <v>0</v>
          </cell>
          <cell r="Z477">
            <v>0</v>
          </cell>
          <cell r="AA477">
            <v>358006.31</v>
          </cell>
          <cell r="AB477">
            <v>358006.31</v>
          </cell>
          <cell r="AC477">
            <v>0</v>
          </cell>
          <cell r="AD477">
            <v>0</v>
          </cell>
          <cell r="AE477">
            <v>0</v>
          </cell>
          <cell r="AF477">
            <v>0</v>
          </cell>
          <cell r="AG477">
            <v>0</v>
          </cell>
          <cell r="AH477">
            <v>0</v>
          </cell>
          <cell r="AI477">
            <v>-17469.7</v>
          </cell>
          <cell r="AJ477">
            <v>0</v>
          </cell>
          <cell r="AK477">
            <v>0</v>
          </cell>
          <cell r="AL477">
            <v>0</v>
          </cell>
          <cell r="AM477">
            <v>0</v>
          </cell>
          <cell r="AN477">
            <v>0</v>
          </cell>
          <cell r="AO477">
            <v>0</v>
          </cell>
          <cell r="AP477">
            <v>0</v>
          </cell>
          <cell r="AQ477">
            <v>0</v>
          </cell>
          <cell r="AR477">
            <v>0</v>
          </cell>
          <cell r="AS477">
            <v>0</v>
          </cell>
          <cell r="AT477">
            <v>0</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0</v>
          </cell>
          <cell r="BJ477">
            <v>0</v>
          </cell>
          <cell r="BK477">
            <v>0</v>
          </cell>
          <cell r="BL477">
            <v>0</v>
          </cell>
          <cell r="BM477">
            <v>0</v>
          </cell>
          <cell r="BN477">
            <v>0</v>
          </cell>
          <cell r="BO477">
            <v>0</v>
          </cell>
          <cell r="BP477">
            <v>0</v>
          </cell>
          <cell r="BQ477">
            <v>0</v>
          </cell>
          <cell r="BR477">
            <v>0</v>
          </cell>
          <cell r="BS477">
            <v>0</v>
          </cell>
        </row>
        <row r="478">
          <cell r="A478">
            <v>2812</v>
          </cell>
          <cell r="B478" t="str">
            <v>TRAIN</v>
          </cell>
          <cell r="C478" t="str">
            <v>TRAINING</v>
          </cell>
          <cell r="D478" t="str">
            <v>Unit 9</v>
          </cell>
          <cell r="E478" t="str">
            <v>Local</v>
          </cell>
          <cell r="F478" t="str">
            <v>D</v>
          </cell>
          <cell r="G478" t="str">
            <v>Shipping / Freight</v>
          </cell>
          <cell r="H478" t="str">
            <v>Fixed</v>
          </cell>
          <cell r="I478" t="str">
            <v>D Shipping / Freight Local Fixed</v>
          </cell>
          <cell r="J478">
            <v>58230.54</v>
          </cell>
          <cell r="K478">
            <v>58230.54</v>
          </cell>
          <cell r="L478">
            <v>0</v>
          </cell>
          <cell r="M478">
            <v>0</v>
          </cell>
          <cell r="N478">
            <v>58230.54</v>
          </cell>
          <cell r="P478">
            <v>0</v>
          </cell>
          <cell r="Q478">
            <v>0</v>
          </cell>
          <cell r="R478">
            <v>0</v>
          </cell>
          <cell r="S478">
            <v>0</v>
          </cell>
          <cell r="T478">
            <v>0</v>
          </cell>
          <cell r="U478">
            <v>0</v>
          </cell>
          <cell r="V478">
            <v>0</v>
          </cell>
          <cell r="W478">
            <v>0</v>
          </cell>
          <cell r="X478">
            <v>0</v>
          </cell>
          <cell r="Y478">
            <v>0</v>
          </cell>
          <cell r="Z478">
            <v>0</v>
          </cell>
          <cell r="AA478">
            <v>29115.27</v>
          </cell>
          <cell r="AB478">
            <v>29115.27</v>
          </cell>
          <cell r="AC478">
            <v>0</v>
          </cell>
          <cell r="AD478">
            <v>0</v>
          </cell>
          <cell r="AE478">
            <v>0</v>
          </cell>
          <cell r="AF478">
            <v>0</v>
          </cell>
          <cell r="AG478">
            <v>0</v>
          </cell>
          <cell r="AH478">
            <v>0</v>
          </cell>
          <cell r="AI478">
            <v>0</v>
          </cell>
          <cell r="AJ478">
            <v>0</v>
          </cell>
          <cell r="AK478">
            <v>0</v>
          </cell>
          <cell r="AL478">
            <v>0</v>
          </cell>
          <cell r="AM478">
            <v>0</v>
          </cell>
          <cell r="AN478">
            <v>0</v>
          </cell>
          <cell r="AO478">
            <v>0</v>
          </cell>
          <cell r="AP478">
            <v>0</v>
          </cell>
          <cell r="AQ478">
            <v>0</v>
          </cell>
          <cell r="AR478">
            <v>0</v>
          </cell>
          <cell r="AS478">
            <v>0</v>
          </cell>
          <cell r="AT478">
            <v>0</v>
          </cell>
          <cell r="AU478">
            <v>0</v>
          </cell>
          <cell r="AV478">
            <v>0</v>
          </cell>
          <cell r="AW478">
            <v>0</v>
          </cell>
          <cell r="AX478">
            <v>0</v>
          </cell>
          <cell r="AY478">
            <v>0</v>
          </cell>
          <cell r="AZ478">
            <v>0</v>
          </cell>
          <cell r="BA478">
            <v>0</v>
          </cell>
          <cell r="BB478">
            <v>0</v>
          </cell>
          <cell r="BC478">
            <v>0</v>
          </cell>
          <cell r="BD478">
            <v>0</v>
          </cell>
          <cell r="BE478">
            <v>0</v>
          </cell>
          <cell r="BF478">
            <v>0</v>
          </cell>
          <cell r="BG478">
            <v>0</v>
          </cell>
          <cell r="BH478">
            <v>0</v>
          </cell>
          <cell r="BI478">
            <v>0</v>
          </cell>
          <cell r="BJ478">
            <v>0</v>
          </cell>
          <cell r="BK478">
            <v>0</v>
          </cell>
          <cell r="BL478">
            <v>0</v>
          </cell>
          <cell r="BM478">
            <v>0</v>
          </cell>
          <cell r="BN478">
            <v>0</v>
          </cell>
          <cell r="BO478">
            <v>0</v>
          </cell>
          <cell r="BP478">
            <v>0</v>
          </cell>
          <cell r="BQ478">
            <v>0</v>
          </cell>
          <cell r="BR478">
            <v>0</v>
          </cell>
          <cell r="BS478">
            <v>0</v>
          </cell>
        </row>
        <row r="479">
          <cell r="A479">
            <v>2859</v>
          </cell>
          <cell r="B479" t="str">
            <v>UERDF</v>
          </cell>
          <cell r="C479" t="str">
            <v>Unit Engineering Room (Unit Equipment Room) Design and Furniture</v>
          </cell>
          <cell r="D479" t="str">
            <v>Unit 1</v>
          </cell>
          <cell r="E479" t="str">
            <v>Local</v>
          </cell>
          <cell r="F479" t="str">
            <v>C</v>
          </cell>
          <cell r="G479" t="str">
            <v>Plant and Materials</v>
          </cell>
          <cell r="H479" t="str">
            <v>Formula 1</v>
          </cell>
          <cell r="I479" t="str">
            <v>C Plant and Materials Local Formula 1</v>
          </cell>
          <cell r="J479">
            <v>30722.34</v>
          </cell>
          <cell r="K479">
            <v>0</v>
          </cell>
          <cell r="L479">
            <v>30722.34</v>
          </cell>
          <cell r="M479">
            <v>-0.34000000000014552</v>
          </cell>
          <cell r="N479">
            <v>30722</v>
          </cell>
          <cell r="P479">
            <v>0</v>
          </cell>
          <cell r="Q479">
            <v>0</v>
          </cell>
          <cell r="R479">
            <v>0</v>
          </cell>
          <cell r="S479">
            <v>0</v>
          </cell>
          <cell r="T479">
            <v>0</v>
          </cell>
          <cell r="U479">
            <v>0</v>
          </cell>
          <cell r="V479">
            <v>0</v>
          </cell>
          <cell r="W479">
            <v>0</v>
          </cell>
          <cell r="X479">
            <v>0</v>
          </cell>
          <cell r="Y479">
            <v>0</v>
          </cell>
          <cell r="Z479">
            <v>0</v>
          </cell>
          <cell r="AA479">
            <v>0</v>
          </cell>
          <cell r="AB479">
            <v>0</v>
          </cell>
          <cell r="AC479">
            <v>0</v>
          </cell>
          <cell r="AD479">
            <v>0</v>
          </cell>
          <cell r="AE479">
            <v>0</v>
          </cell>
          <cell r="AF479">
            <v>0</v>
          </cell>
          <cell r="AG479">
            <v>0</v>
          </cell>
          <cell r="AH479">
            <v>0</v>
          </cell>
          <cell r="AI479">
            <v>0</v>
          </cell>
          <cell r="AJ479">
            <v>0</v>
          </cell>
          <cell r="AK479">
            <v>0</v>
          </cell>
          <cell r="AL479">
            <v>0</v>
          </cell>
          <cell r="AM479">
            <v>0</v>
          </cell>
          <cell r="AN479">
            <v>0</v>
          </cell>
          <cell r="AO479">
            <v>0</v>
          </cell>
          <cell r="AP479">
            <v>0</v>
          </cell>
          <cell r="AQ479">
            <v>0</v>
          </cell>
          <cell r="AR479">
            <v>0</v>
          </cell>
          <cell r="AS479">
            <v>0</v>
          </cell>
          <cell r="AT479">
            <v>0</v>
          </cell>
          <cell r="AU479">
            <v>0</v>
          </cell>
          <cell r="AV479">
            <v>0</v>
          </cell>
          <cell r="AW479">
            <v>0</v>
          </cell>
          <cell r="AX479">
            <v>0</v>
          </cell>
          <cell r="AY479">
            <v>0</v>
          </cell>
          <cell r="AZ479">
            <v>0</v>
          </cell>
          <cell r="BA479">
            <v>0</v>
          </cell>
          <cell r="BB479">
            <v>30722</v>
          </cell>
          <cell r="BC479">
            <v>0</v>
          </cell>
          <cell r="BD479">
            <v>0</v>
          </cell>
          <cell r="BE479">
            <v>0</v>
          </cell>
          <cell r="BF479">
            <v>0</v>
          </cell>
          <cell r="BG479">
            <v>0</v>
          </cell>
          <cell r="BH479">
            <v>0</v>
          </cell>
          <cell r="BI479">
            <v>0</v>
          </cell>
          <cell r="BJ479">
            <v>0</v>
          </cell>
          <cell r="BK479">
            <v>0</v>
          </cell>
          <cell r="BL479">
            <v>0</v>
          </cell>
          <cell r="BM479">
            <v>0</v>
          </cell>
          <cell r="BN479">
            <v>0</v>
          </cell>
          <cell r="BO479">
            <v>0</v>
          </cell>
          <cell r="BP479">
            <v>0</v>
          </cell>
          <cell r="BQ479">
            <v>0</v>
          </cell>
          <cell r="BR479">
            <v>0</v>
          </cell>
          <cell r="BS479">
            <v>0</v>
          </cell>
        </row>
        <row r="480">
          <cell r="A480">
            <v>2875</v>
          </cell>
          <cell r="B480" t="str">
            <v>UERDF</v>
          </cell>
          <cell r="C480" t="str">
            <v>Unit Engineering Room (Unit Equipment Room) Design and Furniture</v>
          </cell>
          <cell r="D480" t="str">
            <v>Unit 2</v>
          </cell>
          <cell r="E480" t="str">
            <v>Local</v>
          </cell>
          <cell r="F480" t="str">
            <v>C</v>
          </cell>
          <cell r="G480" t="str">
            <v>Plant and Materials</v>
          </cell>
          <cell r="H480" t="str">
            <v>Formula 1</v>
          </cell>
          <cell r="I480" t="str">
            <v>C Plant and Materials Local Formula 1</v>
          </cell>
          <cell r="J480">
            <v>30722.34</v>
          </cell>
          <cell r="K480">
            <v>0</v>
          </cell>
          <cell r="L480">
            <v>30722.34</v>
          </cell>
          <cell r="M480">
            <v>-0.34000000000014552</v>
          </cell>
          <cell r="N480">
            <v>30722</v>
          </cell>
          <cell r="P480">
            <v>0</v>
          </cell>
          <cell r="Q480">
            <v>0</v>
          </cell>
          <cell r="R480">
            <v>0</v>
          </cell>
          <cell r="S480">
            <v>0</v>
          </cell>
          <cell r="T480">
            <v>0</v>
          </cell>
          <cell r="U480">
            <v>0</v>
          </cell>
          <cell r="V480">
            <v>0</v>
          </cell>
          <cell r="W480">
            <v>0</v>
          </cell>
          <cell r="X480">
            <v>0</v>
          </cell>
          <cell r="Y480">
            <v>0</v>
          </cell>
          <cell r="Z480">
            <v>0</v>
          </cell>
          <cell r="AA480">
            <v>0</v>
          </cell>
          <cell r="AB480">
            <v>0</v>
          </cell>
          <cell r="AC480">
            <v>0</v>
          </cell>
          <cell r="AD480">
            <v>0</v>
          </cell>
          <cell r="AE480">
            <v>0</v>
          </cell>
          <cell r="AF480">
            <v>0</v>
          </cell>
          <cell r="AG480">
            <v>0</v>
          </cell>
          <cell r="AH480">
            <v>0</v>
          </cell>
          <cell r="AI480">
            <v>0</v>
          </cell>
          <cell r="AJ480">
            <v>0</v>
          </cell>
          <cell r="AK480">
            <v>0</v>
          </cell>
          <cell r="AL480">
            <v>0</v>
          </cell>
          <cell r="AM480">
            <v>0</v>
          </cell>
          <cell r="AN480">
            <v>0</v>
          </cell>
          <cell r="AO480">
            <v>0</v>
          </cell>
          <cell r="AP480">
            <v>0</v>
          </cell>
          <cell r="AQ480">
            <v>0</v>
          </cell>
          <cell r="AR480">
            <v>0</v>
          </cell>
          <cell r="AS480">
            <v>0</v>
          </cell>
          <cell r="AT480">
            <v>0</v>
          </cell>
          <cell r="AU480">
            <v>0</v>
          </cell>
          <cell r="AV480">
            <v>0</v>
          </cell>
          <cell r="AW480">
            <v>0</v>
          </cell>
          <cell r="AX480">
            <v>0</v>
          </cell>
          <cell r="AY480">
            <v>0</v>
          </cell>
          <cell r="AZ480">
            <v>0</v>
          </cell>
          <cell r="BA480">
            <v>0</v>
          </cell>
          <cell r="BB480">
            <v>30722</v>
          </cell>
          <cell r="BC480">
            <v>0</v>
          </cell>
          <cell r="BD480">
            <v>0</v>
          </cell>
          <cell r="BE480">
            <v>0</v>
          </cell>
          <cell r="BF480">
            <v>0</v>
          </cell>
          <cell r="BG480">
            <v>0</v>
          </cell>
          <cell r="BH480">
            <v>0</v>
          </cell>
          <cell r="BI480">
            <v>0</v>
          </cell>
          <cell r="BJ480">
            <v>0</v>
          </cell>
          <cell r="BK480">
            <v>0</v>
          </cell>
          <cell r="BL480">
            <v>0</v>
          </cell>
          <cell r="BM480">
            <v>0</v>
          </cell>
          <cell r="BN480">
            <v>0</v>
          </cell>
          <cell r="BO480">
            <v>0</v>
          </cell>
          <cell r="BP480">
            <v>0</v>
          </cell>
          <cell r="BQ480">
            <v>0</v>
          </cell>
          <cell r="BR480">
            <v>0</v>
          </cell>
          <cell r="BS480">
            <v>0</v>
          </cell>
        </row>
        <row r="481">
          <cell r="A481">
            <v>2891</v>
          </cell>
          <cell r="B481" t="str">
            <v>UERDF</v>
          </cell>
          <cell r="C481" t="str">
            <v>Unit Engineering Room (Unit Equipment Room) Design and Furniture</v>
          </cell>
          <cell r="D481" t="str">
            <v>Unit 3</v>
          </cell>
          <cell r="E481" t="str">
            <v>Local</v>
          </cell>
          <cell r="F481" t="str">
            <v>C</v>
          </cell>
          <cell r="G481" t="str">
            <v>Plant and Materials</v>
          </cell>
          <cell r="H481" t="str">
            <v>Formula 1</v>
          </cell>
          <cell r="I481" t="str">
            <v>C Plant and Materials Local Formula 1</v>
          </cell>
          <cell r="J481">
            <v>30722.34</v>
          </cell>
          <cell r="K481">
            <v>0</v>
          </cell>
          <cell r="L481">
            <v>30722.34</v>
          </cell>
          <cell r="M481">
            <v>-0.34000000000014552</v>
          </cell>
          <cell r="N481">
            <v>30722</v>
          </cell>
          <cell r="P481">
            <v>0</v>
          </cell>
          <cell r="Q481">
            <v>0</v>
          </cell>
          <cell r="R481">
            <v>0</v>
          </cell>
          <cell r="S481">
            <v>0</v>
          </cell>
          <cell r="T481">
            <v>0</v>
          </cell>
          <cell r="U481">
            <v>0</v>
          </cell>
          <cell r="V481">
            <v>0</v>
          </cell>
          <cell r="W481">
            <v>0</v>
          </cell>
          <cell r="X481">
            <v>0</v>
          </cell>
          <cell r="Y481">
            <v>0</v>
          </cell>
          <cell r="Z481">
            <v>0</v>
          </cell>
          <cell r="AA481">
            <v>0</v>
          </cell>
          <cell r="AB481">
            <v>0</v>
          </cell>
          <cell r="AC481">
            <v>0</v>
          </cell>
          <cell r="AD481">
            <v>0</v>
          </cell>
          <cell r="AE481">
            <v>0</v>
          </cell>
          <cell r="AF481">
            <v>0</v>
          </cell>
          <cell r="AG481">
            <v>0</v>
          </cell>
          <cell r="AH481">
            <v>0</v>
          </cell>
          <cell r="AI481">
            <v>0</v>
          </cell>
          <cell r="AJ481">
            <v>0</v>
          </cell>
          <cell r="AK481">
            <v>0</v>
          </cell>
          <cell r="AL481">
            <v>0</v>
          </cell>
          <cell r="AM481">
            <v>0</v>
          </cell>
          <cell r="AN481">
            <v>0</v>
          </cell>
          <cell r="AO481">
            <v>0</v>
          </cell>
          <cell r="AP481">
            <v>0</v>
          </cell>
          <cell r="AQ481">
            <v>0</v>
          </cell>
          <cell r="AR481">
            <v>0</v>
          </cell>
          <cell r="AS481">
            <v>0</v>
          </cell>
          <cell r="AT481">
            <v>0</v>
          </cell>
          <cell r="AU481">
            <v>0</v>
          </cell>
          <cell r="AV481">
            <v>0</v>
          </cell>
          <cell r="AW481">
            <v>0</v>
          </cell>
          <cell r="AX481">
            <v>0</v>
          </cell>
          <cell r="AY481">
            <v>0</v>
          </cell>
          <cell r="AZ481">
            <v>0</v>
          </cell>
          <cell r="BA481">
            <v>0</v>
          </cell>
          <cell r="BB481">
            <v>30722</v>
          </cell>
          <cell r="BC481">
            <v>0</v>
          </cell>
          <cell r="BD481">
            <v>0</v>
          </cell>
          <cell r="BE481">
            <v>0</v>
          </cell>
          <cell r="BF481">
            <v>0</v>
          </cell>
          <cell r="BG481">
            <v>0</v>
          </cell>
          <cell r="BH481">
            <v>0</v>
          </cell>
          <cell r="BI481">
            <v>0</v>
          </cell>
          <cell r="BJ481">
            <v>0</v>
          </cell>
          <cell r="BK481">
            <v>0</v>
          </cell>
          <cell r="BL481">
            <v>0</v>
          </cell>
          <cell r="BM481">
            <v>0</v>
          </cell>
          <cell r="BN481">
            <v>0</v>
          </cell>
          <cell r="BO481">
            <v>0</v>
          </cell>
          <cell r="BP481">
            <v>0</v>
          </cell>
          <cell r="BQ481">
            <v>0</v>
          </cell>
          <cell r="BR481">
            <v>0</v>
          </cell>
          <cell r="BS481">
            <v>0</v>
          </cell>
        </row>
        <row r="482">
          <cell r="A482">
            <v>2907</v>
          </cell>
          <cell r="B482" t="str">
            <v>UERDF</v>
          </cell>
          <cell r="C482" t="str">
            <v>Unit Engineering Room (Unit Equipment Room) Design and Furniture</v>
          </cell>
          <cell r="D482" t="str">
            <v>Unit 4</v>
          </cell>
          <cell r="E482" t="str">
            <v>Local</v>
          </cell>
          <cell r="F482" t="str">
            <v>C</v>
          </cell>
          <cell r="G482" t="str">
            <v>Plant and Materials</v>
          </cell>
          <cell r="H482" t="str">
            <v>Formula 1</v>
          </cell>
          <cell r="I482" t="str">
            <v>C Plant and Materials Local Formula 1</v>
          </cell>
          <cell r="J482">
            <v>30722.34</v>
          </cell>
          <cell r="K482">
            <v>30722.34</v>
          </cell>
          <cell r="L482">
            <v>0</v>
          </cell>
          <cell r="M482">
            <v>0</v>
          </cell>
          <cell r="N482">
            <v>30722.34</v>
          </cell>
          <cell r="P482">
            <v>0</v>
          </cell>
          <cell r="Q482">
            <v>0</v>
          </cell>
          <cell r="R482">
            <v>0</v>
          </cell>
          <cell r="S482">
            <v>0</v>
          </cell>
          <cell r="T482">
            <v>0</v>
          </cell>
          <cell r="U482">
            <v>0</v>
          </cell>
          <cell r="V482">
            <v>0</v>
          </cell>
          <cell r="W482">
            <v>0</v>
          </cell>
          <cell r="X482">
            <v>0</v>
          </cell>
          <cell r="Y482">
            <v>0</v>
          </cell>
          <cell r="Z482">
            <v>0</v>
          </cell>
          <cell r="AA482">
            <v>0</v>
          </cell>
          <cell r="AB482">
            <v>0</v>
          </cell>
          <cell r="AC482">
            <v>30722.34</v>
          </cell>
          <cell r="AD482">
            <v>0</v>
          </cell>
          <cell r="AE482">
            <v>0</v>
          </cell>
          <cell r="AF482">
            <v>0</v>
          </cell>
          <cell r="AG482">
            <v>0</v>
          </cell>
          <cell r="AH482">
            <v>0</v>
          </cell>
          <cell r="AI482">
            <v>0</v>
          </cell>
          <cell r="AJ482">
            <v>0</v>
          </cell>
          <cell r="AK482">
            <v>0</v>
          </cell>
          <cell r="AL482">
            <v>0</v>
          </cell>
          <cell r="AM482">
            <v>0</v>
          </cell>
          <cell r="AN482">
            <v>0</v>
          </cell>
          <cell r="AO482">
            <v>0</v>
          </cell>
          <cell r="AP482">
            <v>0</v>
          </cell>
          <cell r="AQ482">
            <v>0</v>
          </cell>
          <cell r="AR482">
            <v>0</v>
          </cell>
          <cell r="AS482">
            <v>0</v>
          </cell>
          <cell r="AT482">
            <v>0</v>
          </cell>
          <cell r="AU482">
            <v>0</v>
          </cell>
          <cell r="AV482">
            <v>0</v>
          </cell>
          <cell r="AW482">
            <v>0</v>
          </cell>
          <cell r="AX482">
            <v>0</v>
          </cell>
          <cell r="AY482">
            <v>0</v>
          </cell>
          <cell r="AZ482">
            <v>0</v>
          </cell>
          <cell r="BA482">
            <v>0</v>
          </cell>
          <cell r="BB482">
            <v>0</v>
          </cell>
          <cell r="BC482">
            <v>0</v>
          </cell>
          <cell r="BD482">
            <v>0</v>
          </cell>
          <cell r="BE482">
            <v>0</v>
          </cell>
          <cell r="BF482">
            <v>0</v>
          </cell>
          <cell r="BG482">
            <v>0</v>
          </cell>
          <cell r="BH482">
            <v>0</v>
          </cell>
          <cell r="BI482">
            <v>0</v>
          </cell>
          <cell r="BJ482">
            <v>0</v>
          </cell>
          <cell r="BK482">
            <v>0</v>
          </cell>
          <cell r="BL482">
            <v>0</v>
          </cell>
          <cell r="BM482">
            <v>0</v>
          </cell>
          <cell r="BN482">
            <v>0</v>
          </cell>
          <cell r="BO482">
            <v>0</v>
          </cell>
          <cell r="BP482">
            <v>0</v>
          </cell>
          <cell r="BQ482">
            <v>0</v>
          </cell>
          <cell r="BR482">
            <v>0</v>
          </cell>
          <cell r="BS482">
            <v>0</v>
          </cell>
        </row>
        <row r="483">
          <cell r="A483">
            <v>2923</v>
          </cell>
          <cell r="B483" t="str">
            <v>UERDF</v>
          </cell>
          <cell r="C483" t="str">
            <v>Unit Engineering Room (Unit Equipment Room) Design and Furniture</v>
          </cell>
          <cell r="D483" t="str">
            <v>Unit 5</v>
          </cell>
          <cell r="E483" t="str">
            <v>Local</v>
          </cell>
          <cell r="F483" t="str">
            <v>C</v>
          </cell>
          <cell r="G483" t="str">
            <v>Plant and Materials</v>
          </cell>
          <cell r="H483" t="str">
            <v>Formula 1</v>
          </cell>
          <cell r="I483" t="str">
            <v>C Plant and Materials Local Formula 1</v>
          </cell>
          <cell r="J483">
            <v>30722.34</v>
          </cell>
          <cell r="K483">
            <v>30722.34</v>
          </cell>
          <cell r="L483">
            <v>0</v>
          </cell>
          <cell r="M483">
            <v>0</v>
          </cell>
          <cell r="N483">
            <v>30722.34</v>
          </cell>
          <cell r="P483">
            <v>0</v>
          </cell>
          <cell r="Q483">
            <v>0</v>
          </cell>
          <cell r="R483">
            <v>0</v>
          </cell>
          <cell r="S483">
            <v>0</v>
          </cell>
          <cell r="T483">
            <v>0</v>
          </cell>
          <cell r="U483">
            <v>0</v>
          </cell>
          <cell r="V483">
            <v>0</v>
          </cell>
          <cell r="W483">
            <v>0</v>
          </cell>
          <cell r="X483">
            <v>0</v>
          </cell>
          <cell r="Y483">
            <v>0</v>
          </cell>
          <cell r="Z483">
            <v>0</v>
          </cell>
          <cell r="AA483">
            <v>0</v>
          </cell>
          <cell r="AB483">
            <v>0</v>
          </cell>
          <cell r="AC483">
            <v>30722.34</v>
          </cell>
          <cell r="AD483">
            <v>0</v>
          </cell>
          <cell r="AE483">
            <v>0</v>
          </cell>
          <cell r="AF483">
            <v>0</v>
          </cell>
          <cell r="AG483">
            <v>0</v>
          </cell>
          <cell r="AH483">
            <v>0</v>
          </cell>
          <cell r="AI483">
            <v>0</v>
          </cell>
          <cell r="AJ483">
            <v>0</v>
          </cell>
          <cell r="AK483">
            <v>0</v>
          </cell>
          <cell r="AL483">
            <v>0</v>
          </cell>
          <cell r="AM483">
            <v>0</v>
          </cell>
          <cell r="AN483">
            <v>0</v>
          </cell>
          <cell r="AO483">
            <v>0</v>
          </cell>
          <cell r="AP483">
            <v>0</v>
          </cell>
          <cell r="AQ483">
            <v>0</v>
          </cell>
          <cell r="AR483">
            <v>0</v>
          </cell>
          <cell r="AS483">
            <v>0</v>
          </cell>
          <cell r="AT483">
            <v>0</v>
          </cell>
          <cell r="AU483">
            <v>0</v>
          </cell>
          <cell r="AV483">
            <v>0</v>
          </cell>
          <cell r="AW483">
            <v>0</v>
          </cell>
          <cell r="AX483">
            <v>0</v>
          </cell>
          <cell r="AY483">
            <v>0</v>
          </cell>
          <cell r="AZ483">
            <v>0</v>
          </cell>
          <cell r="BA483">
            <v>0</v>
          </cell>
          <cell r="BB483">
            <v>0</v>
          </cell>
          <cell r="BC483">
            <v>0</v>
          </cell>
          <cell r="BD483">
            <v>0</v>
          </cell>
          <cell r="BE483">
            <v>0</v>
          </cell>
          <cell r="BF483">
            <v>0</v>
          </cell>
          <cell r="BG483">
            <v>0</v>
          </cell>
          <cell r="BH483">
            <v>0</v>
          </cell>
          <cell r="BI483">
            <v>0</v>
          </cell>
          <cell r="BJ483">
            <v>0</v>
          </cell>
          <cell r="BK483">
            <v>0</v>
          </cell>
          <cell r="BL483">
            <v>0</v>
          </cell>
          <cell r="BM483">
            <v>0</v>
          </cell>
          <cell r="BN483">
            <v>0</v>
          </cell>
          <cell r="BO483">
            <v>0</v>
          </cell>
          <cell r="BP483">
            <v>0</v>
          </cell>
          <cell r="BQ483">
            <v>0</v>
          </cell>
          <cell r="BR483">
            <v>0</v>
          </cell>
          <cell r="BS483">
            <v>0</v>
          </cell>
        </row>
        <row r="484">
          <cell r="A484">
            <v>2939</v>
          </cell>
          <cell r="B484" t="str">
            <v>UERDF</v>
          </cell>
          <cell r="C484" t="str">
            <v>Unit Engineering Room (Unit Equipment Room) Design and Furniture</v>
          </cell>
          <cell r="D484" t="str">
            <v>Unit 6</v>
          </cell>
          <cell r="E484" t="str">
            <v>Local</v>
          </cell>
          <cell r="F484" t="str">
            <v>C</v>
          </cell>
          <cell r="G484" t="str">
            <v>Plant and Materials</v>
          </cell>
          <cell r="H484" t="str">
            <v>Formula 1</v>
          </cell>
          <cell r="I484" t="str">
            <v>C Plant and Materials Local Formula 1</v>
          </cell>
          <cell r="J484">
            <v>30722.34</v>
          </cell>
          <cell r="K484">
            <v>30722.34</v>
          </cell>
          <cell r="L484">
            <v>0</v>
          </cell>
          <cell r="M484">
            <v>0</v>
          </cell>
          <cell r="N484">
            <v>30722.34</v>
          </cell>
          <cell r="P484">
            <v>0</v>
          </cell>
          <cell r="Q484">
            <v>0</v>
          </cell>
          <cell r="R484">
            <v>0</v>
          </cell>
          <cell r="S484">
            <v>0</v>
          </cell>
          <cell r="T484">
            <v>0</v>
          </cell>
          <cell r="U484">
            <v>0</v>
          </cell>
          <cell r="V484">
            <v>0</v>
          </cell>
          <cell r="W484">
            <v>0</v>
          </cell>
          <cell r="X484">
            <v>0</v>
          </cell>
          <cell r="Y484">
            <v>0</v>
          </cell>
          <cell r="Z484">
            <v>0</v>
          </cell>
          <cell r="AA484">
            <v>0</v>
          </cell>
          <cell r="AB484">
            <v>0</v>
          </cell>
          <cell r="AC484">
            <v>30722.34</v>
          </cell>
          <cell r="AD484">
            <v>0</v>
          </cell>
          <cell r="AE484">
            <v>0</v>
          </cell>
          <cell r="AF484">
            <v>0</v>
          </cell>
          <cell r="AG484">
            <v>0</v>
          </cell>
          <cell r="AH484">
            <v>0</v>
          </cell>
          <cell r="AI484">
            <v>0</v>
          </cell>
          <cell r="AJ484">
            <v>0</v>
          </cell>
          <cell r="AK484">
            <v>0</v>
          </cell>
          <cell r="AL484">
            <v>0</v>
          </cell>
          <cell r="AM484">
            <v>0</v>
          </cell>
          <cell r="AN484">
            <v>0</v>
          </cell>
          <cell r="AO484">
            <v>0</v>
          </cell>
          <cell r="AP484">
            <v>0</v>
          </cell>
          <cell r="AQ484">
            <v>0</v>
          </cell>
          <cell r="AR484">
            <v>0</v>
          </cell>
          <cell r="AS484">
            <v>0</v>
          </cell>
          <cell r="AT484">
            <v>0</v>
          </cell>
          <cell r="AU484">
            <v>0</v>
          </cell>
          <cell r="AV484">
            <v>0</v>
          </cell>
          <cell r="AW484">
            <v>0</v>
          </cell>
          <cell r="AX484">
            <v>0</v>
          </cell>
          <cell r="AY484">
            <v>0</v>
          </cell>
          <cell r="AZ484">
            <v>0</v>
          </cell>
          <cell r="BA484">
            <v>0</v>
          </cell>
          <cell r="BB484">
            <v>0</v>
          </cell>
          <cell r="BC484">
            <v>0</v>
          </cell>
          <cell r="BD484">
            <v>0</v>
          </cell>
          <cell r="BE484">
            <v>0</v>
          </cell>
          <cell r="BF484">
            <v>0</v>
          </cell>
          <cell r="BG484">
            <v>0</v>
          </cell>
          <cell r="BH484">
            <v>0</v>
          </cell>
          <cell r="BI484">
            <v>0</v>
          </cell>
          <cell r="BJ484">
            <v>0</v>
          </cell>
          <cell r="BK484">
            <v>0</v>
          </cell>
          <cell r="BL484">
            <v>0</v>
          </cell>
          <cell r="BM484">
            <v>0</v>
          </cell>
          <cell r="BN484">
            <v>0</v>
          </cell>
          <cell r="BO484">
            <v>0</v>
          </cell>
          <cell r="BP484">
            <v>0</v>
          </cell>
          <cell r="BQ484">
            <v>0</v>
          </cell>
          <cell r="BR484">
            <v>0</v>
          </cell>
          <cell r="BS484">
            <v>0</v>
          </cell>
        </row>
        <row r="485">
          <cell r="A485">
            <v>2955</v>
          </cell>
          <cell r="B485" t="str">
            <v>UERDF</v>
          </cell>
          <cell r="C485" t="str">
            <v>Unit Engineering Room (Unit Equipment Room) Design and Furniture</v>
          </cell>
          <cell r="D485" t="str">
            <v>Unit 7</v>
          </cell>
          <cell r="E485" t="str">
            <v>Local</v>
          </cell>
          <cell r="F485" t="str">
            <v>C</v>
          </cell>
          <cell r="G485" t="str">
            <v>Plant and Materials</v>
          </cell>
          <cell r="H485" t="str">
            <v>Formula 1</v>
          </cell>
          <cell r="I485" t="str">
            <v>C Plant and Materials Local Formula 1</v>
          </cell>
          <cell r="J485">
            <v>30722.34</v>
          </cell>
          <cell r="K485">
            <v>30722.34</v>
          </cell>
          <cell r="L485">
            <v>0</v>
          </cell>
          <cell r="M485">
            <v>0</v>
          </cell>
          <cell r="N485">
            <v>30722.34</v>
          </cell>
          <cell r="P485">
            <v>0</v>
          </cell>
          <cell r="Q485">
            <v>0</v>
          </cell>
          <cell r="R485">
            <v>0</v>
          </cell>
          <cell r="S485">
            <v>0</v>
          </cell>
          <cell r="T485">
            <v>0</v>
          </cell>
          <cell r="U485">
            <v>0</v>
          </cell>
          <cell r="V485">
            <v>0</v>
          </cell>
          <cell r="W485">
            <v>0</v>
          </cell>
          <cell r="X485">
            <v>0</v>
          </cell>
          <cell r="Y485">
            <v>0</v>
          </cell>
          <cell r="Z485">
            <v>0</v>
          </cell>
          <cell r="AA485">
            <v>0</v>
          </cell>
          <cell r="AB485">
            <v>30722.34</v>
          </cell>
          <cell r="AC485">
            <v>0</v>
          </cell>
          <cell r="AD485">
            <v>0</v>
          </cell>
          <cell r="AE485">
            <v>0</v>
          </cell>
          <cell r="AF485">
            <v>0</v>
          </cell>
          <cell r="AG485">
            <v>0</v>
          </cell>
          <cell r="AH485">
            <v>0</v>
          </cell>
          <cell r="AI485">
            <v>0</v>
          </cell>
          <cell r="AJ485">
            <v>0</v>
          </cell>
          <cell r="AK485">
            <v>0</v>
          </cell>
          <cell r="AL485">
            <v>0</v>
          </cell>
          <cell r="AM485">
            <v>0</v>
          </cell>
          <cell r="AN485">
            <v>0</v>
          </cell>
          <cell r="AO485">
            <v>0</v>
          </cell>
          <cell r="AP485">
            <v>0</v>
          </cell>
          <cell r="AQ485">
            <v>0</v>
          </cell>
          <cell r="AR485">
            <v>0</v>
          </cell>
          <cell r="AS485">
            <v>0</v>
          </cell>
          <cell r="AT485">
            <v>0</v>
          </cell>
          <cell r="AU485">
            <v>0</v>
          </cell>
          <cell r="AV485">
            <v>0</v>
          </cell>
          <cell r="AW485">
            <v>0</v>
          </cell>
          <cell r="AX485">
            <v>0</v>
          </cell>
          <cell r="AY485">
            <v>0</v>
          </cell>
          <cell r="AZ485">
            <v>0</v>
          </cell>
          <cell r="BA485">
            <v>0</v>
          </cell>
          <cell r="BB485">
            <v>0</v>
          </cell>
          <cell r="BC485">
            <v>0</v>
          </cell>
          <cell r="BD485">
            <v>0</v>
          </cell>
          <cell r="BE485">
            <v>0</v>
          </cell>
          <cell r="BF485">
            <v>0</v>
          </cell>
          <cell r="BG485">
            <v>0</v>
          </cell>
          <cell r="BH485">
            <v>0</v>
          </cell>
          <cell r="BI485">
            <v>0</v>
          </cell>
          <cell r="BJ485">
            <v>0</v>
          </cell>
          <cell r="BK485">
            <v>0</v>
          </cell>
          <cell r="BL485">
            <v>0</v>
          </cell>
          <cell r="BM485">
            <v>0</v>
          </cell>
          <cell r="BN485">
            <v>0</v>
          </cell>
          <cell r="BO485">
            <v>0</v>
          </cell>
          <cell r="BP485">
            <v>0</v>
          </cell>
          <cell r="BQ485">
            <v>0</v>
          </cell>
          <cell r="BR485">
            <v>0</v>
          </cell>
          <cell r="BS485">
            <v>0</v>
          </cell>
        </row>
        <row r="486">
          <cell r="A486">
            <v>2971</v>
          </cell>
          <cell r="B486" t="str">
            <v>UERDF</v>
          </cell>
          <cell r="C486" t="str">
            <v>Unit Engineering Room (Unit Equipment Room) Design and Furniture</v>
          </cell>
          <cell r="D486" t="str">
            <v>Unit 8</v>
          </cell>
          <cell r="E486" t="str">
            <v>Local</v>
          </cell>
          <cell r="F486" t="str">
            <v>C</v>
          </cell>
          <cell r="G486" t="str">
            <v>Plant and Materials</v>
          </cell>
          <cell r="H486" t="str">
            <v>Formula 1</v>
          </cell>
          <cell r="I486" t="str">
            <v>C Plant and Materials Local Formula 1</v>
          </cell>
          <cell r="J486">
            <v>30722.34</v>
          </cell>
          <cell r="K486">
            <v>30722.34</v>
          </cell>
          <cell r="L486">
            <v>0</v>
          </cell>
          <cell r="M486">
            <v>0</v>
          </cell>
          <cell r="N486">
            <v>30722.34</v>
          </cell>
          <cell r="P486">
            <v>0</v>
          </cell>
          <cell r="Q486">
            <v>0</v>
          </cell>
          <cell r="R486">
            <v>0</v>
          </cell>
          <cell r="S486">
            <v>0</v>
          </cell>
          <cell r="T486">
            <v>0</v>
          </cell>
          <cell r="U486">
            <v>0</v>
          </cell>
          <cell r="V486">
            <v>0</v>
          </cell>
          <cell r="W486">
            <v>0</v>
          </cell>
          <cell r="X486">
            <v>0</v>
          </cell>
          <cell r="Y486">
            <v>0</v>
          </cell>
          <cell r="Z486">
            <v>0</v>
          </cell>
          <cell r="AA486">
            <v>0</v>
          </cell>
          <cell r="AB486">
            <v>30722.34</v>
          </cell>
          <cell r="AC486">
            <v>0</v>
          </cell>
          <cell r="AD486">
            <v>0</v>
          </cell>
          <cell r="AE486">
            <v>0</v>
          </cell>
          <cell r="AF486">
            <v>0</v>
          </cell>
          <cell r="AG486">
            <v>0</v>
          </cell>
          <cell r="AH486">
            <v>0</v>
          </cell>
          <cell r="AI486">
            <v>0</v>
          </cell>
          <cell r="AJ486">
            <v>0</v>
          </cell>
          <cell r="AK486">
            <v>0</v>
          </cell>
          <cell r="AL486">
            <v>0</v>
          </cell>
          <cell r="AM486">
            <v>0</v>
          </cell>
          <cell r="AN486">
            <v>0</v>
          </cell>
          <cell r="AO486">
            <v>0</v>
          </cell>
          <cell r="AP486">
            <v>0</v>
          </cell>
          <cell r="AQ486">
            <v>0</v>
          </cell>
          <cell r="AR486">
            <v>0</v>
          </cell>
          <cell r="AS486">
            <v>0</v>
          </cell>
          <cell r="AT486">
            <v>0</v>
          </cell>
          <cell r="AU486">
            <v>0</v>
          </cell>
          <cell r="AV486">
            <v>0</v>
          </cell>
          <cell r="AW486">
            <v>0</v>
          </cell>
          <cell r="AX486">
            <v>0</v>
          </cell>
          <cell r="AY486">
            <v>0</v>
          </cell>
          <cell r="AZ486">
            <v>0</v>
          </cell>
          <cell r="BA486">
            <v>0</v>
          </cell>
          <cell r="BB486">
            <v>0</v>
          </cell>
          <cell r="BC486">
            <v>0</v>
          </cell>
          <cell r="BD486">
            <v>0</v>
          </cell>
          <cell r="BE486">
            <v>0</v>
          </cell>
          <cell r="BF486">
            <v>0</v>
          </cell>
          <cell r="BG486">
            <v>0</v>
          </cell>
          <cell r="BH486">
            <v>0</v>
          </cell>
          <cell r="BI486">
            <v>0</v>
          </cell>
          <cell r="BJ486">
            <v>0</v>
          </cell>
          <cell r="BK486">
            <v>0</v>
          </cell>
          <cell r="BL486">
            <v>0</v>
          </cell>
          <cell r="BM486">
            <v>0</v>
          </cell>
          <cell r="BN486">
            <v>0</v>
          </cell>
          <cell r="BO486">
            <v>0</v>
          </cell>
          <cell r="BP486">
            <v>0</v>
          </cell>
          <cell r="BQ486">
            <v>0</v>
          </cell>
          <cell r="BR486">
            <v>0</v>
          </cell>
          <cell r="BS486">
            <v>0</v>
          </cell>
        </row>
        <row r="487">
          <cell r="A487">
            <v>2987</v>
          </cell>
          <cell r="B487" t="str">
            <v>UERDF</v>
          </cell>
          <cell r="C487" t="str">
            <v>Unit Engineering Room (Unit Equipment Room) Design and Furniture</v>
          </cell>
          <cell r="D487" t="str">
            <v>Unit 9</v>
          </cell>
          <cell r="E487" t="str">
            <v>Local</v>
          </cell>
          <cell r="F487" t="str">
            <v>C</v>
          </cell>
          <cell r="G487" t="str">
            <v>Plant and Materials</v>
          </cell>
          <cell r="H487" t="str">
            <v>Formula 1</v>
          </cell>
          <cell r="I487" t="str">
            <v>C Plant and Materials Local Formula 1</v>
          </cell>
          <cell r="J487">
            <v>62722.34</v>
          </cell>
          <cell r="K487">
            <v>62722.34</v>
          </cell>
          <cell r="L487">
            <v>0</v>
          </cell>
          <cell r="M487">
            <v>0</v>
          </cell>
          <cell r="N487">
            <v>62722.34</v>
          </cell>
          <cell r="P487">
            <v>0</v>
          </cell>
          <cell r="Q487">
            <v>0</v>
          </cell>
          <cell r="R487">
            <v>0</v>
          </cell>
          <cell r="S487">
            <v>0</v>
          </cell>
          <cell r="T487">
            <v>0</v>
          </cell>
          <cell r="U487">
            <v>0</v>
          </cell>
          <cell r="V487">
            <v>0</v>
          </cell>
          <cell r="W487">
            <v>0</v>
          </cell>
          <cell r="X487">
            <v>0</v>
          </cell>
          <cell r="Y487">
            <v>0</v>
          </cell>
          <cell r="Z487">
            <v>0</v>
          </cell>
          <cell r="AA487">
            <v>62722.34</v>
          </cell>
          <cell r="AB487">
            <v>62722.34</v>
          </cell>
          <cell r="AC487">
            <v>0</v>
          </cell>
          <cell r="AD487">
            <v>0</v>
          </cell>
          <cell r="AE487">
            <v>0</v>
          </cell>
          <cell r="AF487">
            <v>0</v>
          </cell>
          <cell r="AG487">
            <v>0</v>
          </cell>
          <cell r="AH487">
            <v>0</v>
          </cell>
          <cell r="AI487">
            <v>-62722.34</v>
          </cell>
          <cell r="AJ487">
            <v>0</v>
          </cell>
          <cell r="AK487">
            <v>0</v>
          </cell>
          <cell r="AL487">
            <v>0</v>
          </cell>
          <cell r="AM487">
            <v>0</v>
          </cell>
          <cell r="AN487">
            <v>0</v>
          </cell>
          <cell r="AO487">
            <v>0</v>
          </cell>
          <cell r="AP487">
            <v>0</v>
          </cell>
          <cell r="AQ487">
            <v>0</v>
          </cell>
          <cell r="AR487">
            <v>0</v>
          </cell>
          <cell r="AS487">
            <v>0</v>
          </cell>
          <cell r="AT487">
            <v>0</v>
          </cell>
          <cell r="AU487">
            <v>0</v>
          </cell>
          <cell r="AV487">
            <v>0</v>
          </cell>
          <cell r="AW487">
            <v>0</v>
          </cell>
          <cell r="AX487">
            <v>0</v>
          </cell>
          <cell r="AY487">
            <v>0</v>
          </cell>
          <cell r="AZ487">
            <v>0</v>
          </cell>
          <cell r="BA487">
            <v>0</v>
          </cell>
          <cell r="BB487">
            <v>0</v>
          </cell>
          <cell r="BC487">
            <v>0</v>
          </cell>
          <cell r="BD487">
            <v>0</v>
          </cell>
          <cell r="BE487">
            <v>0</v>
          </cell>
          <cell r="BF487">
            <v>0</v>
          </cell>
          <cell r="BG487">
            <v>0</v>
          </cell>
          <cell r="BH487">
            <v>0</v>
          </cell>
          <cell r="BI487">
            <v>0</v>
          </cell>
          <cell r="BJ487">
            <v>0</v>
          </cell>
          <cell r="BK487">
            <v>0</v>
          </cell>
          <cell r="BL487">
            <v>0</v>
          </cell>
          <cell r="BM487">
            <v>0</v>
          </cell>
          <cell r="BN487">
            <v>0</v>
          </cell>
          <cell r="BO487">
            <v>0</v>
          </cell>
          <cell r="BP487">
            <v>0</v>
          </cell>
          <cell r="BQ487">
            <v>0</v>
          </cell>
          <cell r="BR487">
            <v>0</v>
          </cell>
          <cell r="BS487">
            <v>0</v>
          </cell>
        </row>
        <row r="488">
          <cell r="A488">
            <v>3026</v>
          </cell>
          <cell r="B488" t="str">
            <v>UEREH</v>
          </cell>
          <cell r="C488" t="str">
            <v>Unit Equipment Room Equipment and HMI</v>
          </cell>
          <cell r="D488" t="str">
            <v>Unit 1</v>
          </cell>
          <cell r="E488" t="str">
            <v>Foreign</v>
          </cell>
          <cell r="F488" t="str">
            <v>B</v>
          </cell>
          <cell r="G488" t="str">
            <v>Engineering</v>
          </cell>
          <cell r="H488" t="str">
            <v>Fixed</v>
          </cell>
          <cell r="I488" t="str">
            <v>B Engineering Foreign Fixed</v>
          </cell>
          <cell r="J488">
            <v>16482.78</v>
          </cell>
          <cell r="K488">
            <v>0</v>
          </cell>
          <cell r="L488">
            <v>16482.78</v>
          </cell>
          <cell r="M488">
            <v>0.22000000000116415</v>
          </cell>
          <cell r="N488">
            <v>16483</v>
          </cell>
          <cell r="P488">
            <v>0</v>
          </cell>
          <cell r="Q488">
            <v>0</v>
          </cell>
          <cell r="R488">
            <v>0</v>
          </cell>
          <cell r="S488">
            <v>0</v>
          </cell>
          <cell r="T488">
            <v>0</v>
          </cell>
          <cell r="U488">
            <v>0</v>
          </cell>
          <cell r="V488">
            <v>0</v>
          </cell>
          <cell r="W488">
            <v>0</v>
          </cell>
          <cell r="X488">
            <v>0</v>
          </cell>
          <cell r="Y488">
            <v>0</v>
          </cell>
          <cell r="Z488">
            <v>0</v>
          </cell>
          <cell r="AA488">
            <v>0</v>
          </cell>
          <cell r="AB488">
            <v>0</v>
          </cell>
          <cell r="AC488">
            <v>0</v>
          </cell>
          <cell r="AD488">
            <v>0</v>
          </cell>
          <cell r="AE488">
            <v>0</v>
          </cell>
          <cell r="AF488">
            <v>0</v>
          </cell>
          <cell r="AG488">
            <v>0</v>
          </cell>
          <cell r="AH488">
            <v>0</v>
          </cell>
          <cell r="AI488">
            <v>0</v>
          </cell>
          <cell r="AJ488">
            <v>0</v>
          </cell>
          <cell r="AK488">
            <v>0</v>
          </cell>
          <cell r="AL488">
            <v>0</v>
          </cell>
          <cell r="AM488">
            <v>0</v>
          </cell>
          <cell r="AN488">
            <v>0</v>
          </cell>
          <cell r="AO488">
            <v>0</v>
          </cell>
          <cell r="AP488">
            <v>0</v>
          </cell>
          <cell r="AQ488">
            <v>0</v>
          </cell>
          <cell r="AR488">
            <v>0</v>
          </cell>
          <cell r="AS488">
            <v>0</v>
          </cell>
          <cell r="AT488">
            <v>0</v>
          </cell>
          <cell r="AU488">
            <v>0</v>
          </cell>
          <cell r="AV488">
            <v>0</v>
          </cell>
          <cell r="AW488">
            <v>0</v>
          </cell>
          <cell r="AX488">
            <v>0</v>
          </cell>
          <cell r="AY488">
            <v>0</v>
          </cell>
          <cell r="AZ488">
            <v>0</v>
          </cell>
          <cell r="BA488">
            <v>0</v>
          </cell>
          <cell r="BB488">
            <v>0</v>
          </cell>
          <cell r="BC488">
            <v>16483</v>
          </cell>
          <cell r="BD488">
            <v>0</v>
          </cell>
          <cell r="BE488">
            <v>0</v>
          </cell>
          <cell r="BF488">
            <v>0</v>
          </cell>
          <cell r="BG488">
            <v>0</v>
          </cell>
          <cell r="BH488">
            <v>0</v>
          </cell>
          <cell r="BI488">
            <v>0</v>
          </cell>
          <cell r="BJ488">
            <v>0</v>
          </cell>
          <cell r="BK488">
            <v>0</v>
          </cell>
          <cell r="BL488">
            <v>0</v>
          </cell>
          <cell r="BM488">
            <v>0</v>
          </cell>
          <cell r="BN488">
            <v>0</v>
          </cell>
          <cell r="BO488">
            <v>0</v>
          </cell>
          <cell r="BP488">
            <v>0</v>
          </cell>
          <cell r="BQ488">
            <v>0</v>
          </cell>
          <cell r="BR488">
            <v>0</v>
          </cell>
          <cell r="BS488">
            <v>0</v>
          </cell>
        </row>
        <row r="489">
          <cell r="A489">
            <v>3027</v>
          </cell>
          <cell r="B489" t="str">
            <v>UEREH</v>
          </cell>
          <cell r="C489" t="str">
            <v>Unit Equipment Room Equipment and HMI</v>
          </cell>
          <cell r="D489" t="str">
            <v>Unit 1</v>
          </cell>
          <cell r="E489" t="str">
            <v>Foreign</v>
          </cell>
          <cell r="F489" t="str">
            <v>C</v>
          </cell>
          <cell r="G489" t="str">
            <v>Plant and Materials</v>
          </cell>
          <cell r="H489" t="str">
            <v>Fixed</v>
          </cell>
          <cell r="I489" t="str">
            <v>C Plant and Materials Foreign Fixed</v>
          </cell>
          <cell r="J489">
            <v>1173293.3899999999</v>
          </cell>
          <cell r="K489">
            <v>0</v>
          </cell>
          <cell r="L489">
            <v>1173293.3899999999</v>
          </cell>
          <cell r="M489">
            <v>-0.38999999989755452</v>
          </cell>
          <cell r="N489">
            <v>1173293</v>
          </cell>
          <cell r="P489">
            <v>0</v>
          </cell>
          <cell r="Q489">
            <v>0</v>
          </cell>
          <cell r="R489">
            <v>0</v>
          </cell>
          <cell r="S489">
            <v>0</v>
          </cell>
          <cell r="T489">
            <v>0</v>
          </cell>
          <cell r="U489">
            <v>0</v>
          </cell>
          <cell r="V489">
            <v>0</v>
          </cell>
          <cell r="W489">
            <v>0</v>
          </cell>
          <cell r="X489">
            <v>0</v>
          </cell>
          <cell r="Y489">
            <v>0</v>
          </cell>
          <cell r="Z489">
            <v>0</v>
          </cell>
          <cell r="AA489">
            <v>0</v>
          </cell>
          <cell r="AB489">
            <v>0</v>
          </cell>
          <cell r="AC489">
            <v>0</v>
          </cell>
          <cell r="AD489">
            <v>0</v>
          </cell>
          <cell r="AE489">
            <v>0</v>
          </cell>
          <cell r="AF489">
            <v>0</v>
          </cell>
          <cell r="AG489">
            <v>0</v>
          </cell>
          <cell r="AH489">
            <v>0</v>
          </cell>
          <cell r="AI489">
            <v>0</v>
          </cell>
          <cell r="AJ489">
            <v>0</v>
          </cell>
          <cell r="AK489">
            <v>0</v>
          </cell>
          <cell r="AL489">
            <v>0</v>
          </cell>
          <cell r="AM489">
            <v>0</v>
          </cell>
          <cell r="AN489">
            <v>0</v>
          </cell>
          <cell r="AO489">
            <v>0</v>
          </cell>
          <cell r="AP489">
            <v>0</v>
          </cell>
          <cell r="AQ489">
            <v>0</v>
          </cell>
          <cell r="AR489">
            <v>0</v>
          </cell>
          <cell r="AS489">
            <v>0</v>
          </cell>
          <cell r="AT489">
            <v>0</v>
          </cell>
          <cell r="AU489">
            <v>0</v>
          </cell>
          <cell r="AV489">
            <v>0</v>
          </cell>
          <cell r="AW489">
            <v>0</v>
          </cell>
          <cell r="AX489">
            <v>0</v>
          </cell>
          <cell r="AY489">
            <v>0</v>
          </cell>
          <cell r="AZ489">
            <v>0</v>
          </cell>
          <cell r="BA489">
            <v>0</v>
          </cell>
          <cell r="BB489">
            <v>0</v>
          </cell>
          <cell r="BC489">
            <v>0</v>
          </cell>
          <cell r="BD489">
            <v>1173293</v>
          </cell>
          <cell r="BE489">
            <v>0</v>
          </cell>
          <cell r="BF489">
            <v>0</v>
          </cell>
          <cell r="BG489">
            <v>0</v>
          </cell>
          <cell r="BH489">
            <v>0</v>
          </cell>
          <cell r="BI489">
            <v>0</v>
          </cell>
          <cell r="BJ489">
            <v>0</v>
          </cell>
          <cell r="BK489">
            <v>0</v>
          </cell>
          <cell r="BL489">
            <v>0</v>
          </cell>
          <cell r="BM489">
            <v>0</v>
          </cell>
          <cell r="BN489">
            <v>0</v>
          </cell>
          <cell r="BO489">
            <v>0</v>
          </cell>
          <cell r="BP489">
            <v>0</v>
          </cell>
          <cell r="BQ489">
            <v>0</v>
          </cell>
          <cell r="BR489">
            <v>0</v>
          </cell>
          <cell r="BS489">
            <v>0</v>
          </cell>
        </row>
        <row r="490">
          <cell r="A490">
            <v>3032</v>
          </cell>
          <cell r="B490" t="str">
            <v>UEREH</v>
          </cell>
          <cell r="C490" t="str">
            <v>Unit Equipment Room Equipment and HMI</v>
          </cell>
          <cell r="D490" t="str">
            <v>Unit 1</v>
          </cell>
          <cell r="E490" t="str">
            <v>Foreign</v>
          </cell>
          <cell r="F490" t="str">
            <v>H</v>
          </cell>
          <cell r="G490" t="str">
            <v>Commissioning and Testing</v>
          </cell>
          <cell r="H490" t="str">
            <v>Fixed</v>
          </cell>
          <cell r="I490" t="str">
            <v>H Commissioning and Testing Foreign Fixed</v>
          </cell>
          <cell r="J490">
            <v>34619.56</v>
          </cell>
          <cell r="K490">
            <v>0</v>
          </cell>
          <cell r="L490">
            <v>34619.56</v>
          </cell>
          <cell r="M490">
            <v>0.44000000000232831</v>
          </cell>
          <cell r="N490">
            <v>34620</v>
          </cell>
          <cell r="P490">
            <v>0</v>
          </cell>
          <cell r="Q490">
            <v>0</v>
          </cell>
          <cell r="R490">
            <v>0</v>
          </cell>
          <cell r="S490">
            <v>0</v>
          </cell>
          <cell r="T490">
            <v>0</v>
          </cell>
          <cell r="U490">
            <v>0</v>
          </cell>
          <cell r="V490">
            <v>0</v>
          </cell>
          <cell r="W490">
            <v>0</v>
          </cell>
          <cell r="X490">
            <v>0</v>
          </cell>
          <cell r="Y490">
            <v>0</v>
          </cell>
          <cell r="Z490">
            <v>0</v>
          </cell>
          <cell r="AA490">
            <v>0</v>
          </cell>
          <cell r="AB490">
            <v>0</v>
          </cell>
          <cell r="AC490">
            <v>0</v>
          </cell>
          <cell r="AD490">
            <v>0</v>
          </cell>
          <cell r="AE490">
            <v>0</v>
          </cell>
          <cell r="AF490">
            <v>0</v>
          </cell>
          <cell r="AG490">
            <v>0</v>
          </cell>
          <cell r="AH490">
            <v>0</v>
          </cell>
          <cell r="AI490">
            <v>0</v>
          </cell>
          <cell r="AJ490">
            <v>0</v>
          </cell>
          <cell r="AK490">
            <v>0</v>
          </cell>
          <cell r="AL490">
            <v>0</v>
          </cell>
          <cell r="AM490">
            <v>0</v>
          </cell>
          <cell r="AN490">
            <v>0</v>
          </cell>
          <cell r="AO490">
            <v>0</v>
          </cell>
          <cell r="AP490">
            <v>0</v>
          </cell>
          <cell r="AQ490">
            <v>0</v>
          </cell>
          <cell r="AR490">
            <v>0</v>
          </cell>
          <cell r="AS490">
            <v>0</v>
          </cell>
          <cell r="AT490">
            <v>0</v>
          </cell>
          <cell r="AU490">
            <v>0</v>
          </cell>
          <cell r="AV490">
            <v>0</v>
          </cell>
          <cell r="AW490">
            <v>0</v>
          </cell>
          <cell r="AX490">
            <v>0</v>
          </cell>
          <cell r="AY490">
            <v>0</v>
          </cell>
          <cell r="AZ490">
            <v>0</v>
          </cell>
          <cell r="BA490">
            <v>0</v>
          </cell>
          <cell r="BB490">
            <v>0</v>
          </cell>
          <cell r="BC490">
            <v>0</v>
          </cell>
          <cell r="BD490">
            <v>0</v>
          </cell>
          <cell r="BE490">
            <v>0</v>
          </cell>
          <cell r="BF490">
            <v>0</v>
          </cell>
          <cell r="BG490">
            <v>0</v>
          </cell>
          <cell r="BH490">
            <v>0</v>
          </cell>
          <cell r="BI490">
            <v>0</v>
          </cell>
          <cell r="BJ490">
            <v>0</v>
          </cell>
          <cell r="BK490">
            <v>0</v>
          </cell>
          <cell r="BL490">
            <v>0</v>
          </cell>
          <cell r="BM490">
            <v>0</v>
          </cell>
          <cell r="BN490">
            <v>0</v>
          </cell>
          <cell r="BO490">
            <v>0</v>
          </cell>
          <cell r="BP490">
            <v>0</v>
          </cell>
          <cell r="BQ490">
            <v>0</v>
          </cell>
          <cell r="BR490">
            <v>34620</v>
          </cell>
          <cell r="BS490">
            <v>0</v>
          </cell>
        </row>
        <row r="491">
          <cell r="A491">
            <v>3034</v>
          </cell>
          <cell r="B491" t="str">
            <v>UEREH</v>
          </cell>
          <cell r="C491" t="str">
            <v>Unit Equipment Room Equipment and HMI</v>
          </cell>
          <cell r="D491" t="str">
            <v>Unit 1</v>
          </cell>
          <cell r="E491" t="str">
            <v>Local</v>
          </cell>
          <cell r="F491" t="str">
            <v>B</v>
          </cell>
          <cell r="G491" t="str">
            <v>Engineering</v>
          </cell>
          <cell r="H491" t="str">
            <v>Formula 4</v>
          </cell>
          <cell r="I491" t="str">
            <v>B Engineering Local Formula 4</v>
          </cell>
          <cell r="J491">
            <v>9577.35</v>
          </cell>
          <cell r="K491">
            <v>0</v>
          </cell>
          <cell r="L491">
            <v>9577.35</v>
          </cell>
          <cell r="M491">
            <v>-0.3500000000003638</v>
          </cell>
          <cell r="N491">
            <v>9577</v>
          </cell>
          <cell r="P491">
            <v>0</v>
          </cell>
          <cell r="Q491">
            <v>0</v>
          </cell>
          <cell r="R491">
            <v>0</v>
          </cell>
          <cell r="S491">
            <v>0</v>
          </cell>
          <cell r="T491">
            <v>0</v>
          </cell>
          <cell r="U491">
            <v>0</v>
          </cell>
          <cell r="V491">
            <v>0</v>
          </cell>
          <cell r="W491">
            <v>0</v>
          </cell>
          <cell r="X491">
            <v>0</v>
          </cell>
          <cell r="Y491">
            <v>0</v>
          </cell>
          <cell r="Z491">
            <v>0</v>
          </cell>
          <cell r="AA491">
            <v>0</v>
          </cell>
          <cell r="AB491">
            <v>0</v>
          </cell>
          <cell r="AC491">
            <v>0</v>
          </cell>
          <cell r="AD491">
            <v>0</v>
          </cell>
          <cell r="AE491">
            <v>0</v>
          </cell>
          <cell r="AF491">
            <v>0</v>
          </cell>
          <cell r="AG491">
            <v>0</v>
          </cell>
          <cell r="AH491">
            <v>0</v>
          </cell>
          <cell r="AI491">
            <v>0</v>
          </cell>
          <cell r="AJ491">
            <v>0</v>
          </cell>
          <cell r="AK491">
            <v>0</v>
          </cell>
          <cell r="AL491">
            <v>0</v>
          </cell>
          <cell r="AM491">
            <v>0</v>
          </cell>
          <cell r="AN491">
            <v>0</v>
          </cell>
          <cell r="AO491">
            <v>0</v>
          </cell>
          <cell r="AP491">
            <v>0</v>
          </cell>
          <cell r="AQ491">
            <v>0</v>
          </cell>
          <cell r="AR491">
            <v>0</v>
          </cell>
          <cell r="AS491">
            <v>0</v>
          </cell>
          <cell r="AT491">
            <v>0</v>
          </cell>
          <cell r="AU491">
            <v>0</v>
          </cell>
          <cell r="AV491">
            <v>0</v>
          </cell>
          <cell r="AW491">
            <v>0</v>
          </cell>
          <cell r="AX491">
            <v>0</v>
          </cell>
          <cell r="AY491">
            <v>0</v>
          </cell>
          <cell r="AZ491">
            <v>0</v>
          </cell>
          <cell r="BA491">
            <v>0</v>
          </cell>
          <cell r="BB491">
            <v>0</v>
          </cell>
          <cell r="BC491">
            <v>0</v>
          </cell>
          <cell r="BD491">
            <v>0</v>
          </cell>
          <cell r="BE491">
            <v>0</v>
          </cell>
          <cell r="BF491">
            <v>9577</v>
          </cell>
          <cell r="BG491">
            <v>0</v>
          </cell>
          <cell r="BH491">
            <v>0</v>
          </cell>
          <cell r="BI491">
            <v>0</v>
          </cell>
          <cell r="BJ491">
            <v>0</v>
          </cell>
          <cell r="BK491">
            <v>0</v>
          </cell>
          <cell r="BL491">
            <v>0</v>
          </cell>
          <cell r="BM491">
            <v>0</v>
          </cell>
          <cell r="BN491">
            <v>0</v>
          </cell>
          <cell r="BO491">
            <v>0</v>
          </cell>
          <cell r="BP491">
            <v>0</v>
          </cell>
          <cell r="BQ491">
            <v>0</v>
          </cell>
          <cell r="BR491">
            <v>0</v>
          </cell>
          <cell r="BS491">
            <v>0</v>
          </cell>
        </row>
        <row r="492">
          <cell r="A492">
            <v>3035</v>
          </cell>
          <cell r="B492" t="str">
            <v>UEREH</v>
          </cell>
          <cell r="C492" t="str">
            <v>Unit Equipment Room Equipment and HMI</v>
          </cell>
          <cell r="D492" t="str">
            <v>Unit 1</v>
          </cell>
          <cell r="E492" t="str">
            <v>Local</v>
          </cell>
          <cell r="F492" t="str">
            <v>C</v>
          </cell>
          <cell r="G492" t="str">
            <v>Plant and Materials</v>
          </cell>
          <cell r="H492" t="str">
            <v>Formula 1</v>
          </cell>
          <cell r="I492" t="str">
            <v>C Plant and Materials Local Formula 1</v>
          </cell>
          <cell r="J492">
            <v>57407.34</v>
          </cell>
          <cell r="K492">
            <v>0</v>
          </cell>
          <cell r="L492">
            <v>57407.34</v>
          </cell>
          <cell r="M492">
            <v>-0.33999999999650754</v>
          </cell>
          <cell r="N492">
            <v>57407</v>
          </cell>
          <cell r="P492">
            <v>0</v>
          </cell>
          <cell r="Q492">
            <v>0</v>
          </cell>
          <cell r="R492">
            <v>0</v>
          </cell>
          <cell r="S492">
            <v>0</v>
          </cell>
          <cell r="T492">
            <v>0</v>
          </cell>
          <cell r="U492">
            <v>0</v>
          </cell>
          <cell r="V492">
            <v>0</v>
          </cell>
          <cell r="W492">
            <v>0</v>
          </cell>
          <cell r="X492">
            <v>0</v>
          </cell>
          <cell r="Y492">
            <v>0</v>
          </cell>
          <cell r="Z492">
            <v>0</v>
          </cell>
          <cell r="AA492">
            <v>0</v>
          </cell>
          <cell r="AB492">
            <v>0</v>
          </cell>
          <cell r="AC492">
            <v>0</v>
          </cell>
          <cell r="AD492">
            <v>0</v>
          </cell>
          <cell r="AE492">
            <v>0</v>
          </cell>
          <cell r="AF492">
            <v>0</v>
          </cell>
          <cell r="AG492">
            <v>0</v>
          </cell>
          <cell r="AH492">
            <v>0</v>
          </cell>
          <cell r="AI492">
            <v>0</v>
          </cell>
          <cell r="AJ492">
            <v>0</v>
          </cell>
          <cell r="AK492">
            <v>0</v>
          </cell>
          <cell r="AL492">
            <v>0</v>
          </cell>
          <cell r="AM492">
            <v>0</v>
          </cell>
          <cell r="AN492">
            <v>0</v>
          </cell>
          <cell r="AO492">
            <v>0</v>
          </cell>
          <cell r="AP492">
            <v>0</v>
          </cell>
          <cell r="AQ492">
            <v>0</v>
          </cell>
          <cell r="AR492">
            <v>0</v>
          </cell>
          <cell r="AS492">
            <v>0</v>
          </cell>
          <cell r="AT492">
            <v>0</v>
          </cell>
          <cell r="AU492">
            <v>0</v>
          </cell>
          <cell r="AV492">
            <v>0</v>
          </cell>
          <cell r="AW492">
            <v>0</v>
          </cell>
          <cell r="AX492">
            <v>0</v>
          </cell>
          <cell r="AY492">
            <v>0</v>
          </cell>
          <cell r="AZ492">
            <v>0</v>
          </cell>
          <cell r="BA492">
            <v>0</v>
          </cell>
          <cell r="BB492">
            <v>0</v>
          </cell>
          <cell r="BC492">
            <v>0</v>
          </cell>
          <cell r="BD492">
            <v>57407</v>
          </cell>
          <cell r="BE492">
            <v>0</v>
          </cell>
          <cell r="BF492">
            <v>0</v>
          </cell>
          <cell r="BG492">
            <v>0</v>
          </cell>
          <cell r="BH492">
            <v>0</v>
          </cell>
          <cell r="BI492">
            <v>0</v>
          </cell>
          <cell r="BJ492">
            <v>0</v>
          </cell>
          <cell r="BK492">
            <v>0</v>
          </cell>
          <cell r="BL492">
            <v>0</v>
          </cell>
          <cell r="BM492">
            <v>0</v>
          </cell>
          <cell r="BN492">
            <v>0</v>
          </cell>
          <cell r="BO492">
            <v>0</v>
          </cell>
          <cell r="BP492">
            <v>0</v>
          </cell>
          <cell r="BQ492">
            <v>0</v>
          </cell>
          <cell r="BR492">
            <v>0</v>
          </cell>
          <cell r="BS492">
            <v>0</v>
          </cell>
        </row>
        <row r="493">
          <cell r="A493">
            <v>3036</v>
          </cell>
          <cell r="B493" t="str">
            <v>UEREH</v>
          </cell>
          <cell r="C493" t="str">
            <v>Unit Equipment Room Equipment and HMI</v>
          </cell>
          <cell r="D493" t="str">
            <v>Unit 1</v>
          </cell>
          <cell r="E493" t="str">
            <v>Local</v>
          </cell>
          <cell r="F493" t="str">
            <v>D</v>
          </cell>
          <cell r="G493" t="str">
            <v>Shipping / Freight</v>
          </cell>
          <cell r="H493" t="str">
            <v>Fixed</v>
          </cell>
          <cell r="I493" t="str">
            <v>D Shipping / Freight Local Fixed</v>
          </cell>
          <cell r="J493">
            <v>64092.47</v>
          </cell>
          <cell r="K493">
            <v>0</v>
          </cell>
          <cell r="L493">
            <v>64092.47</v>
          </cell>
          <cell r="M493">
            <v>-0.47000000000116415</v>
          </cell>
          <cell r="N493">
            <v>64092</v>
          </cell>
          <cell r="P493">
            <v>0</v>
          </cell>
          <cell r="Q493">
            <v>0</v>
          </cell>
          <cell r="R493">
            <v>0</v>
          </cell>
          <cell r="S493">
            <v>0</v>
          </cell>
          <cell r="T493">
            <v>0</v>
          </cell>
          <cell r="U493">
            <v>0</v>
          </cell>
          <cell r="V493">
            <v>0</v>
          </cell>
          <cell r="W493">
            <v>0</v>
          </cell>
          <cell r="X493">
            <v>0</v>
          </cell>
          <cell r="Y493">
            <v>0</v>
          </cell>
          <cell r="Z493">
            <v>0</v>
          </cell>
          <cell r="AA493">
            <v>0</v>
          </cell>
          <cell r="AB493">
            <v>0</v>
          </cell>
          <cell r="AC493">
            <v>0</v>
          </cell>
          <cell r="AD493">
            <v>0</v>
          </cell>
          <cell r="AE493">
            <v>0</v>
          </cell>
          <cell r="AF493">
            <v>0</v>
          </cell>
          <cell r="AG493">
            <v>0</v>
          </cell>
          <cell r="AH493">
            <v>0</v>
          </cell>
          <cell r="AI493">
            <v>0</v>
          </cell>
          <cell r="AJ493">
            <v>0</v>
          </cell>
          <cell r="AK493">
            <v>0</v>
          </cell>
          <cell r="AL493">
            <v>0</v>
          </cell>
          <cell r="AM493">
            <v>0</v>
          </cell>
          <cell r="AN493">
            <v>0</v>
          </cell>
          <cell r="AO493">
            <v>0</v>
          </cell>
          <cell r="AP493">
            <v>0</v>
          </cell>
          <cell r="AQ493">
            <v>0</v>
          </cell>
          <cell r="AR493">
            <v>0</v>
          </cell>
          <cell r="AS493">
            <v>0</v>
          </cell>
          <cell r="AT493">
            <v>0</v>
          </cell>
          <cell r="AU493">
            <v>0</v>
          </cell>
          <cell r="AV493">
            <v>0</v>
          </cell>
          <cell r="AW493">
            <v>0</v>
          </cell>
          <cell r="AX493">
            <v>0</v>
          </cell>
          <cell r="AY493">
            <v>0</v>
          </cell>
          <cell r="AZ493">
            <v>0</v>
          </cell>
          <cell r="BA493">
            <v>0</v>
          </cell>
          <cell r="BB493">
            <v>0</v>
          </cell>
          <cell r="BC493">
            <v>0</v>
          </cell>
          <cell r="BD493">
            <v>64092</v>
          </cell>
          <cell r="BE493">
            <v>0</v>
          </cell>
          <cell r="BF493">
            <v>0</v>
          </cell>
          <cell r="BG493">
            <v>0</v>
          </cell>
          <cell r="BH493">
            <v>0</v>
          </cell>
          <cell r="BI493">
            <v>0</v>
          </cell>
          <cell r="BJ493">
            <v>0</v>
          </cell>
          <cell r="BK493">
            <v>0</v>
          </cell>
          <cell r="BL493">
            <v>0</v>
          </cell>
          <cell r="BM493">
            <v>0</v>
          </cell>
          <cell r="BN493">
            <v>0</v>
          </cell>
          <cell r="BO493">
            <v>0</v>
          </cell>
          <cell r="BP493">
            <v>0</v>
          </cell>
          <cell r="BQ493">
            <v>0</v>
          </cell>
          <cell r="BR493">
            <v>0</v>
          </cell>
          <cell r="BS493">
            <v>0</v>
          </cell>
        </row>
        <row r="494">
          <cell r="A494">
            <v>3040</v>
          </cell>
          <cell r="B494" t="str">
            <v>UEREH</v>
          </cell>
          <cell r="C494" t="str">
            <v>Unit Equipment Room Equipment and HMI</v>
          </cell>
          <cell r="D494" t="str">
            <v>Unit 1</v>
          </cell>
          <cell r="E494" t="str">
            <v>Local</v>
          </cell>
          <cell r="F494" t="str">
            <v>H</v>
          </cell>
          <cell r="G494" t="str">
            <v>Commissioning and Testing</v>
          </cell>
          <cell r="H494" t="str">
            <v>Formula 4</v>
          </cell>
          <cell r="I494" t="str">
            <v>H Commissioning and Testing Local Formula 4</v>
          </cell>
          <cell r="J494">
            <v>87035.03</v>
          </cell>
          <cell r="K494">
            <v>0</v>
          </cell>
          <cell r="L494">
            <v>87035.03</v>
          </cell>
          <cell r="M494">
            <v>-2.9999999998835847E-2</v>
          </cell>
          <cell r="N494">
            <v>87035</v>
          </cell>
          <cell r="P494">
            <v>0</v>
          </cell>
          <cell r="Q494">
            <v>0</v>
          </cell>
          <cell r="R494">
            <v>0</v>
          </cell>
          <cell r="S494">
            <v>0</v>
          </cell>
          <cell r="T494">
            <v>0</v>
          </cell>
          <cell r="U494">
            <v>0</v>
          </cell>
          <cell r="V494">
            <v>0</v>
          </cell>
          <cell r="W494">
            <v>0</v>
          </cell>
          <cell r="X494">
            <v>0</v>
          </cell>
          <cell r="Y494">
            <v>0</v>
          </cell>
          <cell r="Z494">
            <v>0</v>
          </cell>
          <cell r="AA494">
            <v>0</v>
          </cell>
          <cell r="AB494">
            <v>0</v>
          </cell>
          <cell r="AC494">
            <v>0</v>
          </cell>
          <cell r="AD494">
            <v>0</v>
          </cell>
          <cell r="AE494">
            <v>0</v>
          </cell>
          <cell r="AF494">
            <v>0</v>
          </cell>
          <cell r="AG494">
            <v>0</v>
          </cell>
          <cell r="AH494">
            <v>0</v>
          </cell>
          <cell r="AI494">
            <v>0</v>
          </cell>
          <cell r="AJ494">
            <v>0</v>
          </cell>
          <cell r="AK494">
            <v>0</v>
          </cell>
          <cell r="AL494">
            <v>0</v>
          </cell>
          <cell r="AM494">
            <v>0</v>
          </cell>
          <cell r="AN494">
            <v>0</v>
          </cell>
          <cell r="AO494">
            <v>0</v>
          </cell>
          <cell r="AP494">
            <v>0</v>
          </cell>
          <cell r="AQ494">
            <v>0</v>
          </cell>
          <cell r="AR494">
            <v>0</v>
          </cell>
          <cell r="AS494">
            <v>0</v>
          </cell>
          <cell r="AT494">
            <v>0</v>
          </cell>
          <cell r="AU494">
            <v>0</v>
          </cell>
          <cell r="AV494">
            <v>0</v>
          </cell>
          <cell r="AW494">
            <v>0</v>
          </cell>
          <cell r="AX494">
            <v>0</v>
          </cell>
          <cell r="AY494">
            <v>0</v>
          </cell>
          <cell r="AZ494">
            <v>0</v>
          </cell>
          <cell r="BA494">
            <v>0</v>
          </cell>
          <cell r="BB494">
            <v>0</v>
          </cell>
          <cell r="BC494">
            <v>0</v>
          </cell>
          <cell r="BD494">
            <v>0</v>
          </cell>
          <cell r="BE494">
            <v>0</v>
          </cell>
          <cell r="BF494">
            <v>0</v>
          </cell>
          <cell r="BG494">
            <v>0</v>
          </cell>
          <cell r="BH494">
            <v>0</v>
          </cell>
          <cell r="BI494">
            <v>0</v>
          </cell>
          <cell r="BJ494">
            <v>0</v>
          </cell>
          <cell r="BK494">
            <v>0</v>
          </cell>
          <cell r="BL494">
            <v>0</v>
          </cell>
          <cell r="BM494">
            <v>0</v>
          </cell>
          <cell r="BN494">
            <v>0</v>
          </cell>
          <cell r="BO494">
            <v>0</v>
          </cell>
          <cell r="BP494">
            <v>0</v>
          </cell>
          <cell r="BQ494">
            <v>0</v>
          </cell>
          <cell r="BR494">
            <v>87035</v>
          </cell>
          <cell r="BS494">
            <v>0</v>
          </cell>
        </row>
        <row r="495">
          <cell r="A495">
            <v>3042</v>
          </cell>
          <cell r="B495" t="str">
            <v>UEREH</v>
          </cell>
          <cell r="C495" t="str">
            <v>Unit Equipment Room Equipment and HMI</v>
          </cell>
          <cell r="D495" t="str">
            <v>Unit 2</v>
          </cell>
          <cell r="E495" t="str">
            <v>Foreign</v>
          </cell>
          <cell r="F495" t="str">
            <v>B</v>
          </cell>
          <cell r="G495" t="str">
            <v>Engineering</v>
          </cell>
          <cell r="H495" t="str">
            <v>Fixed</v>
          </cell>
          <cell r="I495" t="str">
            <v>B Engineering Foreign Fixed</v>
          </cell>
          <cell r="J495">
            <v>16482.78</v>
          </cell>
          <cell r="K495">
            <v>0</v>
          </cell>
          <cell r="L495">
            <v>16482.78</v>
          </cell>
          <cell r="M495">
            <v>0.22000000000116415</v>
          </cell>
          <cell r="N495">
            <v>16483</v>
          </cell>
          <cell r="P495">
            <v>0</v>
          </cell>
          <cell r="Q495">
            <v>0</v>
          </cell>
          <cell r="R495">
            <v>0</v>
          </cell>
          <cell r="S495">
            <v>0</v>
          </cell>
          <cell r="T495">
            <v>0</v>
          </cell>
          <cell r="U495">
            <v>0</v>
          </cell>
          <cell r="V495">
            <v>0</v>
          </cell>
          <cell r="W495">
            <v>0</v>
          </cell>
          <cell r="X495">
            <v>0</v>
          </cell>
          <cell r="Y495">
            <v>0</v>
          </cell>
          <cell r="Z495">
            <v>0</v>
          </cell>
          <cell r="AA495">
            <v>0</v>
          </cell>
          <cell r="AB495">
            <v>0</v>
          </cell>
          <cell r="AC495">
            <v>0</v>
          </cell>
          <cell r="AD495">
            <v>0</v>
          </cell>
          <cell r="AE495">
            <v>0</v>
          </cell>
          <cell r="AF495">
            <v>0</v>
          </cell>
          <cell r="AG495">
            <v>0</v>
          </cell>
          <cell r="AH495">
            <v>0</v>
          </cell>
          <cell r="AI495">
            <v>0</v>
          </cell>
          <cell r="AJ495">
            <v>0</v>
          </cell>
          <cell r="AK495">
            <v>0</v>
          </cell>
          <cell r="AL495">
            <v>0</v>
          </cell>
          <cell r="AM495">
            <v>0</v>
          </cell>
          <cell r="AN495">
            <v>0</v>
          </cell>
          <cell r="AO495">
            <v>0</v>
          </cell>
          <cell r="AP495">
            <v>0</v>
          </cell>
          <cell r="AQ495">
            <v>0</v>
          </cell>
          <cell r="AR495">
            <v>0</v>
          </cell>
          <cell r="AS495">
            <v>0</v>
          </cell>
          <cell r="AT495">
            <v>0</v>
          </cell>
          <cell r="AU495">
            <v>0</v>
          </cell>
          <cell r="AV495">
            <v>0</v>
          </cell>
          <cell r="AW495">
            <v>0</v>
          </cell>
          <cell r="AX495">
            <v>0</v>
          </cell>
          <cell r="AY495">
            <v>0</v>
          </cell>
          <cell r="AZ495">
            <v>0</v>
          </cell>
          <cell r="BA495">
            <v>0</v>
          </cell>
          <cell r="BB495">
            <v>0</v>
          </cell>
          <cell r="BC495">
            <v>16483</v>
          </cell>
          <cell r="BD495">
            <v>0</v>
          </cell>
          <cell r="BE495">
            <v>0</v>
          </cell>
          <cell r="BF495">
            <v>0</v>
          </cell>
          <cell r="BG495">
            <v>0</v>
          </cell>
          <cell r="BH495">
            <v>0</v>
          </cell>
          <cell r="BI495">
            <v>0</v>
          </cell>
          <cell r="BJ495">
            <v>0</v>
          </cell>
          <cell r="BK495">
            <v>0</v>
          </cell>
          <cell r="BL495">
            <v>0</v>
          </cell>
          <cell r="BM495">
            <v>0</v>
          </cell>
          <cell r="BN495">
            <v>0</v>
          </cell>
          <cell r="BO495">
            <v>0</v>
          </cell>
          <cell r="BP495">
            <v>0</v>
          </cell>
          <cell r="BQ495">
            <v>0</v>
          </cell>
          <cell r="BR495">
            <v>0</v>
          </cell>
          <cell r="BS495">
            <v>0</v>
          </cell>
        </row>
        <row r="496">
          <cell r="A496">
            <v>3043</v>
          </cell>
          <cell r="B496" t="str">
            <v>UEREH</v>
          </cell>
          <cell r="C496" t="str">
            <v>Unit Equipment Room Equipment and HMI</v>
          </cell>
          <cell r="D496" t="str">
            <v>Unit 2</v>
          </cell>
          <cell r="E496" t="str">
            <v>Foreign</v>
          </cell>
          <cell r="F496" t="str">
            <v>C</v>
          </cell>
          <cell r="G496" t="str">
            <v>Plant and Materials</v>
          </cell>
          <cell r="H496" t="str">
            <v>Fixed</v>
          </cell>
          <cell r="I496" t="str">
            <v>C Plant and Materials Foreign Fixed</v>
          </cell>
          <cell r="J496">
            <v>1173293.3899999999</v>
          </cell>
          <cell r="K496">
            <v>0</v>
          </cell>
          <cell r="L496">
            <v>1173293.3899999999</v>
          </cell>
          <cell r="M496">
            <v>-0.38999999989755452</v>
          </cell>
          <cell r="N496">
            <v>1173293</v>
          </cell>
          <cell r="P496">
            <v>0</v>
          </cell>
          <cell r="Q496">
            <v>0</v>
          </cell>
          <cell r="R496">
            <v>0</v>
          </cell>
          <cell r="S496">
            <v>0</v>
          </cell>
          <cell r="T496">
            <v>0</v>
          </cell>
          <cell r="U496">
            <v>0</v>
          </cell>
          <cell r="V496">
            <v>0</v>
          </cell>
          <cell r="W496">
            <v>0</v>
          </cell>
          <cell r="X496">
            <v>0</v>
          </cell>
          <cell r="Y496">
            <v>0</v>
          </cell>
          <cell r="Z496">
            <v>0</v>
          </cell>
          <cell r="AA496">
            <v>0</v>
          </cell>
          <cell r="AB496">
            <v>0</v>
          </cell>
          <cell r="AC496">
            <v>0</v>
          </cell>
          <cell r="AD496">
            <v>0</v>
          </cell>
          <cell r="AE496">
            <v>0</v>
          </cell>
          <cell r="AF496">
            <v>0</v>
          </cell>
          <cell r="AG496">
            <v>0</v>
          </cell>
          <cell r="AH496">
            <v>0</v>
          </cell>
          <cell r="AI496">
            <v>0</v>
          </cell>
          <cell r="AJ496">
            <v>0</v>
          </cell>
          <cell r="AK496">
            <v>0</v>
          </cell>
          <cell r="AL496">
            <v>0</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1173293</v>
          </cell>
          <cell r="BE496">
            <v>0</v>
          </cell>
          <cell r="BF496">
            <v>0</v>
          </cell>
          <cell r="BG496">
            <v>0</v>
          </cell>
          <cell r="BH496">
            <v>0</v>
          </cell>
          <cell r="BI496">
            <v>0</v>
          </cell>
          <cell r="BJ496">
            <v>0</v>
          </cell>
          <cell r="BK496">
            <v>0</v>
          </cell>
          <cell r="BL496">
            <v>0</v>
          </cell>
          <cell r="BM496">
            <v>0</v>
          </cell>
          <cell r="BN496">
            <v>0</v>
          </cell>
          <cell r="BO496">
            <v>0</v>
          </cell>
          <cell r="BP496">
            <v>0</v>
          </cell>
          <cell r="BQ496">
            <v>0</v>
          </cell>
          <cell r="BR496">
            <v>0</v>
          </cell>
          <cell r="BS496">
            <v>0</v>
          </cell>
        </row>
        <row r="497">
          <cell r="A497">
            <v>3048</v>
          </cell>
          <cell r="B497" t="str">
            <v>UEREH</v>
          </cell>
          <cell r="C497" t="str">
            <v>Unit Equipment Room Equipment and HMI</v>
          </cell>
          <cell r="D497" t="str">
            <v>Unit 2</v>
          </cell>
          <cell r="E497" t="str">
            <v>Foreign</v>
          </cell>
          <cell r="F497" t="str">
            <v>H</v>
          </cell>
          <cell r="G497" t="str">
            <v>Commissioning and Testing</v>
          </cell>
          <cell r="H497" t="str">
            <v>Fixed</v>
          </cell>
          <cell r="I497" t="str">
            <v>H Commissioning and Testing Foreign Fixed</v>
          </cell>
          <cell r="J497">
            <v>34619.56</v>
          </cell>
          <cell r="K497">
            <v>0</v>
          </cell>
          <cell r="L497">
            <v>34619.56</v>
          </cell>
          <cell r="M497">
            <v>0.44000000000232831</v>
          </cell>
          <cell r="N497">
            <v>34620</v>
          </cell>
          <cell r="P497">
            <v>0</v>
          </cell>
          <cell r="Q497">
            <v>0</v>
          </cell>
          <cell r="R497">
            <v>0</v>
          </cell>
          <cell r="S497">
            <v>0</v>
          </cell>
          <cell r="T497">
            <v>0</v>
          </cell>
          <cell r="U497">
            <v>0</v>
          </cell>
          <cell r="V497">
            <v>0</v>
          </cell>
          <cell r="W497">
            <v>0</v>
          </cell>
          <cell r="X497">
            <v>0</v>
          </cell>
          <cell r="Y497">
            <v>0</v>
          </cell>
          <cell r="Z497">
            <v>0</v>
          </cell>
          <cell r="AA497">
            <v>0</v>
          </cell>
          <cell r="AB497">
            <v>0</v>
          </cell>
          <cell r="AC497">
            <v>0</v>
          </cell>
          <cell r="AD497">
            <v>0</v>
          </cell>
          <cell r="AE497">
            <v>0</v>
          </cell>
          <cell r="AF497">
            <v>0</v>
          </cell>
          <cell r="AG497">
            <v>0</v>
          </cell>
          <cell r="AH497">
            <v>0</v>
          </cell>
          <cell r="AI497">
            <v>0</v>
          </cell>
          <cell r="AJ497">
            <v>0</v>
          </cell>
          <cell r="AK497">
            <v>0</v>
          </cell>
          <cell r="AL497">
            <v>0</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0</v>
          </cell>
          <cell r="BF497">
            <v>0</v>
          </cell>
          <cell r="BG497">
            <v>0</v>
          </cell>
          <cell r="BH497">
            <v>0</v>
          </cell>
          <cell r="BI497">
            <v>0</v>
          </cell>
          <cell r="BJ497">
            <v>0</v>
          </cell>
          <cell r="BK497">
            <v>0</v>
          </cell>
          <cell r="BL497">
            <v>0</v>
          </cell>
          <cell r="BM497">
            <v>0</v>
          </cell>
          <cell r="BN497">
            <v>0</v>
          </cell>
          <cell r="BO497">
            <v>0</v>
          </cell>
          <cell r="BP497">
            <v>0</v>
          </cell>
          <cell r="BQ497">
            <v>0</v>
          </cell>
          <cell r="BR497">
            <v>34620</v>
          </cell>
          <cell r="BS497">
            <v>0</v>
          </cell>
        </row>
        <row r="498">
          <cell r="A498">
            <v>3050</v>
          </cell>
          <cell r="B498" t="str">
            <v>UEREH</v>
          </cell>
          <cell r="C498" t="str">
            <v>Unit Equipment Room Equipment and HMI</v>
          </cell>
          <cell r="D498" t="str">
            <v>Unit 2</v>
          </cell>
          <cell r="E498" t="str">
            <v>Local</v>
          </cell>
          <cell r="F498" t="str">
            <v>B</v>
          </cell>
          <cell r="G498" t="str">
            <v>Engineering</v>
          </cell>
          <cell r="H498" t="str">
            <v>Formula 4</v>
          </cell>
          <cell r="I498" t="str">
            <v>B Engineering Local Formula 4</v>
          </cell>
          <cell r="J498">
            <v>9577.35</v>
          </cell>
          <cell r="K498">
            <v>0</v>
          </cell>
          <cell r="L498">
            <v>9577.35</v>
          </cell>
          <cell r="M498">
            <v>-0.3500000000003638</v>
          </cell>
          <cell r="N498">
            <v>9577</v>
          </cell>
          <cell r="P498">
            <v>0</v>
          </cell>
          <cell r="Q498">
            <v>0</v>
          </cell>
          <cell r="R498">
            <v>0</v>
          </cell>
          <cell r="S498">
            <v>0</v>
          </cell>
          <cell r="T498">
            <v>0</v>
          </cell>
          <cell r="U498">
            <v>0</v>
          </cell>
          <cell r="V498">
            <v>0</v>
          </cell>
          <cell r="W498">
            <v>0</v>
          </cell>
          <cell r="X498">
            <v>0</v>
          </cell>
          <cell r="Y498">
            <v>0</v>
          </cell>
          <cell r="Z498">
            <v>0</v>
          </cell>
          <cell r="AA498">
            <v>0</v>
          </cell>
          <cell r="AB498">
            <v>0</v>
          </cell>
          <cell r="AC498">
            <v>0</v>
          </cell>
          <cell r="AD498">
            <v>0</v>
          </cell>
          <cell r="AE498">
            <v>0</v>
          </cell>
          <cell r="AF498">
            <v>0</v>
          </cell>
          <cell r="AG498">
            <v>0</v>
          </cell>
          <cell r="AH498">
            <v>0</v>
          </cell>
          <cell r="AI498">
            <v>0</v>
          </cell>
          <cell r="AJ498">
            <v>0</v>
          </cell>
          <cell r="AK498">
            <v>0</v>
          </cell>
          <cell r="AL498">
            <v>0</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0</v>
          </cell>
          <cell r="BF498">
            <v>9577</v>
          </cell>
          <cell r="BG498">
            <v>0</v>
          </cell>
          <cell r="BH498">
            <v>0</v>
          </cell>
          <cell r="BI498">
            <v>0</v>
          </cell>
          <cell r="BJ498">
            <v>0</v>
          </cell>
          <cell r="BK498">
            <v>0</v>
          </cell>
          <cell r="BL498">
            <v>0</v>
          </cell>
          <cell r="BM498">
            <v>0</v>
          </cell>
          <cell r="BN498">
            <v>0</v>
          </cell>
          <cell r="BO498">
            <v>0</v>
          </cell>
          <cell r="BP498">
            <v>0</v>
          </cell>
          <cell r="BQ498">
            <v>0</v>
          </cell>
          <cell r="BR498">
            <v>0</v>
          </cell>
          <cell r="BS498">
            <v>0</v>
          </cell>
        </row>
        <row r="499">
          <cell r="A499">
            <v>3051</v>
          </cell>
          <cell r="B499" t="str">
            <v>UEREH</v>
          </cell>
          <cell r="C499" t="str">
            <v>Unit Equipment Room Equipment and HMI</v>
          </cell>
          <cell r="D499" t="str">
            <v>Unit 2</v>
          </cell>
          <cell r="E499" t="str">
            <v>Local</v>
          </cell>
          <cell r="F499" t="str">
            <v>C</v>
          </cell>
          <cell r="G499" t="str">
            <v>Plant and Materials</v>
          </cell>
          <cell r="H499" t="str">
            <v>Formula 1</v>
          </cell>
          <cell r="I499" t="str">
            <v>C Plant and Materials Local Formula 1</v>
          </cell>
          <cell r="J499">
            <v>57407.34</v>
          </cell>
          <cell r="K499">
            <v>0</v>
          </cell>
          <cell r="L499">
            <v>57407.34</v>
          </cell>
          <cell r="M499">
            <v>-0.33999999999650754</v>
          </cell>
          <cell r="N499">
            <v>57407</v>
          </cell>
          <cell r="P499">
            <v>0</v>
          </cell>
          <cell r="Q499">
            <v>0</v>
          </cell>
          <cell r="R499">
            <v>0</v>
          </cell>
          <cell r="S499">
            <v>0</v>
          </cell>
          <cell r="T499">
            <v>0</v>
          </cell>
          <cell r="U499">
            <v>0</v>
          </cell>
          <cell r="V499">
            <v>0</v>
          </cell>
          <cell r="W499">
            <v>0</v>
          </cell>
          <cell r="X499">
            <v>0</v>
          </cell>
          <cell r="Y499">
            <v>0</v>
          </cell>
          <cell r="Z499">
            <v>0</v>
          </cell>
          <cell r="AA499">
            <v>0</v>
          </cell>
          <cell r="AB499">
            <v>0</v>
          </cell>
          <cell r="AC499">
            <v>0</v>
          </cell>
          <cell r="AD499">
            <v>0</v>
          </cell>
          <cell r="AE499">
            <v>0</v>
          </cell>
          <cell r="AF499">
            <v>0</v>
          </cell>
          <cell r="AG499">
            <v>0</v>
          </cell>
          <cell r="AH499">
            <v>0</v>
          </cell>
          <cell r="AI499">
            <v>0</v>
          </cell>
          <cell r="AJ499">
            <v>0</v>
          </cell>
          <cell r="AK499">
            <v>0</v>
          </cell>
          <cell r="AL499">
            <v>0</v>
          </cell>
          <cell r="AM499">
            <v>0</v>
          </cell>
          <cell r="AN499">
            <v>0</v>
          </cell>
          <cell r="AO499">
            <v>0</v>
          </cell>
          <cell r="AP499">
            <v>0</v>
          </cell>
          <cell r="AQ499">
            <v>0</v>
          </cell>
          <cell r="AR499">
            <v>0</v>
          </cell>
          <cell r="AS499">
            <v>0</v>
          </cell>
          <cell r="AT499">
            <v>0</v>
          </cell>
          <cell r="AU499">
            <v>0</v>
          </cell>
          <cell r="AV499">
            <v>0</v>
          </cell>
          <cell r="AW499">
            <v>0</v>
          </cell>
          <cell r="AX499">
            <v>0</v>
          </cell>
          <cell r="AY499">
            <v>0</v>
          </cell>
          <cell r="AZ499">
            <v>0</v>
          </cell>
          <cell r="BA499">
            <v>0</v>
          </cell>
          <cell r="BB499">
            <v>0</v>
          </cell>
          <cell r="BC499">
            <v>0</v>
          </cell>
          <cell r="BD499">
            <v>57407</v>
          </cell>
          <cell r="BE499">
            <v>0</v>
          </cell>
          <cell r="BF499">
            <v>0</v>
          </cell>
          <cell r="BG499">
            <v>0</v>
          </cell>
          <cell r="BH499">
            <v>0</v>
          </cell>
          <cell r="BI499">
            <v>0</v>
          </cell>
          <cell r="BJ499">
            <v>0</v>
          </cell>
          <cell r="BK499">
            <v>0</v>
          </cell>
          <cell r="BL499">
            <v>0</v>
          </cell>
          <cell r="BM499">
            <v>0</v>
          </cell>
          <cell r="BN499">
            <v>0</v>
          </cell>
          <cell r="BO499">
            <v>0</v>
          </cell>
          <cell r="BP499">
            <v>0</v>
          </cell>
          <cell r="BQ499">
            <v>0</v>
          </cell>
          <cell r="BR499">
            <v>0</v>
          </cell>
          <cell r="BS499">
            <v>0</v>
          </cell>
        </row>
        <row r="500">
          <cell r="A500">
            <v>3052</v>
          </cell>
          <cell r="B500" t="str">
            <v>UEREH</v>
          </cell>
          <cell r="C500" t="str">
            <v>Unit Equipment Room Equipment and HMI</v>
          </cell>
          <cell r="D500" t="str">
            <v>Unit 2</v>
          </cell>
          <cell r="E500" t="str">
            <v>Local</v>
          </cell>
          <cell r="F500" t="str">
            <v>D</v>
          </cell>
          <cell r="G500" t="str">
            <v>Shipping / Freight</v>
          </cell>
          <cell r="H500" t="str">
            <v>Fixed</v>
          </cell>
          <cell r="I500" t="str">
            <v>D Shipping / Freight Local Fixed</v>
          </cell>
          <cell r="J500">
            <v>64092.47</v>
          </cell>
          <cell r="K500">
            <v>0</v>
          </cell>
          <cell r="L500">
            <v>64092.47</v>
          </cell>
          <cell r="M500">
            <v>-0.47000000000116415</v>
          </cell>
          <cell r="N500">
            <v>64092</v>
          </cell>
          <cell r="P500">
            <v>0</v>
          </cell>
          <cell r="Q500">
            <v>0</v>
          </cell>
          <cell r="R500">
            <v>0</v>
          </cell>
          <cell r="S500">
            <v>0</v>
          </cell>
          <cell r="T500">
            <v>0</v>
          </cell>
          <cell r="U500">
            <v>0</v>
          </cell>
          <cell r="V500">
            <v>0</v>
          </cell>
          <cell r="W500">
            <v>0</v>
          </cell>
          <cell r="X500">
            <v>0</v>
          </cell>
          <cell r="Y500">
            <v>0</v>
          </cell>
          <cell r="Z500">
            <v>0</v>
          </cell>
          <cell r="AA500">
            <v>0</v>
          </cell>
          <cell r="AB500">
            <v>0</v>
          </cell>
          <cell r="AC500">
            <v>0</v>
          </cell>
          <cell r="AD500">
            <v>0</v>
          </cell>
          <cell r="AE500">
            <v>0</v>
          </cell>
          <cell r="AF500">
            <v>0</v>
          </cell>
          <cell r="AG500">
            <v>0</v>
          </cell>
          <cell r="AH500">
            <v>0</v>
          </cell>
          <cell r="AI500">
            <v>0</v>
          </cell>
          <cell r="AJ500">
            <v>0</v>
          </cell>
          <cell r="AK500">
            <v>0</v>
          </cell>
          <cell r="AL500">
            <v>0</v>
          </cell>
          <cell r="AM500">
            <v>0</v>
          </cell>
          <cell r="AN500">
            <v>0</v>
          </cell>
          <cell r="AO500">
            <v>0</v>
          </cell>
          <cell r="AP500">
            <v>0</v>
          </cell>
          <cell r="AQ500">
            <v>0</v>
          </cell>
          <cell r="AR500">
            <v>0</v>
          </cell>
          <cell r="AS500">
            <v>0</v>
          </cell>
          <cell r="AT500">
            <v>0</v>
          </cell>
          <cell r="AU500">
            <v>0</v>
          </cell>
          <cell r="AV500">
            <v>0</v>
          </cell>
          <cell r="AW500">
            <v>0</v>
          </cell>
          <cell r="AX500">
            <v>0</v>
          </cell>
          <cell r="AY500">
            <v>0</v>
          </cell>
          <cell r="AZ500">
            <v>0</v>
          </cell>
          <cell r="BA500">
            <v>0</v>
          </cell>
          <cell r="BB500">
            <v>0</v>
          </cell>
          <cell r="BC500">
            <v>0</v>
          </cell>
          <cell r="BD500">
            <v>64092</v>
          </cell>
          <cell r="BE500">
            <v>0</v>
          </cell>
          <cell r="BF500">
            <v>0</v>
          </cell>
          <cell r="BG500">
            <v>0</v>
          </cell>
          <cell r="BH500">
            <v>0</v>
          </cell>
          <cell r="BI500">
            <v>0</v>
          </cell>
          <cell r="BJ500">
            <v>0</v>
          </cell>
          <cell r="BK500">
            <v>0</v>
          </cell>
          <cell r="BL500">
            <v>0</v>
          </cell>
          <cell r="BM500">
            <v>0</v>
          </cell>
          <cell r="BN500">
            <v>0</v>
          </cell>
          <cell r="BO500">
            <v>0</v>
          </cell>
          <cell r="BP500">
            <v>0</v>
          </cell>
          <cell r="BQ500">
            <v>0</v>
          </cell>
          <cell r="BR500">
            <v>0</v>
          </cell>
          <cell r="BS500">
            <v>0</v>
          </cell>
        </row>
        <row r="501">
          <cell r="A501">
            <v>3056</v>
          </cell>
          <cell r="B501" t="str">
            <v>UEREH</v>
          </cell>
          <cell r="C501" t="str">
            <v>Unit Equipment Room Equipment and HMI</v>
          </cell>
          <cell r="D501" t="str">
            <v>Unit 2</v>
          </cell>
          <cell r="E501" t="str">
            <v>Local</v>
          </cell>
          <cell r="F501" t="str">
            <v>H</v>
          </cell>
          <cell r="G501" t="str">
            <v>Commissioning and Testing</v>
          </cell>
          <cell r="H501" t="str">
            <v>Formula 4</v>
          </cell>
          <cell r="I501" t="str">
            <v>H Commissioning and Testing Local Formula 4</v>
          </cell>
          <cell r="J501">
            <v>87035.03</v>
          </cell>
          <cell r="K501">
            <v>0</v>
          </cell>
          <cell r="L501">
            <v>87035.03</v>
          </cell>
          <cell r="M501">
            <v>-2.9999999998835847E-2</v>
          </cell>
          <cell r="N501">
            <v>87035</v>
          </cell>
          <cell r="P501">
            <v>0</v>
          </cell>
          <cell r="Q501">
            <v>0</v>
          </cell>
          <cell r="R501">
            <v>0</v>
          </cell>
          <cell r="S501">
            <v>0</v>
          </cell>
          <cell r="T501">
            <v>0</v>
          </cell>
          <cell r="U501">
            <v>0</v>
          </cell>
          <cell r="V501">
            <v>0</v>
          </cell>
          <cell r="W501">
            <v>0</v>
          </cell>
          <cell r="X501">
            <v>0</v>
          </cell>
          <cell r="Y501">
            <v>0</v>
          </cell>
          <cell r="Z501">
            <v>0</v>
          </cell>
          <cell r="AA501">
            <v>0</v>
          </cell>
          <cell r="AB501">
            <v>0</v>
          </cell>
          <cell r="AC501">
            <v>0</v>
          </cell>
          <cell r="AD501">
            <v>0</v>
          </cell>
          <cell r="AE501">
            <v>0</v>
          </cell>
          <cell r="AF501">
            <v>0</v>
          </cell>
          <cell r="AG501">
            <v>0</v>
          </cell>
          <cell r="AH501">
            <v>0</v>
          </cell>
          <cell r="AI501">
            <v>0</v>
          </cell>
          <cell r="AJ501">
            <v>0</v>
          </cell>
          <cell r="AK501">
            <v>0</v>
          </cell>
          <cell r="AL501">
            <v>0</v>
          </cell>
          <cell r="AM501">
            <v>0</v>
          </cell>
          <cell r="AN501">
            <v>0</v>
          </cell>
          <cell r="AO501">
            <v>0</v>
          </cell>
          <cell r="AP501">
            <v>0</v>
          </cell>
          <cell r="AQ501">
            <v>0</v>
          </cell>
          <cell r="AR501">
            <v>0</v>
          </cell>
          <cell r="AS501">
            <v>0</v>
          </cell>
          <cell r="AT501">
            <v>0</v>
          </cell>
          <cell r="AU501">
            <v>0</v>
          </cell>
          <cell r="AV501">
            <v>0</v>
          </cell>
          <cell r="AW501">
            <v>0</v>
          </cell>
          <cell r="AX501">
            <v>0</v>
          </cell>
          <cell r="AY501">
            <v>0</v>
          </cell>
          <cell r="AZ501">
            <v>0</v>
          </cell>
          <cell r="BA501">
            <v>0</v>
          </cell>
          <cell r="BB501">
            <v>0</v>
          </cell>
          <cell r="BC501">
            <v>0</v>
          </cell>
          <cell r="BD501">
            <v>0</v>
          </cell>
          <cell r="BE501">
            <v>0</v>
          </cell>
          <cell r="BF501">
            <v>0</v>
          </cell>
          <cell r="BG501">
            <v>0</v>
          </cell>
          <cell r="BH501">
            <v>0</v>
          </cell>
          <cell r="BI501">
            <v>0</v>
          </cell>
          <cell r="BJ501">
            <v>0</v>
          </cell>
          <cell r="BK501">
            <v>0</v>
          </cell>
          <cell r="BL501">
            <v>0</v>
          </cell>
          <cell r="BM501">
            <v>0</v>
          </cell>
          <cell r="BN501">
            <v>0</v>
          </cell>
          <cell r="BO501">
            <v>0</v>
          </cell>
          <cell r="BP501">
            <v>0</v>
          </cell>
          <cell r="BQ501">
            <v>0</v>
          </cell>
          <cell r="BR501">
            <v>87035</v>
          </cell>
          <cell r="BS501">
            <v>0</v>
          </cell>
        </row>
        <row r="502">
          <cell r="A502">
            <v>3058</v>
          </cell>
          <cell r="B502" t="str">
            <v>UEREH</v>
          </cell>
          <cell r="C502" t="str">
            <v>Unit Equipment Room Equipment and HMI</v>
          </cell>
          <cell r="D502" t="str">
            <v>Unit 3</v>
          </cell>
          <cell r="E502" t="str">
            <v>Foreign</v>
          </cell>
          <cell r="F502" t="str">
            <v>B</v>
          </cell>
          <cell r="G502" t="str">
            <v>Engineering</v>
          </cell>
          <cell r="H502" t="str">
            <v>Fixed</v>
          </cell>
          <cell r="I502" t="str">
            <v>B Engineering Foreign Fixed</v>
          </cell>
          <cell r="J502">
            <v>16482.78</v>
          </cell>
          <cell r="K502">
            <v>0</v>
          </cell>
          <cell r="L502">
            <v>16482.78</v>
          </cell>
          <cell r="M502">
            <v>0.22000000000116415</v>
          </cell>
          <cell r="N502">
            <v>16483</v>
          </cell>
          <cell r="P502">
            <v>0</v>
          </cell>
          <cell r="Q502">
            <v>0</v>
          </cell>
          <cell r="R502">
            <v>0</v>
          </cell>
          <cell r="S502">
            <v>0</v>
          </cell>
          <cell r="T502">
            <v>0</v>
          </cell>
          <cell r="U502">
            <v>0</v>
          </cell>
          <cell r="V502">
            <v>0</v>
          </cell>
          <cell r="W502">
            <v>0</v>
          </cell>
          <cell r="X502">
            <v>0</v>
          </cell>
          <cell r="Y502">
            <v>0</v>
          </cell>
          <cell r="Z502">
            <v>0</v>
          </cell>
          <cell r="AA502">
            <v>0</v>
          </cell>
          <cell r="AB502">
            <v>0</v>
          </cell>
          <cell r="AC502">
            <v>0</v>
          </cell>
          <cell r="AD502">
            <v>0</v>
          </cell>
          <cell r="AE502">
            <v>0</v>
          </cell>
          <cell r="AF502">
            <v>0</v>
          </cell>
          <cell r="AG502">
            <v>0</v>
          </cell>
          <cell r="AH502">
            <v>0</v>
          </cell>
          <cell r="AI502">
            <v>0</v>
          </cell>
          <cell r="AJ502">
            <v>0</v>
          </cell>
          <cell r="AK502">
            <v>0</v>
          </cell>
          <cell r="AL502">
            <v>0</v>
          </cell>
          <cell r="AM502">
            <v>0</v>
          </cell>
          <cell r="AN502">
            <v>0</v>
          </cell>
          <cell r="AO502">
            <v>0</v>
          </cell>
          <cell r="AP502">
            <v>0</v>
          </cell>
          <cell r="AQ502">
            <v>0</v>
          </cell>
          <cell r="AR502">
            <v>0</v>
          </cell>
          <cell r="AS502">
            <v>0</v>
          </cell>
          <cell r="AT502">
            <v>0</v>
          </cell>
          <cell r="AU502">
            <v>0</v>
          </cell>
          <cell r="AV502">
            <v>0</v>
          </cell>
          <cell r="AW502">
            <v>0</v>
          </cell>
          <cell r="AX502">
            <v>0</v>
          </cell>
          <cell r="AY502">
            <v>0</v>
          </cell>
          <cell r="AZ502">
            <v>0</v>
          </cell>
          <cell r="BA502">
            <v>0</v>
          </cell>
          <cell r="BB502">
            <v>0</v>
          </cell>
          <cell r="BC502">
            <v>16483</v>
          </cell>
          <cell r="BD502">
            <v>0</v>
          </cell>
          <cell r="BE502">
            <v>0</v>
          </cell>
          <cell r="BF502">
            <v>0</v>
          </cell>
          <cell r="BG502">
            <v>0</v>
          </cell>
          <cell r="BH502">
            <v>0</v>
          </cell>
          <cell r="BI502">
            <v>0</v>
          </cell>
          <cell r="BJ502">
            <v>0</v>
          </cell>
          <cell r="BK502">
            <v>0</v>
          </cell>
          <cell r="BL502">
            <v>0</v>
          </cell>
          <cell r="BM502">
            <v>0</v>
          </cell>
          <cell r="BN502">
            <v>0</v>
          </cell>
          <cell r="BO502">
            <v>0</v>
          </cell>
          <cell r="BP502">
            <v>0</v>
          </cell>
          <cell r="BQ502">
            <v>0</v>
          </cell>
          <cell r="BR502">
            <v>0</v>
          </cell>
          <cell r="BS502">
            <v>0</v>
          </cell>
        </row>
        <row r="503">
          <cell r="A503">
            <v>3059</v>
          </cell>
          <cell r="B503" t="str">
            <v>UEREH</v>
          </cell>
          <cell r="C503" t="str">
            <v>Unit Equipment Room Equipment and HMI</v>
          </cell>
          <cell r="D503" t="str">
            <v>Unit 3</v>
          </cell>
          <cell r="E503" t="str">
            <v>Foreign</v>
          </cell>
          <cell r="F503" t="str">
            <v>C</v>
          </cell>
          <cell r="G503" t="str">
            <v>Plant and Materials</v>
          </cell>
          <cell r="H503" t="str">
            <v>Fixed</v>
          </cell>
          <cell r="I503" t="str">
            <v>C Plant and Materials Foreign Fixed</v>
          </cell>
          <cell r="J503">
            <v>1173293.3899999999</v>
          </cell>
          <cell r="K503">
            <v>0</v>
          </cell>
          <cell r="L503">
            <v>1173293.3899999999</v>
          </cell>
          <cell r="M503">
            <v>-0.38999999989755452</v>
          </cell>
          <cell r="N503">
            <v>1173293</v>
          </cell>
          <cell r="P503">
            <v>0</v>
          </cell>
          <cell r="Q503">
            <v>0</v>
          </cell>
          <cell r="R503">
            <v>0</v>
          </cell>
          <cell r="S503">
            <v>0</v>
          </cell>
          <cell r="T503">
            <v>0</v>
          </cell>
          <cell r="U503">
            <v>0</v>
          </cell>
          <cell r="V503">
            <v>0</v>
          </cell>
          <cell r="W503">
            <v>0</v>
          </cell>
          <cell r="X503">
            <v>0</v>
          </cell>
          <cell r="Y503">
            <v>0</v>
          </cell>
          <cell r="Z503">
            <v>0</v>
          </cell>
          <cell r="AA503">
            <v>0</v>
          </cell>
          <cell r="AB503">
            <v>0</v>
          </cell>
          <cell r="AC503">
            <v>0</v>
          </cell>
          <cell r="AD503">
            <v>0</v>
          </cell>
          <cell r="AE503">
            <v>0</v>
          </cell>
          <cell r="AF503">
            <v>0</v>
          </cell>
          <cell r="AG503">
            <v>0</v>
          </cell>
          <cell r="AH503">
            <v>0</v>
          </cell>
          <cell r="AI503">
            <v>0</v>
          </cell>
          <cell r="AJ503">
            <v>0</v>
          </cell>
          <cell r="AK503">
            <v>0</v>
          </cell>
          <cell r="AL503">
            <v>0</v>
          </cell>
          <cell r="AM503">
            <v>0</v>
          </cell>
          <cell r="AN503">
            <v>0</v>
          </cell>
          <cell r="AO503">
            <v>0</v>
          </cell>
          <cell r="AP503">
            <v>0</v>
          </cell>
          <cell r="AQ503">
            <v>0</v>
          </cell>
          <cell r="AR503">
            <v>0</v>
          </cell>
          <cell r="AS503">
            <v>0</v>
          </cell>
          <cell r="AT503">
            <v>0</v>
          </cell>
          <cell r="AU503">
            <v>0</v>
          </cell>
          <cell r="AV503">
            <v>0</v>
          </cell>
          <cell r="AW503">
            <v>0</v>
          </cell>
          <cell r="AX503">
            <v>0</v>
          </cell>
          <cell r="AY503">
            <v>0</v>
          </cell>
          <cell r="AZ503">
            <v>0</v>
          </cell>
          <cell r="BA503">
            <v>0</v>
          </cell>
          <cell r="BB503">
            <v>0</v>
          </cell>
          <cell r="BC503">
            <v>0</v>
          </cell>
          <cell r="BD503">
            <v>1173293</v>
          </cell>
          <cell r="BE503">
            <v>0</v>
          </cell>
          <cell r="BF503">
            <v>0</v>
          </cell>
          <cell r="BG503">
            <v>0</v>
          </cell>
          <cell r="BH503">
            <v>0</v>
          </cell>
          <cell r="BI503">
            <v>0</v>
          </cell>
          <cell r="BJ503">
            <v>0</v>
          </cell>
          <cell r="BK503">
            <v>0</v>
          </cell>
          <cell r="BL503">
            <v>0</v>
          </cell>
          <cell r="BM503">
            <v>0</v>
          </cell>
          <cell r="BN503">
            <v>0</v>
          </cell>
          <cell r="BO503">
            <v>0</v>
          </cell>
          <cell r="BP503">
            <v>0</v>
          </cell>
          <cell r="BQ503">
            <v>0</v>
          </cell>
          <cell r="BR503">
            <v>0</v>
          </cell>
          <cell r="BS503">
            <v>0</v>
          </cell>
        </row>
        <row r="504">
          <cell r="A504">
            <v>3064</v>
          </cell>
          <cell r="B504" t="str">
            <v>UEREH</v>
          </cell>
          <cell r="C504" t="str">
            <v>Unit Equipment Room Equipment and HMI</v>
          </cell>
          <cell r="D504" t="str">
            <v>Unit 3</v>
          </cell>
          <cell r="E504" t="str">
            <v>Foreign</v>
          </cell>
          <cell r="F504" t="str">
            <v>H</v>
          </cell>
          <cell r="G504" t="str">
            <v>Commissioning and Testing</v>
          </cell>
          <cell r="H504" t="str">
            <v>Fixed</v>
          </cell>
          <cell r="I504" t="str">
            <v>H Commissioning and Testing Foreign Fixed</v>
          </cell>
          <cell r="J504">
            <v>271186.53999999998</v>
          </cell>
          <cell r="K504">
            <v>0</v>
          </cell>
          <cell r="L504">
            <v>271186.53999999998</v>
          </cell>
          <cell r="M504">
            <v>0.46000000002095476</v>
          </cell>
          <cell r="N504">
            <v>271187</v>
          </cell>
          <cell r="P504">
            <v>0</v>
          </cell>
          <cell r="Q504">
            <v>0</v>
          </cell>
          <cell r="R504">
            <v>0</v>
          </cell>
          <cell r="S504">
            <v>0</v>
          </cell>
          <cell r="T504">
            <v>0</v>
          </cell>
          <cell r="U504">
            <v>0</v>
          </cell>
          <cell r="V504">
            <v>0</v>
          </cell>
          <cell r="W504">
            <v>0</v>
          </cell>
          <cell r="X504">
            <v>0</v>
          </cell>
          <cell r="Y504">
            <v>0</v>
          </cell>
          <cell r="Z504">
            <v>0</v>
          </cell>
          <cell r="AA504">
            <v>0</v>
          </cell>
          <cell r="AB504">
            <v>0</v>
          </cell>
          <cell r="AC504">
            <v>0</v>
          </cell>
          <cell r="AD504">
            <v>0</v>
          </cell>
          <cell r="AE504">
            <v>0</v>
          </cell>
          <cell r="AF504">
            <v>0</v>
          </cell>
          <cell r="AG504">
            <v>0</v>
          </cell>
          <cell r="AH504">
            <v>0</v>
          </cell>
          <cell r="AI504">
            <v>0</v>
          </cell>
          <cell r="AJ504">
            <v>0</v>
          </cell>
          <cell r="AK504">
            <v>0</v>
          </cell>
          <cell r="AL504">
            <v>0</v>
          </cell>
          <cell r="AM504">
            <v>0</v>
          </cell>
          <cell r="AN504">
            <v>0</v>
          </cell>
          <cell r="AO504">
            <v>0</v>
          </cell>
          <cell r="AP504">
            <v>0</v>
          </cell>
          <cell r="AQ504">
            <v>0</v>
          </cell>
          <cell r="AR504">
            <v>0</v>
          </cell>
          <cell r="AS504">
            <v>0</v>
          </cell>
          <cell r="AT504">
            <v>0</v>
          </cell>
          <cell r="AU504">
            <v>0</v>
          </cell>
          <cell r="AV504">
            <v>0</v>
          </cell>
          <cell r="AW504">
            <v>0</v>
          </cell>
          <cell r="AX504">
            <v>0</v>
          </cell>
          <cell r="AY504">
            <v>0</v>
          </cell>
          <cell r="AZ504">
            <v>0</v>
          </cell>
          <cell r="BA504">
            <v>0</v>
          </cell>
          <cell r="BB504">
            <v>0</v>
          </cell>
          <cell r="BC504">
            <v>0</v>
          </cell>
          <cell r="BD504">
            <v>0</v>
          </cell>
          <cell r="BE504">
            <v>0</v>
          </cell>
          <cell r="BF504">
            <v>0</v>
          </cell>
          <cell r="BG504">
            <v>0</v>
          </cell>
          <cell r="BH504">
            <v>0</v>
          </cell>
          <cell r="BI504">
            <v>0</v>
          </cell>
          <cell r="BJ504">
            <v>0</v>
          </cell>
          <cell r="BK504">
            <v>0</v>
          </cell>
          <cell r="BL504">
            <v>0</v>
          </cell>
          <cell r="BM504">
            <v>0</v>
          </cell>
          <cell r="BN504">
            <v>0</v>
          </cell>
          <cell r="BO504">
            <v>0</v>
          </cell>
          <cell r="BP504">
            <v>0</v>
          </cell>
          <cell r="BQ504">
            <v>0</v>
          </cell>
          <cell r="BR504">
            <v>271187</v>
          </cell>
          <cell r="BS504">
            <v>0</v>
          </cell>
        </row>
        <row r="505">
          <cell r="A505">
            <v>3066</v>
          </cell>
          <cell r="B505" t="str">
            <v>UEREH</v>
          </cell>
          <cell r="C505" t="str">
            <v>Unit Equipment Room Equipment and HMI</v>
          </cell>
          <cell r="D505" t="str">
            <v>Unit 3</v>
          </cell>
          <cell r="E505" t="str">
            <v>Local</v>
          </cell>
          <cell r="F505" t="str">
            <v>B</v>
          </cell>
          <cell r="G505" t="str">
            <v>Engineering</v>
          </cell>
          <cell r="H505" t="str">
            <v>Formula 4</v>
          </cell>
          <cell r="I505" t="str">
            <v>B Engineering Local Formula 4</v>
          </cell>
          <cell r="J505">
            <v>9577.35</v>
          </cell>
          <cell r="K505">
            <v>0</v>
          </cell>
          <cell r="L505">
            <v>9577.35</v>
          </cell>
          <cell r="M505">
            <v>-0.3500000000003638</v>
          </cell>
          <cell r="N505">
            <v>9577</v>
          </cell>
          <cell r="P505">
            <v>0</v>
          </cell>
          <cell r="Q505">
            <v>0</v>
          </cell>
          <cell r="R505">
            <v>0</v>
          </cell>
          <cell r="S505">
            <v>0</v>
          </cell>
          <cell r="T505">
            <v>0</v>
          </cell>
          <cell r="U505">
            <v>0</v>
          </cell>
          <cell r="V505">
            <v>0</v>
          </cell>
          <cell r="W505">
            <v>0</v>
          </cell>
          <cell r="X505">
            <v>0</v>
          </cell>
          <cell r="Y505">
            <v>0</v>
          </cell>
          <cell r="Z505">
            <v>0</v>
          </cell>
          <cell r="AA505">
            <v>0</v>
          </cell>
          <cell r="AB505">
            <v>0</v>
          </cell>
          <cell r="AC505">
            <v>0</v>
          </cell>
          <cell r="AD505">
            <v>0</v>
          </cell>
          <cell r="AE505">
            <v>0</v>
          </cell>
          <cell r="AF505">
            <v>0</v>
          </cell>
          <cell r="AG505">
            <v>0</v>
          </cell>
          <cell r="AH505">
            <v>0</v>
          </cell>
          <cell r="AI505">
            <v>0</v>
          </cell>
          <cell r="AJ505">
            <v>0</v>
          </cell>
          <cell r="AK505">
            <v>0</v>
          </cell>
          <cell r="AL505">
            <v>0</v>
          </cell>
          <cell r="AM505">
            <v>0</v>
          </cell>
          <cell r="AN505">
            <v>0</v>
          </cell>
          <cell r="AO505">
            <v>0</v>
          </cell>
          <cell r="AP505">
            <v>0</v>
          </cell>
          <cell r="AQ505">
            <v>0</v>
          </cell>
          <cell r="AR505">
            <v>0</v>
          </cell>
          <cell r="AS505">
            <v>0</v>
          </cell>
          <cell r="AT505">
            <v>0</v>
          </cell>
          <cell r="AU505">
            <v>0</v>
          </cell>
          <cell r="AV505">
            <v>0</v>
          </cell>
          <cell r="AW505">
            <v>0</v>
          </cell>
          <cell r="AX505">
            <v>0</v>
          </cell>
          <cell r="AY505">
            <v>0</v>
          </cell>
          <cell r="AZ505">
            <v>0</v>
          </cell>
          <cell r="BA505">
            <v>0</v>
          </cell>
          <cell r="BB505">
            <v>0</v>
          </cell>
          <cell r="BC505">
            <v>0</v>
          </cell>
          <cell r="BD505">
            <v>0</v>
          </cell>
          <cell r="BE505">
            <v>0</v>
          </cell>
          <cell r="BF505">
            <v>9577</v>
          </cell>
          <cell r="BG505">
            <v>0</v>
          </cell>
          <cell r="BH505">
            <v>0</v>
          </cell>
          <cell r="BI505">
            <v>0</v>
          </cell>
          <cell r="BJ505">
            <v>0</v>
          </cell>
          <cell r="BK505">
            <v>0</v>
          </cell>
          <cell r="BL505">
            <v>0</v>
          </cell>
          <cell r="BM505">
            <v>0</v>
          </cell>
          <cell r="BN505">
            <v>0</v>
          </cell>
          <cell r="BO505">
            <v>0</v>
          </cell>
          <cell r="BP505">
            <v>0</v>
          </cell>
          <cell r="BQ505">
            <v>0</v>
          </cell>
          <cell r="BR505">
            <v>0</v>
          </cell>
          <cell r="BS505">
            <v>0</v>
          </cell>
        </row>
        <row r="506">
          <cell r="A506">
            <v>3067</v>
          </cell>
          <cell r="B506" t="str">
            <v>UEREH</v>
          </cell>
          <cell r="C506" t="str">
            <v>Unit Equipment Room Equipment and HMI</v>
          </cell>
          <cell r="D506" t="str">
            <v>Unit 3</v>
          </cell>
          <cell r="E506" t="str">
            <v>Local</v>
          </cell>
          <cell r="F506" t="str">
            <v>C</v>
          </cell>
          <cell r="G506" t="str">
            <v>Plant and Materials</v>
          </cell>
          <cell r="H506" t="str">
            <v>Formula 1</v>
          </cell>
          <cell r="I506" t="str">
            <v>C Plant and Materials Local Formula 1</v>
          </cell>
          <cell r="J506">
            <v>57407.34</v>
          </cell>
          <cell r="K506">
            <v>0</v>
          </cell>
          <cell r="L506">
            <v>57407.34</v>
          </cell>
          <cell r="M506">
            <v>-0.33999999999650754</v>
          </cell>
          <cell r="N506">
            <v>57407</v>
          </cell>
          <cell r="P506">
            <v>0</v>
          </cell>
          <cell r="Q506">
            <v>0</v>
          </cell>
          <cell r="R506">
            <v>0</v>
          </cell>
          <cell r="S506">
            <v>0</v>
          </cell>
          <cell r="T506">
            <v>0</v>
          </cell>
          <cell r="U506">
            <v>0</v>
          </cell>
          <cell r="V506">
            <v>0</v>
          </cell>
          <cell r="W506">
            <v>0</v>
          </cell>
          <cell r="X506">
            <v>0</v>
          </cell>
          <cell r="Y506">
            <v>0</v>
          </cell>
          <cell r="Z506">
            <v>0</v>
          </cell>
          <cell r="AA506">
            <v>0</v>
          </cell>
          <cell r="AB506">
            <v>0</v>
          </cell>
          <cell r="AC506">
            <v>0</v>
          </cell>
          <cell r="AD506">
            <v>0</v>
          </cell>
          <cell r="AE506">
            <v>0</v>
          </cell>
          <cell r="AF506">
            <v>0</v>
          </cell>
          <cell r="AG506">
            <v>0</v>
          </cell>
          <cell r="AH506">
            <v>0</v>
          </cell>
          <cell r="AI506">
            <v>0</v>
          </cell>
          <cell r="AJ506">
            <v>0</v>
          </cell>
          <cell r="AK506">
            <v>0</v>
          </cell>
          <cell r="AL506">
            <v>0</v>
          </cell>
          <cell r="AM506">
            <v>0</v>
          </cell>
          <cell r="AN506">
            <v>0</v>
          </cell>
          <cell r="AO506">
            <v>0</v>
          </cell>
          <cell r="AP506">
            <v>0</v>
          </cell>
          <cell r="AQ506">
            <v>0</v>
          </cell>
          <cell r="AR506">
            <v>0</v>
          </cell>
          <cell r="AS506">
            <v>0</v>
          </cell>
          <cell r="AT506">
            <v>0</v>
          </cell>
          <cell r="AU506">
            <v>0</v>
          </cell>
          <cell r="AV506">
            <v>0</v>
          </cell>
          <cell r="AW506">
            <v>0</v>
          </cell>
          <cell r="AX506">
            <v>0</v>
          </cell>
          <cell r="AY506">
            <v>0</v>
          </cell>
          <cell r="AZ506">
            <v>0</v>
          </cell>
          <cell r="BA506">
            <v>0</v>
          </cell>
          <cell r="BB506">
            <v>0</v>
          </cell>
          <cell r="BC506">
            <v>0</v>
          </cell>
          <cell r="BD506">
            <v>57407</v>
          </cell>
          <cell r="BE506">
            <v>0</v>
          </cell>
          <cell r="BF506">
            <v>0</v>
          </cell>
          <cell r="BG506">
            <v>0</v>
          </cell>
          <cell r="BH506">
            <v>0</v>
          </cell>
          <cell r="BI506">
            <v>0</v>
          </cell>
          <cell r="BJ506">
            <v>0</v>
          </cell>
          <cell r="BK506">
            <v>0</v>
          </cell>
          <cell r="BL506">
            <v>0</v>
          </cell>
          <cell r="BM506">
            <v>0</v>
          </cell>
          <cell r="BN506">
            <v>0</v>
          </cell>
          <cell r="BO506">
            <v>0</v>
          </cell>
          <cell r="BP506">
            <v>0</v>
          </cell>
          <cell r="BQ506">
            <v>0</v>
          </cell>
          <cell r="BR506">
            <v>0</v>
          </cell>
          <cell r="BS506">
            <v>0</v>
          </cell>
        </row>
        <row r="507">
          <cell r="A507">
            <v>3068</v>
          </cell>
          <cell r="B507" t="str">
            <v>UEREH</v>
          </cell>
          <cell r="C507" t="str">
            <v>Unit Equipment Room Equipment and HMI</v>
          </cell>
          <cell r="D507" t="str">
            <v>Unit 3</v>
          </cell>
          <cell r="E507" t="str">
            <v>Local</v>
          </cell>
          <cell r="F507" t="str">
            <v>D</v>
          </cell>
          <cell r="G507" t="str">
            <v>Shipping / Freight</v>
          </cell>
          <cell r="H507" t="str">
            <v>Fixed</v>
          </cell>
          <cell r="I507" t="str">
            <v>D Shipping / Freight Local Fixed</v>
          </cell>
          <cell r="J507">
            <v>64092.47</v>
          </cell>
          <cell r="K507">
            <v>0</v>
          </cell>
          <cell r="L507">
            <v>64092.47</v>
          </cell>
          <cell r="M507">
            <v>-0.47000000000116415</v>
          </cell>
          <cell r="N507">
            <v>64092</v>
          </cell>
          <cell r="P507">
            <v>0</v>
          </cell>
          <cell r="Q507">
            <v>0</v>
          </cell>
          <cell r="R507">
            <v>0</v>
          </cell>
          <cell r="S507">
            <v>0</v>
          </cell>
          <cell r="T507">
            <v>0</v>
          </cell>
          <cell r="U507">
            <v>0</v>
          </cell>
          <cell r="V507">
            <v>0</v>
          </cell>
          <cell r="W507">
            <v>0</v>
          </cell>
          <cell r="X507">
            <v>0</v>
          </cell>
          <cell r="Y507">
            <v>0</v>
          </cell>
          <cell r="Z507">
            <v>0</v>
          </cell>
          <cell r="AA507">
            <v>0</v>
          </cell>
          <cell r="AB507">
            <v>0</v>
          </cell>
          <cell r="AC507">
            <v>0</v>
          </cell>
          <cell r="AD507">
            <v>0</v>
          </cell>
          <cell r="AE507">
            <v>0</v>
          </cell>
          <cell r="AF507">
            <v>0</v>
          </cell>
          <cell r="AG507">
            <v>0</v>
          </cell>
          <cell r="AH507">
            <v>0</v>
          </cell>
          <cell r="AI507">
            <v>0</v>
          </cell>
          <cell r="AJ507">
            <v>0</v>
          </cell>
          <cell r="AK507">
            <v>0</v>
          </cell>
          <cell r="AL507">
            <v>0</v>
          </cell>
          <cell r="AM507">
            <v>0</v>
          </cell>
          <cell r="AN507">
            <v>0</v>
          </cell>
          <cell r="AO507">
            <v>0</v>
          </cell>
          <cell r="AP507">
            <v>0</v>
          </cell>
          <cell r="AQ507">
            <v>0</v>
          </cell>
          <cell r="AR507">
            <v>0</v>
          </cell>
          <cell r="AS507">
            <v>0</v>
          </cell>
          <cell r="AT507">
            <v>0</v>
          </cell>
          <cell r="AU507">
            <v>0</v>
          </cell>
          <cell r="AV507">
            <v>0</v>
          </cell>
          <cell r="AW507">
            <v>0</v>
          </cell>
          <cell r="AX507">
            <v>0</v>
          </cell>
          <cell r="AY507">
            <v>0</v>
          </cell>
          <cell r="AZ507">
            <v>0</v>
          </cell>
          <cell r="BA507">
            <v>0</v>
          </cell>
          <cell r="BB507">
            <v>0</v>
          </cell>
          <cell r="BC507">
            <v>0</v>
          </cell>
          <cell r="BD507">
            <v>64092</v>
          </cell>
          <cell r="BE507">
            <v>0</v>
          </cell>
          <cell r="BF507">
            <v>0</v>
          </cell>
          <cell r="BG507">
            <v>0</v>
          </cell>
          <cell r="BH507">
            <v>0</v>
          </cell>
          <cell r="BI507">
            <v>0</v>
          </cell>
          <cell r="BJ507">
            <v>0</v>
          </cell>
          <cell r="BK507">
            <v>0</v>
          </cell>
          <cell r="BL507">
            <v>0</v>
          </cell>
          <cell r="BM507">
            <v>0</v>
          </cell>
          <cell r="BN507">
            <v>0</v>
          </cell>
          <cell r="BO507">
            <v>0</v>
          </cell>
          <cell r="BP507">
            <v>0</v>
          </cell>
          <cell r="BQ507">
            <v>0</v>
          </cell>
          <cell r="BR507">
            <v>0</v>
          </cell>
          <cell r="BS507">
            <v>0</v>
          </cell>
        </row>
        <row r="508">
          <cell r="A508">
            <v>3072</v>
          </cell>
          <cell r="B508" t="str">
            <v>UEREH</v>
          </cell>
          <cell r="C508" t="str">
            <v>Unit Equipment Room Equipment and HMI</v>
          </cell>
          <cell r="D508" t="str">
            <v>Unit 3</v>
          </cell>
          <cell r="E508" t="str">
            <v>Local</v>
          </cell>
          <cell r="F508" t="str">
            <v>H</v>
          </cell>
          <cell r="G508" t="str">
            <v>Commissioning and Testing</v>
          </cell>
          <cell r="H508" t="str">
            <v>Formula 4</v>
          </cell>
          <cell r="I508" t="str">
            <v>H Commissioning and Testing Local Formula 4</v>
          </cell>
          <cell r="J508">
            <v>110153.34</v>
          </cell>
          <cell r="K508">
            <v>0</v>
          </cell>
          <cell r="L508">
            <v>110153.34</v>
          </cell>
          <cell r="M508">
            <v>-0.33999999999650754</v>
          </cell>
          <cell r="N508">
            <v>110153</v>
          </cell>
          <cell r="P508">
            <v>0</v>
          </cell>
          <cell r="Q508">
            <v>0</v>
          </cell>
          <cell r="R508">
            <v>0</v>
          </cell>
          <cell r="S508">
            <v>0</v>
          </cell>
          <cell r="T508">
            <v>0</v>
          </cell>
          <cell r="U508">
            <v>0</v>
          </cell>
          <cell r="V508">
            <v>0</v>
          </cell>
          <cell r="W508">
            <v>0</v>
          </cell>
          <cell r="X508">
            <v>0</v>
          </cell>
          <cell r="Y508">
            <v>0</v>
          </cell>
          <cell r="Z508">
            <v>0</v>
          </cell>
          <cell r="AA508">
            <v>0</v>
          </cell>
          <cell r="AB508">
            <v>0</v>
          </cell>
          <cell r="AC508">
            <v>0</v>
          </cell>
          <cell r="AD508">
            <v>0</v>
          </cell>
          <cell r="AE508">
            <v>0</v>
          </cell>
          <cell r="AF508">
            <v>0</v>
          </cell>
          <cell r="AG508">
            <v>0</v>
          </cell>
          <cell r="AH508">
            <v>0</v>
          </cell>
          <cell r="AI508">
            <v>0</v>
          </cell>
          <cell r="AJ508">
            <v>0</v>
          </cell>
          <cell r="AK508">
            <v>0</v>
          </cell>
          <cell r="AL508">
            <v>0</v>
          </cell>
          <cell r="AM508">
            <v>0</v>
          </cell>
          <cell r="AN508">
            <v>0</v>
          </cell>
          <cell r="AO508">
            <v>0</v>
          </cell>
          <cell r="AP508">
            <v>0</v>
          </cell>
          <cell r="AQ508">
            <v>0</v>
          </cell>
          <cell r="AR508">
            <v>0</v>
          </cell>
          <cell r="AS508">
            <v>0</v>
          </cell>
          <cell r="AT508">
            <v>0</v>
          </cell>
          <cell r="AU508">
            <v>0</v>
          </cell>
          <cell r="AV508">
            <v>0</v>
          </cell>
          <cell r="AW508">
            <v>0</v>
          </cell>
          <cell r="AX508">
            <v>0</v>
          </cell>
          <cell r="AY508">
            <v>0</v>
          </cell>
          <cell r="AZ508">
            <v>0</v>
          </cell>
          <cell r="BA508">
            <v>0</v>
          </cell>
          <cell r="BB508">
            <v>0</v>
          </cell>
          <cell r="BC508">
            <v>0</v>
          </cell>
          <cell r="BD508">
            <v>0</v>
          </cell>
          <cell r="BE508">
            <v>0</v>
          </cell>
          <cell r="BF508">
            <v>0</v>
          </cell>
          <cell r="BG508">
            <v>0</v>
          </cell>
          <cell r="BH508">
            <v>0</v>
          </cell>
          <cell r="BI508">
            <v>0</v>
          </cell>
          <cell r="BJ508">
            <v>0</v>
          </cell>
          <cell r="BK508">
            <v>0</v>
          </cell>
          <cell r="BL508">
            <v>0</v>
          </cell>
          <cell r="BM508">
            <v>0</v>
          </cell>
          <cell r="BN508">
            <v>0</v>
          </cell>
          <cell r="BO508">
            <v>0</v>
          </cell>
          <cell r="BP508">
            <v>0</v>
          </cell>
          <cell r="BQ508">
            <v>110153</v>
          </cell>
          <cell r="BR508">
            <v>0</v>
          </cell>
          <cell r="BS508">
            <v>0</v>
          </cell>
        </row>
        <row r="509">
          <cell r="A509">
            <v>3074</v>
          </cell>
          <cell r="B509" t="str">
            <v>UEREH</v>
          </cell>
          <cell r="C509" t="str">
            <v>Unit Equipment Room Equipment and HMI</v>
          </cell>
          <cell r="D509" t="str">
            <v>Unit 4</v>
          </cell>
          <cell r="E509" t="str">
            <v>Foreign</v>
          </cell>
          <cell r="F509" t="str">
            <v>B</v>
          </cell>
          <cell r="G509" t="str">
            <v>Engineering</v>
          </cell>
          <cell r="H509" t="str">
            <v>Fixed</v>
          </cell>
          <cell r="I509" t="str">
            <v>B Engineering Foreign Fixed</v>
          </cell>
          <cell r="J509">
            <v>16482.78</v>
          </cell>
          <cell r="K509">
            <v>0</v>
          </cell>
          <cell r="L509">
            <v>16482.78</v>
          </cell>
          <cell r="M509">
            <v>0.22000000000116415</v>
          </cell>
          <cell r="N509">
            <v>16483</v>
          </cell>
          <cell r="P509">
            <v>0</v>
          </cell>
          <cell r="Q509">
            <v>0</v>
          </cell>
          <cell r="R509">
            <v>0</v>
          </cell>
          <cell r="S509">
            <v>0</v>
          </cell>
          <cell r="T509">
            <v>0</v>
          </cell>
          <cell r="U509">
            <v>0</v>
          </cell>
          <cell r="V509">
            <v>0</v>
          </cell>
          <cell r="W509">
            <v>0</v>
          </cell>
          <cell r="X509">
            <v>0</v>
          </cell>
          <cell r="Y509">
            <v>0</v>
          </cell>
          <cell r="Z509">
            <v>0</v>
          </cell>
          <cell r="AA509">
            <v>0</v>
          </cell>
          <cell r="AB509">
            <v>0</v>
          </cell>
          <cell r="AC509">
            <v>0</v>
          </cell>
          <cell r="AD509">
            <v>0</v>
          </cell>
          <cell r="AE509">
            <v>0</v>
          </cell>
          <cell r="AF509">
            <v>0</v>
          </cell>
          <cell r="AG509">
            <v>0</v>
          </cell>
          <cell r="AH509">
            <v>0</v>
          </cell>
          <cell r="AI509">
            <v>0</v>
          </cell>
          <cell r="AJ509">
            <v>0</v>
          </cell>
          <cell r="AK509">
            <v>0</v>
          </cell>
          <cell r="AL509">
            <v>0</v>
          </cell>
          <cell r="AM509">
            <v>0</v>
          </cell>
          <cell r="AN509">
            <v>0</v>
          </cell>
          <cell r="AO509">
            <v>0</v>
          </cell>
          <cell r="AP509">
            <v>0</v>
          </cell>
          <cell r="AQ509">
            <v>0</v>
          </cell>
          <cell r="AR509">
            <v>0</v>
          </cell>
          <cell r="AS509">
            <v>0</v>
          </cell>
          <cell r="AT509">
            <v>0</v>
          </cell>
          <cell r="AU509">
            <v>0</v>
          </cell>
          <cell r="AV509">
            <v>0</v>
          </cell>
          <cell r="AW509">
            <v>0</v>
          </cell>
          <cell r="AX509">
            <v>0</v>
          </cell>
          <cell r="AY509">
            <v>0</v>
          </cell>
          <cell r="AZ509">
            <v>0</v>
          </cell>
          <cell r="BA509">
            <v>0</v>
          </cell>
          <cell r="BB509">
            <v>0</v>
          </cell>
          <cell r="BC509">
            <v>16483</v>
          </cell>
          <cell r="BD509">
            <v>0</v>
          </cell>
          <cell r="BE509">
            <v>0</v>
          </cell>
          <cell r="BF509">
            <v>0</v>
          </cell>
          <cell r="BG509">
            <v>0</v>
          </cell>
          <cell r="BH509">
            <v>0</v>
          </cell>
          <cell r="BI509">
            <v>0</v>
          </cell>
          <cell r="BJ509">
            <v>0</v>
          </cell>
          <cell r="BK509">
            <v>0</v>
          </cell>
          <cell r="BL509">
            <v>0</v>
          </cell>
          <cell r="BM509">
            <v>0</v>
          </cell>
          <cell r="BN509">
            <v>0</v>
          </cell>
          <cell r="BO509">
            <v>0</v>
          </cell>
          <cell r="BP509">
            <v>0</v>
          </cell>
          <cell r="BQ509">
            <v>0</v>
          </cell>
          <cell r="BR509">
            <v>0</v>
          </cell>
          <cell r="BS509">
            <v>0</v>
          </cell>
        </row>
        <row r="510">
          <cell r="A510">
            <v>3075</v>
          </cell>
          <cell r="B510" t="str">
            <v>UEREH</v>
          </cell>
          <cell r="C510" t="str">
            <v>Unit Equipment Room Equipment and HMI</v>
          </cell>
          <cell r="D510" t="str">
            <v>Unit 4</v>
          </cell>
          <cell r="E510" t="str">
            <v>Foreign</v>
          </cell>
          <cell r="F510" t="str">
            <v>C</v>
          </cell>
          <cell r="G510" t="str">
            <v>Plant and Materials</v>
          </cell>
          <cell r="H510" t="str">
            <v>Fixed</v>
          </cell>
          <cell r="I510" t="str">
            <v>C Plant and Materials Foreign Fixed</v>
          </cell>
          <cell r="J510">
            <v>1173293.3899999999</v>
          </cell>
          <cell r="K510">
            <v>1173293.3899999999</v>
          </cell>
          <cell r="L510">
            <v>0</v>
          </cell>
          <cell r="M510">
            <v>0</v>
          </cell>
          <cell r="N510">
            <v>1173293.3899999999</v>
          </cell>
          <cell r="P510">
            <v>0</v>
          </cell>
          <cell r="Q510">
            <v>0</v>
          </cell>
          <cell r="R510">
            <v>0</v>
          </cell>
          <cell r="S510">
            <v>0</v>
          </cell>
          <cell r="T510">
            <v>0</v>
          </cell>
          <cell r="U510">
            <v>0</v>
          </cell>
          <cell r="V510">
            <v>0</v>
          </cell>
          <cell r="W510">
            <v>0</v>
          </cell>
          <cell r="X510">
            <v>0</v>
          </cell>
          <cell r="Y510">
            <v>0</v>
          </cell>
          <cell r="Z510">
            <v>0</v>
          </cell>
          <cell r="AA510">
            <v>0</v>
          </cell>
          <cell r="AB510">
            <v>0</v>
          </cell>
          <cell r="AC510">
            <v>0</v>
          </cell>
          <cell r="AD510">
            <v>0</v>
          </cell>
          <cell r="AE510">
            <v>0</v>
          </cell>
          <cell r="AF510">
            <v>0</v>
          </cell>
          <cell r="AG510">
            <v>0</v>
          </cell>
          <cell r="AH510">
            <v>0</v>
          </cell>
          <cell r="AI510">
            <v>0</v>
          </cell>
          <cell r="AJ510">
            <v>0</v>
          </cell>
          <cell r="AK510">
            <v>0</v>
          </cell>
          <cell r="AL510">
            <v>0</v>
          </cell>
          <cell r="AM510">
            <v>0</v>
          </cell>
          <cell r="AN510">
            <v>0</v>
          </cell>
          <cell r="AO510">
            <v>0</v>
          </cell>
          <cell r="AP510">
            <v>0</v>
          </cell>
          <cell r="AQ510">
            <v>58664.67</v>
          </cell>
          <cell r="AR510">
            <v>1114628.72</v>
          </cell>
          <cell r="AS510">
            <v>0</v>
          </cell>
          <cell r="AT510">
            <v>0</v>
          </cell>
          <cell r="AU510">
            <v>0</v>
          </cell>
          <cell r="AV510">
            <v>0</v>
          </cell>
          <cell r="AW510">
            <v>0</v>
          </cell>
          <cell r="AX510">
            <v>0</v>
          </cell>
          <cell r="AY510">
            <v>0</v>
          </cell>
          <cell r="AZ510">
            <v>0</v>
          </cell>
          <cell r="BA510">
            <v>0</v>
          </cell>
          <cell r="BB510">
            <v>0</v>
          </cell>
          <cell r="BC510">
            <v>0</v>
          </cell>
          <cell r="BD510">
            <v>0</v>
          </cell>
          <cell r="BE510">
            <v>0</v>
          </cell>
          <cell r="BF510">
            <v>0</v>
          </cell>
          <cell r="BG510">
            <v>0</v>
          </cell>
          <cell r="BH510">
            <v>0</v>
          </cell>
          <cell r="BI510">
            <v>0</v>
          </cell>
          <cell r="BJ510">
            <v>0</v>
          </cell>
          <cell r="BK510">
            <v>0</v>
          </cell>
          <cell r="BL510">
            <v>0</v>
          </cell>
          <cell r="BM510">
            <v>0</v>
          </cell>
          <cell r="BN510">
            <v>0</v>
          </cell>
          <cell r="BO510">
            <v>0</v>
          </cell>
          <cell r="BP510">
            <v>0</v>
          </cell>
          <cell r="BQ510">
            <v>0</v>
          </cell>
          <cell r="BR510">
            <v>0</v>
          </cell>
          <cell r="BS510">
            <v>0</v>
          </cell>
        </row>
        <row r="511">
          <cell r="A511">
            <v>3080</v>
          </cell>
          <cell r="B511" t="str">
            <v>UEREH</v>
          </cell>
          <cell r="C511" t="str">
            <v>Unit Equipment Room Equipment and HMI</v>
          </cell>
          <cell r="D511" t="str">
            <v>Unit 4</v>
          </cell>
          <cell r="E511" t="str">
            <v>Foreign</v>
          </cell>
          <cell r="F511" t="str">
            <v>H</v>
          </cell>
          <cell r="G511" t="str">
            <v>Commissioning and Testing</v>
          </cell>
          <cell r="H511" t="str">
            <v>Fixed</v>
          </cell>
          <cell r="I511" t="str">
            <v>H Commissioning and Testing Foreign Fixed</v>
          </cell>
          <cell r="J511">
            <v>34619.56</v>
          </cell>
          <cell r="K511">
            <v>0</v>
          </cell>
          <cell r="L511">
            <v>34619.56</v>
          </cell>
          <cell r="M511">
            <v>0.44000000000232831</v>
          </cell>
          <cell r="N511">
            <v>34620</v>
          </cell>
          <cell r="P511">
            <v>0</v>
          </cell>
          <cell r="Q511">
            <v>0</v>
          </cell>
          <cell r="R511">
            <v>0</v>
          </cell>
          <cell r="S511">
            <v>0</v>
          </cell>
          <cell r="T511">
            <v>0</v>
          </cell>
          <cell r="U511">
            <v>0</v>
          </cell>
          <cell r="V511">
            <v>0</v>
          </cell>
          <cell r="W511">
            <v>0</v>
          </cell>
          <cell r="X511">
            <v>0</v>
          </cell>
          <cell r="Y511">
            <v>0</v>
          </cell>
          <cell r="Z511">
            <v>0</v>
          </cell>
          <cell r="AA511">
            <v>0</v>
          </cell>
          <cell r="AB511">
            <v>0</v>
          </cell>
          <cell r="AC511">
            <v>0</v>
          </cell>
          <cell r="AD511">
            <v>0</v>
          </cell>
          <cell r="AE511">
            <v>0</v>
          </cell>
          <cell r="AF511">
            <v>0</v>
          </cell>
          <cell r="AG511">
            <v>0</v>
          </cell>
          <cell r="AH511">
            <v>0</v>
          </cell>
          <cell r="AI511">
            <v>0</v>
          </cell>
          <cell r="AJ511">
            <v>0</v>
          </cell>
          <cell r="AK511">
            <v>0</v>
          </cell>
          <cell r="AL511">
            <v>0</v>
          </cell>
          <cell r="AM511">
            <v>0</v>
          </cell>
          <cell r="AN511">
            <v>0</v>
          </cell>
          <cell r="AO511">
            <v>0</v>
          </cell>
          <cell r="AP511">
            <v>0</v>
          </cell>
          <cell r="AQ511">
            <v>0</v>
          </cell>
          <cell r="AR511">
            <v>0</v>
          </cell>
          <cell r="AS511">
            <v>0</v>
          </cell>
          <cell r="AT511">
            <v>0</v>
          </cell>
          <cell r="AU511">
            <v>0</v>
          </cell>
          <cell r="AV511">
            <v>0</v>
          </cell>
          <cell r="AW511">
            <v>0</v>
          </cell>
          <cell r="AX511">
            <v>0</v>
          </cell>
          <cell r="AY511">
            <v>0</v>
          </cell>
          <cell r="AZ511">
            <v>0</v>
          </cell>
          <cell r="BA511">
            <v>34620</v>
          </cell>
          <cell r="BB511">
            <v>0</v>
          </cell>
          <cell r="BC511">
            <v>0</v>
          </cell>
          <cell r="BD511">
            <v>0</v>
          </cell>
          <cell r="BE511">
            <v>0</v>
          </cell>
          <cell r="BF511">
            <v>0</v>
          </cell>
          <cell r="BG511">
            <v>0</v>
          </cell>
          <cell r="BH511">
            <v>0</v>
          </cell>
          <cell r="BI511">
            <v>0</v>
          </cell>
          <cell r="BJ511">
            <v>0</v>
          </cell>
          <cell r="BK511">
            <v>0</v>
          </cell>
          <cell r="BL511">
            <v>0</v>
          </cell>
          <cell r="BM511">
            <v>0</v>
          </cell>
          <cell r="BN511">
            <v>0</v>
          </cell>
          <cell r="BO511">
            <v>0</v>
          </cell>
          <cell r="BP511">
            <v>0</v>
          </cell>
          <cell r="BQ511">
            <v>0</v>
          </cell>
          <cell r="BR511">
            <v>0</v>
          </cell>
          <cell r="BS511">
            <v>0</v>
          </cell>
        </row>
        <row r="512">
          <cell r="A512">
            <v>3082</v>
          </cell>
          <cell r="B512" t="str">
            <v>UEREH</v>
          </cell>
          <cell r="C512" t="str">
            <v>Unit Equipment Room Equipment and HMI</v>
          </cell>
          <cell r="D512" t="str">
            <v>Unit 4</v>
          </cell>
          <cell r="E512" t="str">
            <v>Local</v>
          </cell>
          <cell r="F512" t="str">
            <v>B</v>
          </cell>
          <cell r="G512" t="str">
            <v>Engineering</v>
          </cell>
          <cell r="H512" t="str">
            <v>Formula 4</v>
          </cell>
          <cell r="I512" t="str">
            <v>B Engineering Local Formula 4</v>
          </cell>
          <cell r="J512">
            <v>9577.35</v>
          </cell>
          <cell r="K512">
            <v>9577.35</v>
          </cell>
          <cell r="L512">
            <v>0</v>
          </cell>
          <cell r="M512">
            <v>0</v>
          </cell>
          <cell r="N512">
            <v>9577.35</v>
          </cell>
          <cell r="P512">
            <v>0</v>
          </cell>
          <cell r="Q512">
            <v>0</v>
          </cell>
          <cell r="R512">
            <v>0</v>
          </cell>
          <cell r="S512">
            <v>0</v>
          </cell>
          <cell r="T512">
            <v>0</v>
          </cell>
          <cell r="U512">
            <v>0</v>
          </cell>
          <cell r="V512">
            <v>0</v>
          </cell>
          <cell r="W512">
            <v>0</v>
          </cell>
          <cell r="X512">
            <v>0</v>
          </cell>
          <cell r="Y512">
            <v>0</v>
          </cell>
          <cell r="Z512">
            <v>0</v>
          </cell>
          <cell r="AA512">
            <v>0</v>
          </cell>
          <cell r="AB512">
            <v>0</v>
          </cell>
          <cell r="AC512">
            <v>9577.35</v>
          </cell>
          <cell r="AD512">
            <v>0</v>
          </cell>
          <cell r="AE512">
            <v>0</v>
          </cell>
          <cell r="AF512">
            <v>0</v>
          </cell>
          <cell r="AG512">
            <v>0</v>
          </cell>
          <cell r="AH512">
            <v>0</v>
          </cell>
          <cell r="AI512">
            <v>0</v>
          </cell>
          <cell r="AJ512">
            <v>0</v>
          </cell>
          <cell r="AK512">
            <v>0</v>
          </cell>
          <cell r="AL512">
            <v>0</v>
          </cell>
          <cell r="AM512">
            <v>0</v>
          </cell>
          <cell r="AN512">
            <v>0</v>
          </cell>
          <cell r="AO512">
            <v>0</v>
          </cell>
          <cell r="AP512">
            <v>0</v>
          </cell>
          <cell r="AQ512">
            <v>0</v>
          </cell>
          <cell r="AR512">
            <v>0</v>
          </cell>
          <cell r="AS512">
            <v>0</v>
          </cell>
          <cell r="AT512">
            <v>0</v>
          </cell>
          <cell r="AU512">
            <v>0</v>
          </cell>
          <cell r="AV512">
            <v>0</v>
          </cell>
          <cell r="AW512">
            <v>0</v>
          </cell>
          <cell r="AX512">
            <v>0</v>
          </cell>
          <cell r="AY512">
            <v>0</v>
          </cell>
          <cell r="AZ512">
            <v>0</v>
          </cell>
          <cell r="BA512">
            <v>0</v>
          </cell>
          <cell r="BB512">
            <v>0</v>
          </cell>
          <cell r="BC512">
            <v>0</v>
          </cell>
          <cell r="BD512">
            <v>0</v>
          </cell>
          <cell r="BE512">
            <v>0</v>
          </cell>
          <cell r="BF512">
            <v>0</v>
          </cell>
          <cell r="BG512">
            <v>0</v>
          </cell>
          <cell r="BH512">
            <v>0</v>
          </cell>
          <cell r="BI512">
            <v>0</v>
          </cell>
          <cell r="BJ512">
            <v>0</v>
          </cell>
          <cell r="BK512">
            <v>0</v>
          </cell>
          <cell r="BL512">
            <v>0</v>
          </cell>
          <cell r="BM512">
            <v>0</v>
          </cell>
          <cell r="BN512">
            <v>0</v>
          </cell>
          <cell r="BO512">
            <v>0</v>
          </cell>
          <cell r="BP512">
            <v>0</v>
          </cell>
          <cell r="BQ512">
            <v>0</v>
          </cell>
          <cell r="BR512">
            <v>0</v>
          </cell>
          <cell r="BS512">
            <v>0</v>
          </cell>
        </row>
        <row r="513">
          <cell r="A513">
            <v>3083</v>
          </cell>
          <cell r="B513" t="str">
            <v>UEREH</v>
          </cell>
          <cell r="C513" t="str">
            <v>Unit Equipment Room Equipment and HMI</v>
          </cell>
          <cell r="D513" t="str">
            <v>Unit 4</v>
          </cell>
          <cell r="E513" t="str">
            <v>Local</v>
          </cell>
          <cell r="F513" t="str">
            <v>C</v>
          </cell>
          <cell r="G513" t="str">
            <v>Plant and Materials</v>
          </cell>
          <cell r="H513" t="str">
            <v>Formula 1</v>
          </cell>
          <cell r="I513" t="str">
            <v>C Plant and Materials Local Formula 1</v>
          </cell>
          <cell r="J513">
            <v>57407.34</v>
          </cell>
          <cell r="K513">
            <v>0</v>
          </cell>
          <cell r="L513">
            <v>57407.34</v>
          </cell>
          <cell r="M513">
            <v>-0.33999999999650754</v>
          </cell>
          <cell r="N513">
            <v>57407</v>
          </cell>
          <cell r="P513">
            <v>0</v>
          </cell>
          <cell r="Q513">
            <v>0</v>
          </cell>
          <cell r="R513">
            <v>0</v>
          </cell>
          <cell r="S513">
            <v>0</v>
          </cell>
          <cell r="T513">
            <v>0</v>
          </cell>
          <cell r="U513">
            <v>0</v>
          </cell>
          <cell r="V513">
            <v>0</v>
          </cell>
          <cell r="W513">
            <v>0</v>
          </cell>
          <cell r="X513">
            <v>0</v>
          </cell>
          <cell r="Y513">
            <v>0</v>
          </cell>
          <cell r="Z513">
            <v>0</v>
          </cell>
          <cell r="AA513">
            <v>0</v>
          </cell>
          <cell r="AB513">
            <v>0</v>
          </cell>
          <cell r="AC513">
            <v>0</v>
          </cell>
          <cell r="AD513">
            <v>0</v>
          </cell>
          <cell r="AE513">
            <v>0</v>
          </cell>
          <cell r="AF513">
            <v>0</v>
          </cell>
          <cell r="AG513">
            <v>0</v>
          </cell>
          <cell r="AH513">
            <v>0</v>
          </cell>
          <cell r="AI513">
            <v>0</v>
          </cell>
          <cell r="AJ513">
            <v>0</v>
          </cell>
          <cell r="AK513">
            <v>0</v>
          </cell>
          <cell r="AL513">
            <v>0</v>
          </cell>
          <cell r="AM513">
            <v>0</v>
          </cell>
          <cell r="AN513">
            <v>0</v>
          </cell>
          <cell r="AO513">
            <v>0</v>
          </cell>
          <cell r="AP513">
            <v>0</v>
          </cell>
          <cell r="AQ513">
            <v>0</v>
          </cell>
          <cell r="AR513">
            <v>0</v>
          </cell>
          <cell r="AS513">
            <v>0</v>
          </cell>
          <cell r="AT513">
            <v>0</v>
          </cell>
          <cell r="AU513">
            <v>0</v>
          </cell>
          <cell r="AV513">
            <v>0</v>
          </cell>
          <cell r="AW513">
            <v>0</v>
          </cell>
          <cell r="AX513">
            <v>0</v>
          </cell>
          <cell r="AY513">
            <v>0</v>
          </cell>
          <cell r="AZ513">
            <v>57407</v>
          </cell>
          <cell r="BA513">
            <v>0</v>
          </cell>
          <cell r="BB513">
            <v>0</v>
          </cell>
          <cell r="BC513">
            <v>0</v>
          </cell>
          <cell r="BD513">
            <v>0</v>
          </cell>
          <cell r="BE513">
            <v>0</v>
          </cell>
          <cell r="BF513">
            <v>0</v>
          </cell>
          <cell r="BG513">
            <v>0</v>
          </cell>
          <cell r="BH513">
            <v>0</v>
          </cell>
          <cell r="BI513">
            <v>0</v>
          </cell>
          <cell r="BJ513">
            <v>0</v>
          </cell>
          <cell r="BK513">
            <v>0</v>
          </cell>
          <cell r="BL513">
            <v>0</v>
          </cell>
          <cell r="BM513">
            <v>0</v>
          </cell>
          <cell r="BN513">
            <v>0</v>
          </cell>
          <cell r="BO513">
            <v>0</v>
          </cell>
          <cell r="BP513">
            <v>0</v>
          </cell>
          <cell r="BQ513">
            <v>0</v>
          </cell>
          <cell r="BR513">
            <v>0</v>
          </cell>
          <cell r="BS513">
            <v>0</v>
          </cell>
        </row>
        <row r="514">
          <cell r="A514">
            <v>3084</v>
          </cell>
          <cell r="B514" t="str">
            <v>UEREH</v>
          </cell>
          <cell r="C514" t="str">
            <v>Unit Equipment Room Equipment and HMI</v>
          </cell>
          <cell r="D514" t="str">
            <v>Unit 4</v>
          </cell>
          <cell r="E514" t="str">
            <v>Local</v>
          </cell>
          <cell r="F514" t="str">
            <v>D</v>
          </cell>
          <cell r="G514" t="str">
            <v>Shipping / Freight</v>
          </cell>
          <cell r="H514" t="str">
            <v>Fixed</v>
          </cell>
          <cell r="I514" t="str">
            <v>D Shipping / Freight Local Fixed</v>
          </cell>
          <cell r="J514">
            <v>64092.47</v>
          </cell>
          <cell r="K514">
            <v>0</v>
          </cell>
          <cell r="L514">
            <v>64092.47</v>
          </cell>
          <cell r="M514">
            <v>-0.47000000000116415</v>
          </cell>
          <cell r="N514">
            <v>64092</v>
          </cell>
          <cell r="P514">
            <v>0</v>
          </cell>
          <cell r="Q514">
            <v>0</v>
          </cell>
          <cell r="R514">
            <v>0</v>
          </cell>
          <cell r="S514">
            <v>0</v>
          </cell>
          <cell r="T514">
            <v>0</v>
          </cell>
          <cell r="U514">
            <v>0</v>
          </cell>
          <cell r="V514">
            <v>0</v>
          </cell>
          <cell r="W514">
            <v>0</v>
          </cell>
          <cell r="X514">
            <v>0</v>
          </cell>
          <cell r="Y514">
            <v>0</v>
          </cell>
          <cell r="Z514">
            <v>0</v>
          </cell>
          <cell r="AA514">
            <v>0</v>
          </cell>
          <cell r="AB514">
            <v>0</v>
          </cell>
          <cell r="AC514">
            <v>0</v>
          </cell>
          <cell r="AD514">
            <v>0</v>
          </cell>
          <cell r="AE514">
            <v>0</v>
          </cell>
          <cell r="AF514">
            <v>0</v>
          </cell>
          <cell r="AG514">
            <v>0</v>
          </cell>
          <cell r="AH514">
            <v>0</v>
          </cell>
          <cell r="AI514">
            <v>0</v>
          </cell>
          <cell r="AJ514">
            <v>0</v>
          </cell>
          <cell r="AK514">
            <v>0</v>
          </cell>
          <cell r="AL514">
            <v>0</v>
          </cell>
          <cell r="AM514">
            <v>0</v>
          </cell>
          <cell r="AN514">
            <v>0</v>
          </cell>
          <cell r="AO514">
            <v>0</v>
          </cell>
          <cell r="AP514">
            <v>0</v>
          </cell>
          <cell r="AQ514">
            <v>0</v>
          </cell>
          <cell r="AR514">
            <v>0</v>
          </cell>
          <cell r="AS514">
            <v>0</v>
          </cell>
          <cell r="AT514">
            <v>0</v>
          </cell>
          <cell r="AU514">
            <v>0</v>
          </cell>
          <cell r="AV514">
            <v>0</v>
          </cell>
          <cell r="AW514">
            <v>0</v>
          </cell>
          <cell r="AX514">
            <v>0</v>
          </cell>
          <cell r="AY514">
            <v>0</v>
          </cell>
          <cell r="AZ514">
            <v>64092</v>
          </cell>
          <cell r="BA514">
            <v>0</v>
          </cell>
          <cell r="BB514">
            <v>0</v>
          </cell>
          <cell r="BC514">
            <v>0</v>
          </cell>
          <cell r="BD514">
            <v>0</v>
          </cell>
          <cell r="BE514">
            <v>0</v>
          </cell>
          <cell r="BF514">
            <v>0</v>
          </cell>
          <cell r="BG514">
            <v>0</v>
          </cell>
          <cell r="BH514">
            <v>0</v>
          </cell>
          <cell r="BI514">
            <v>0</v>
          </cell>
          <cell r="BJ514">
            <v>0</v>
          </cell>
          <cell r="BK514">
            <v>0</v>
          </cell>
          <cell r="BL514">
            <v>0</v>
          </cell>
          <cell r="BM514">
            <v>0</v>
          </cell>
          <cell r="BN514">
            <v>0</v>
          </cell>
          <cell r="BO514">
            <v>0</v>
          </cell>
          <cell r="BP514">
            <v>0</v>
          </cell>
          <cell r="BQ514">
            <v>0</v>
          </cell>
          <cell r="BR514">
            <v>0</v>
          </cell>
          <cell r="BS514">
            <v>0</v>
          </cell>
        </row>
        <row r="515">
          <cell r="A515">
            <v>3088</v>
          </cell>
          <cell r="B515" t="str">
            <v>UEREH</v>
          </cell>
          <cell r="C515" t="str">
            <v>Unit Equipment Room Equipment and HMI</v>
          </cell>
          <cell r="D515" t="str">
            <v>Unit 4</v>
          </cell>
          <cell r="E515" t="str">
            <v>Local</v>
          </cell>
          <cell r="F515" t="str">
            <v>H</v>
          </cell>
          <cell r="G515" t="str">
            <v>Commissioning and Testing</v>
          </cell>
          <cell r="H515" t="str">
            <v>Formula 4</v>
          </cell>
          <cell r="I515" t="str">
            <v>H Commissioning and Testing Local Formula 4</v>
          </cell>
          <cell r="J515">
            <v>87035.03</v>
          </cell>
          <cell r="K515">
            <v>0</v>
          </cell>
          <cell r="L515">
            <v>87035.03</v>
          </cell>
          <cell r="M515">
            <v>-2.9999999998835847E-2</v>
          </cell>
          <cell r="N515">
            <v>87035</v>
          </cell>
          <cell r="P515">
            <v>0</v>
          </cell>
          <cell r="Q515">
            <v>0</v>
          </cell>
          <cell r="R515">
            <v>0</v>
          </cell>
          <cell r="S515">
            <v>0</v>
          </cell>
          <cell r="T515">
            <v>0</v>
          </cell>
          <cell r="U515">
            <v>0</v>
          </cell>
          <cell r="V515">
            <v>0</v>
          </cell>
          <cell r="W515">
            <v>0</v>
          </cell>
          <cell r="X515">
            <v>0</v>
          </cell>
          <cell r="Y515">
            <v>0</v>
          </cell>
          <cell r="Z515">
            <v>0</v>
          </cell>
          <cell r="AA515">
            <v>0</v>
          </cell>
          <cell r="AB515">
            <v>0</v>
          </cell>
          <cell r="AC515">
            <v>0</v>
          </cell>
          <cell r="AD515">
            <v>0</v>
          </cell>
          <cell r="AE515">
            <v>0</v>
          </cell>
          <cell r="AF515">
            <v>0</v>
          </cell>
          <cell r="AG515">
            <v>0</v>
          </cell>
          <cell r="AH515">
            <v>0</v>
          </cell>
          <cell r="AI515">
            <v>0</v>
          </cell>
          <cell r="AJ515">
            <v>0</v>
          </cell>
          <cell r="AK515">
            <v>0</v>
          </cell>
          <cell r="AL515">
            <v>0</v>
          </cell>
          <cell r="AM515">
            <v>0</v>
          </cell>
          <cell r="AN515">
            <v>0</v>
          </cell>
          <cell r="AO515">
            <v>0</v>
          </cell>
          <cell r="AP515">
            <v>0</v>
          </cell>
          <cell r="AQ515">
            <v>0</v>
          </cell>
          <cell r="AR515">
            <v>0</v>
          </cell>
          <cell r="AS515">
            <v>0</v>
          </cell>
          <cell r="AT515">
            <v>0</v>
          </cell>
          <cell r="AU515">
            <v>0</v>
          </cell>
          <cell r="AV515">
            <v>0</v>
          </cell>
          <cell r="AW515">
            <v>0</v>
          </cell>
          <cell r="AX515">
            <v>0</v>
          </cell>
          <cell r="AY515">
            <v>0</v>
          </cell>
          <cell r="AZ515">
            <v>0</v>
          </cell>
          <cell r="BA515">
            <v>87035</v>
          </cell>
          <cell r="BB515">
            <v>0</v>
          </cell>
          <cell r="BC515">
            <v>0</v>
          </cell>
          <cell r="BD515">
            <v>0</v>
          </cell>
          <cell r="BE515">
            <v>0</v>
          </cell>
          <cell r="BF515">
            <v>0</v>
          </cell>
          <cell r="BG515">
            <v>0</v>
          </cell>
          <cell r="BH515">
            <v>0</v>
          </cell>
          <cell r="BI515">
            <v>0</v>
          </cell>
          <cell r="BJ515">
            <v>0</v>
          </cell>
          <cell r="BK515">
            <v>0</v>
          </cell>
          <cell r="BL515">
            <v>0</v>
          </cell>
          <cell r="BM515">
            <v>0</v>
          </cell>
          <cell r="BN515">
            <v>0</v>
          </cell>
          <cell r="BO515">
            <v>0</v>
          </cell>
          <cell r="BP515">
            <v>0</v>
          </cell>
          <cell r="BQ515">
            <v>0</v>
          </cell>
          <cell r="BR515">
            <v>0</v>
          </cell>
          <cell r="BS515">
            <v>0</v>
          </cell>
        </row>
        <row r="516">
          <cell r="A516">
            <v>3090</v>
          </cell>
          <cell r="B516" t="str">
            <v>UEREH</v>
          </cell>
          <cell r="C516" t="str">
            <v>Unit Equipment Room Equipment and HMI</v>
          </cell>
          <cell r="D516" t="str">
            <v>Unit 5</v>
          </cell>
          <cell r="E516" t="str">
            <v>Foreign</v>
          </cell>
          <cell r="F516" t="str">
            <v>B</v>
          </cell>
          <cell r="G516" t="str">
            <v>Engineering</v>
          </cell>
          <cell r="H516" t="str">
            <v>Fixed</v>
          </cell>
          <cell r="I516" t="str">
            <v>B Engineering Foreign Fixed</v>
          </cell>
          <cell r="J516">
            <v>16482.78</v>
          </cell>
          <cell r="K516">
            <v>0</v>
          </cell>
          <cell r="L516">
            <v>16482.78</v>
          </cell>
          <cell r="M516">
            <v>0.22000000000116415</v>
          </cell>
          <cell r="N516">
            <v>16483</v>
          </cell>
          <cell r="P516">
            <v>0</v>
          </cell>
          <cell r="Q516">
            <v>0</v>
          </cell>
          <cell r="R516">
            <v>0</v>
          </cell>
          <cell r="S516">
            <v>0</v>
          </cell>
          <cell r="T516">
            <v>0</v>
          </cell>
          <cell r="U516">
            <v>0</v>
          </cell>
          <cell r="V516">
            <v>0</v>
          </cell>
          <cell r="W516">
            <v>0</v>
          </cell>
          <cell r="X516">
            <v>0</v>
          </cell>
          <cell r="Y516">
            <v>0</v>
          </cell>
          <cell r="Z516">
            <v>0</v>
          </cell>
          <cell r="AA516">
            <v>0</v>
          </cell>
          <cell r="AB516">
            <v>0</v>
          </cell>
          <cell r="AC516">
            <v>0</v>
          </cell>
          <cell r="AD516">
            <v>0</v>
          </cell>
          <cell r="AE516">
            <v>0</v>
          </cell>
          <cell r="AF516">
            <v>0</v>
          </cell>
          <cell r="AG516">
            <v>0</v>
          </cell>
          <cell r="AH516">
            <v>0</v>
          </cell>
          <cell r="AI516">
            <v>0</v>
          </cell>
          <cell r="AJ516">
            <v>0</v>
          </cell>
          <cell r="AK516">
            <v>0</v>
          </cell>
          <cell r="AL516">
            <v>0</v>
          </cell>
          <cell r="AM516">
            <v>0</v>
          </cell>
          <cell r="AN516">
            <v>0</v>
          </cell>
          <cell r="AO516">
            <v>0</v>
          </cell>
          <cell r="AP516">
            <v>0</v>
          </cell>
          <cell r="AQ516">
            <v>0</v>
          </cell>
          <cell r="AR516">
            <v>0</v>
          </cell>
          <cell r="AS516">
            <v>0</v>
          </cell>
          <cell r="AT516">
            <v>0</v>
          </cell>
          <cell r="AU516">
            <v>0</v>
          </cell>
          <cell r="AV516">
            <v>0</v>
          </cell>
          <cell r="AW516">
            <v>0</v>
          </cell>
          <cell r="AX516">
            <v>0</v>
          </cell>
          <cell r="AY516">
            <v>16483</v>
          </cell>
          <cell r="AZ516">
            <v>0</v>
          </cell>
          <cell r="BA516">
            <v>0</v>
          </cell>
          <cell r="BB516">
            <v>0</v>
          </cell>
          <cell r="BC516">
            <v>0</v>
          </cell>
          <cell r="BD516">
            <v>0</v>
          </cell>
          <cell r="BE516">
            <v>0</v>
          </cell>
          <cell r="BF516">
            <v>0</v>
          </cell>
          <cell r="BG516">
            <v>0</v>
          </cell>
          <cell r="BH516">
            <v>0</v>
          </cell>
          <cell r="BI516">
            <v>0</v>
          </cell>
          <cell r="BJ516">
            <v>0</v>
          </cell>
          <cell r="BK516">
            <v>0</v>
          </cell>
          <cell r="BL516">
            <v>0</v>
          </cell>
          <cell r="BM516">
            <v>0</v>
          </cell>
          <cell r="BN516">
            <v>0</v>
          </cell>
          <cell r="BO516">
            <v>0</v>
          </cell>
          <cell r="BP516">
            <v>0</v>
          </cell>
          <cell r="BQ516">
            <v>0</v>
          </cell>
          <cell r="BR516">
            <v>0</v>
          </cell>
          <cell r="BS516">
            <v>0</v>
          </cell>
        </row>
        <row r="517">
          <cell r="A517">
            <v>3091</v>
          </cell>
          <cell r="B517" t="str">
            <v>UEREH</v>
          </cell>
          <cell r="C517" t="str">
            <v>Unit Equipment Room Equipment and HMI</v>
          </cell>
          <cell r="D517" t="str">
            <v>Unit 5</v>
          </cell>
          <cell r="E517" t="str">
            <v>Foreign</v>
          </cell>
          <cell r="F517" t="str">
            <v>C</v>
          </cell>
          <cell r="G517" t="str">
            <v>Plant and Materials</v>
          </cell>
          <cell r="H517" t="str">
            <v>Fixed</v>
          </cell>
          <cell r="I517" t="str">
            <v>C Plant and Materials Foreign Fixed</v>
          </cell>
          <cell r="J517">
            <v>1173293.3899999999</v>
          </cell>
          <cell r="K517">
            <v>0</v>
          </cell>
          <cell r="L517">
            <v>1173293.3899999999</v>
          </cell>
          <cell r="M517">
            <v>-0.38999999989755452</v>
          </cell>
          <cell r="N517">
            <v>1173293</v>
          </cell>
          <cell r="P517">
            <v>0</v>
          </cell>
          <cell r="Q517">
            <v>0</v>
          </cell>
          <cell r="R517">
            <v>0</v>
          </cell>
          <cell r="S517">
            <v>0</v>
          </cell>
          <cell r="T517">
            <v>0</v>
          </cell>
          <cell r="U517">
            <v>0</v>
          </cell>
          <cell r="V517">
            <v>0</v>
          </cell>
          <cell r="W517">
            <v>0</v>
          </cell>
          <cell r="X517">
            <v>0</v>
          </cell>
          <cell r="Y517">
            <v>0</v>
          </cell>
          <cell r="Z517">
            <v>0</v>
          </cell>
          <cell r="AA517">
            <v>0</v>
          </cell>
          <cell r="AB517">
            <v>0</v>
          </cell>
          <cell r="AC517">
            <v>0</v>
          </cell>
          <cell r="AD517">
            <v>0</v>
          </cell>
          <cell r="AE517">
            <v>0</v>
          </cell>
          <cell r="AF517">
            <v>0</v>
          </cell>
          <cell r="AG517">
            <v>0</v>
          </cell>
          <cell r="AH517">
            <v>0</v>
          </cell>
          <cell r="AI517">
            <v>0</v>
          </cell>
          <cell r="AJ517">
            <v>0</v>
          </cell>
          <cell r="AK517">
            <v>0</v>
          </cell>
          <cell r="AL517">
            <v>0</v>
          </cell>
          <cell r="AM517">
            <v>0</v>
          </cell>
          <cell r="AN517">
            <v>0</v>
          </cell>
          <cell r="AO517">
            <v>0</v>
          </cell>
          <cell r="AP517">
            <v>0</v>
          </cell>
          <cell r="AQ517">
            <v>0</v>
          </cell>
          <cell r="AR517">
            <v>0</v>
          </cell>
          <cell r="AS517">
            <v>0</v>
          </cell>
          <cell r="AT517">
            <v>0</v>
          </cell>
          <cell r="AU517">
            <v>0</v>
          </cell>
          <cell r="AV517">
            <v>0</v>
          </cell>
          <cell r="AW517">
            <v>0</v>
          </cell>
          <cell r="AX517">
            <v>0</v>
          </cell>
          <cell r="AY517">
            <v>0</v>
          </cell>
          <cell r="AZ517">
            <v>0</v>
          </cell>
          <cell r="BA517">
            <v>0</v>
          </cell>
          <cell r="BB517">
            <v>0</v>
          </cell>
          <cell r="BC517">
            <v>1173293</v>
          </cell>
          <cell r="BD517">
            <v>0</v>
          </cell>
          <cell r="BE517">
            <v>0</v>
          </cell>
          <cell r="BF517">
            <v>0</v>
          </cell>
          <cell r="BG517">
            <v>0</v>
          </cell>
          <cell r="BH517">
            <v>0</v>
          </cell>
          <cell r="BI517">
            <v>0</v>
          </cell>
          <cell r="BJ517">
            <v>0</v>
          </cell>
          <cell r="BK517">
            <v>0</v>
          </cell>
          <cell r="BL517">
            <v>0</v>
          </cell>
          <cell r="BM517">
            <v>0</v>
          </cell>
          <cell r="BN517">
            <v>0</v>
          </cell>
          <cell r="BO517">
            <v>0</v>
          </cell>
          <cell r="BP517">
            <v>0</v>
          </cell>
          <cell r="BQ517">
            <v>0</v>
          </cell>
          <cell r="BR517">
            <v>0</v>
          </cell>
          <cell r="BS517">
            <v>0</v>
          </cell>
        </row>
        <row r="518">
          <cell r="A518">
            <v>3096</v>
          </cell>
          <cell r="B518" t="str">
            <v>UEREH</v>
          </cell>
          <cell r="C518" t="str">
            <v>Unit Equipment Room Equipment and HMI</v>
          </cell>
          <cell r="D518" t="str">
            <v>Unit 5</v>
          </cell>
          <cell r="E518" t="str">
            <v>Foreign</v>
          </cell>
          <cell r="F518" t="str">
            <v>H</v>
          </cell>
          <cell r="G518" t="str">
            <v>Commissioning and Testing</v>
          </cell>
          <cell r="H518" t="str">
            <v>Fixed</v>
          </cell>
          <cell r="I518" t="str">
            <v>H Commissioning and Testing Foreign Fixed</v>
          </cell>
          <cell r="J518">
            <v>34619.56</v>
          </cell>
          <cell r="K518">
            <v>0</v>
          </cell>
          <cell r="L518">
            <v>34619.56</v>
          </cell>
          <cell r="M518">
            <v>0.44000000000232831</v>
          </cell>
          <cell r="N518">
            <v>34620</v>
          </cell>
          <cell r="P518">
            <v>0</v>
          </cell>
          <cell r="Q518">
            <v>0</v>
          </cell>
          <cell r="R518">
            <v>0</v>
          </cell>
          <cell r="S518">
            <v>0</v>
          </cell>
          <cell r="T518">
            <v>0</v>
          </cell>
          <cell r="U518">
            <v>0</v>
          </cell>
          <cell r="V518">
            <v>0</v>
          </cell>
          <cell r="W518">
            <v>0</v>
          </cell>
          <cell r="X518">
            <v>0</v>
          </cell>
          <cell r="Y518">
            <v>0</v>
          </cell>
          <cell r="Z518">
            <v>0</v>
          </cell>
          <cell r="AA518">
            <v>0</v>
          </cell>
          <cell r="AB518">
            <v>0</v>
          </cell>
          <cell r="AC518">
            <v>0</v>
          </cell>
          <cell r="AD518">
            <v>0</v>
          </cell>
          <cell r="AE518">
            <v>0</v>
          </cell>
          <cell r="AF518">
            <v>0</v>
          </cell>
          <cell r="AG518">
            <v>0</v>
          </cell>
          <cell r="AH518">
            <v>0</v>
          </cell>
          <cell r="AI518">
            <v>0</v>
          </cell>
          <cell r="AJ518">
            <v>0</v>
          </cell>
          <cell r="AK518">
            <v>0</v>
          </cell>
          <cell r="AL518">
            <v>0</v>
          </cell>
          <cell r="AM518">
            <v>0</v>
          </cell>
          <cell r="AN518">
            <v>0</v>
          </cell>
          <cell r="AO518">
            <v>0</v>
          </cell>
          <cell r="AP518">
            <v>0</v>
          </cell>
          <cell r="AQ518">
            <v>0</v>
          </cell>
          <cell r="AR518">
            <v>0</v>
          </cell>
          <cell r="AS518">
            <v>0</v>
          </cell>
          <cell r="AT518">
            <v>0</v>
          </cell>
          <cell r="AU518">
            <v>0</v>
          </cell>
          <cell r="AV518">
            <v>0</v>
          </cell>
          <cell r="AW518">
            <v>0</v>
          </cell>
          <cell r="AX518">
            <v>0</v>
          </cell>
          <cell r="AY518">
            <v>0</v>
          </cell>
          <cell r="AZ518">
            <v>0</v>
          </cell>
          <cell r="BA518">
            <v>0</v>
          </cell>
          <cell r="BB518">
            <v>0</v>
          </cell>
          <cell r="BC518">
            <v>0</v>
          </cell>
          <cell r="BD518">
            <v>0</v>
          </cell>
          <cell r="BE518">
            <v>0</v>
          </cell>
          <cell r="BF518">
            <v>34620</v>
          </cell>
          <cell r="BG518">
            <v>0</v>
          </cell>
          <cell r="BH518">
            <v>0</v>
          </cell>
          <cell r="BI518">
            <v>0</v>
          </cell>
          <cell r="BJ518">
            <v>0</v>
          </cell>
          <cell r="BK518">
            <v>0</v>
          </cell>
          <cell r="BL518">
            <v>0</v>
          </cell>
          <cell r="BM518">
            <v>0</v>
          </cell>
          <cell r="BN518">
            <v>0</v>
          </cell>
          <cell r="BO518">
            <v>0</v>
          </cell>
          <cell r="BP518">
            <v>0</v>
          </cell>
          <cell r="BQ518">
            <v>0</v>
          </cell>
          <cell r="BR518">
            <v>0</v>
          </cell>
          <cell r="BS518">
            <v>0</v>
          </cell>
        </row>
        <row r="519">
          <cell r="A519">
            <v>3098</v>
          </cell>
          <cell r="B519" t="str">
            <v>UEREH</v>
          </cell>
          <cell r="C519" t="str">
            <v>Unit Equipment Room Equipment and HMI</v>
          </cell>
          <cell r="D519" t="str">
            <v>Unit 5</v>
          </cell>
          <cell r="E519" t="str">
            <v>Local</v>
          </cell>
          <cell r="F519" t="str">
            <v>B</v>
          </cell>
          <cell r="G519" t="str">
            <v>Engineering</v>
          </cell>
          <cell r="H519" t="str">
            <v>Formula 4</v>
          </cell>
          <cell r="I519" t="str">
            <v>B Engineering Local Formula 4</v>
          </cell>
          <cell r="J519">
            <v>9577.35</v>
          </cell>
          <cell r="K519">
            <v>9577.35</v>
          </cell>
          <cell r="L519">
            <v>0</v>
          </cell>
          <cell r="M519">
            <v>0</v>
          </cell>
          <cell r="N519">
            <v>9577.35</v>
          </cell>
          <cell r="P519">
            <v>0</v>
          </cell>
          <cell r="Q519">
            <v>0</v>
          </cell>
          <cell r="R519">
            <v>0</v>
          </cell>
          <cell r="S519">
            <v>0</v>
          </cell>
          <cell r="T519">
            <v>0</v>
          </cell>
          <cell r="U519">
            <v>0</v>
          </cell>
          <cell r="V519">
            <v>0</v>
          </cell>
          <cell r="W519">
            <v>0</v>
          </cell>
          <cell r="X519">
            <v>0</v>
          </cell>
          <cell r="Y519">
            <v>0</v>
          </cell>
          <cell r="Z519">
            <v>0</v>
          </cell>
          <cell r="AA519">
            <v>0</v>
          </cell>
          <cell r="AB519">
            <v>0</v>
          </cell>
          <cell r="AC519">
            <v>9577.35</v>
          </cell>
          <cell r="AD519">
            <v>0</v>
          </cell>
          <cell r="AE519">
            <v>0</v>
          </cell>
          <cell r="AF519">
            <v>0</v>
          </cell>
          <cell r="AG519">
            <v>0</v>
          </cell>
          <cell r="AH519">
            <v>0</v>
          </cell>
          <cell r="AI519">
            <v>0</v>
          </cell>
          <cell r="AJ519">
            <v>0</v>
          </cell>
          <cell r="AK519">
            <v>0</v>
          </cell>
          <cell r="AL519">
            <v>0</v>
          </cell>
          <cell r="AM519">
            <v>0</v>
          </cell>
          <cell r="AN519">
            <v>0</v>
          </cell>
          <cell r="AO519">
            <v>0</v>
          </cell>
          <cell r="AP519">
            <v>0</v>
          </cell>
          <cell r="AQ519">
            <v>0</v>
          </cell>
          <cell r="AR519">
            <v>0</v>
          </cell>
          <cell r="AS519">
            <v>0</v>
          </cell>
          <cell r="AT519">
            <v>0</v>
          </cell>
          <cell r="AU519">
            <v>0</v>
          </cell>
          <cell r="AV519">
            <v>0</v>
          </cell>
          <cell r="AW519">
            <v>0</v>
          </cell>
          <cell r="AX519">
            <v>0</v>
          </cell>
          <cell r="AY519">
            <v>0</v>
          </cell>
          <cell r="AZ519">
            <v>0</v>
          </cell>
          <cell r="BA519">
            <v>0</v>
          </cell>
          <cell r="BB519">
            <v>0</v>
          </cell>
          <cell r="BC519">
            <v>0</v>
          </cell>
          <cell r="BD519">
            <v>0</v>
          </cell>
          <cell r="BE519">
            <v>0</v>
          </cell>
          <cell r="BF519">
            <v>0</v>
          </cell>
          <cell r="BG519">
            <v>0</v>
          </cell>
          <cell r="BH519">
            <v>0</v>
          </cell>
          <cell r="BI519">
            <v>0</v>
          </cell>
          <cell r="BJ519">
            <v>0</v>
          </cell>
          <cell r="BK519">
            <v>0</v>
          </cell>
          <cell r="BL519">
            <v>0</v>
          </cell>
          <cell r="BM519">
            <v>0</v>
          </cell>
          <cell r="BN519">
            <v>0</v>
          </cell>
          <cell r="BO519">
            <v>0</v>
          </cell>
          <cell r="BP519">
            <v>0</v>
          </cell>
          <cell r="BQ519">
            <v>0</v>
          </cell>
          <cell r="BR519">
            <v>0</v>
          </cell>
          <cell r="BS519">
            <v>0</v>
          </cell>
        </row>
        <row r="520">
          <cell r="A520">
            <v>3099</v>
          </cell>
          <cell r="B520" t="str">
            <v>UEREH</v>
          </cell>
          <cell r="C520" t="str">
            <v>Unit Equipment Room Equipment and HMI</v>
          </cell>
          <cell r="D520" t="str">
            <v>Unit 5</v>
          </cell>
          <cell r="E520" t="str">
            <v>Local</v>
          </cell>
          <cell r="F520" t="str">
            <v>C</v>
          </cell>
          <cell r="G520" t="str">
            <v>Plant and Materials</v>
          </cell>
          <cell r="H520" t="str">
            <v>Formula 1</v>
          </cell>
          <cell r="I520" t="str">
            <v>C Plant and Materials Local Formula 1</v>
          </cell>
          <cell r="J520">
            <v>57407.34</v>
          </cell>
          <cell r="K520">
            <v>0</v>
          </cell>
          <cell r="L520">
            <v>57407.34</v>
          </cell>
          <cell r="M520">
            <v>-0.33999999999650754</v>
          </cell>
          <cell r="N520">
            <v>57407</v>
          </cell>
          <cell r="P520">
            <v>0</v>
          </cell>
          <cell r="Q520">
            <v>0</v>
          </cell>
          <cell r="R520">
            <v>0</v>
          </cell>
          <cell r="S520">
            <v>0</v>
          </cell>
          <cell r="T520">
            <v>0</v>
          </cell>
          <cell r="U520">
            <v>0</v>
          </cell>
          <cell r="V520">
            <v>0</v>
          </cell>
          <cell r="W520">
            <v>0</v>
          </cell>
          <cell r="X520">
            <v>0</v>
          </cell>
          <cell r="Y520">
            <v>0</v>
          </cell>
          <cell r="Z520">
            <v>0</v>
          </cell>
          <cell r="AA520">
            <v>0</v>
          </cell>
          <cell r="AB520">
            <v>0</v>
          </cell>
          <cell r="AC520">
            <v>0</v>
          </cell>
          <cell r="AD520">
            <v>0</v>
          </cell>
          <cell r="AE520">
            <v>0</v>
          </cell>
          <cell r="AF520">
            <v>0</v>
          </cell>
          <cell r="AG520">
            <v>0</v>
          </cell>
          <cell r="AH520">
            <v>0</v>
          </cell>
          <cell r="AI520">
            <v>0</v>
          </cell>
          <cell r="AJ520">
            <v>0</v>
          </cell>
          <cell r="AK520">
            <v>0</v>
          </cell>
          <cell r="AL520">
            <v>0</v>
          </cell>
          <cell r="AM520">
            <v>0</v>
          </cell>
          <cell r="AN520">
            <v>0</v>
          </cell>
          <cell r="AO520">
            <v>0</v>
          </cell>
          <cell r="AP520">
            <v>0</v>
          </cell>
          <cell r="AQ520">
            <v>0</v>
          </cell>
          <cell r="AR520">
            <v>0</v>
          </cell>
          <cell r="AS520">
            <v>0</v>
          </cell>
          <cell r="AT520">
            <v>0</v>
          </cell>
          <cell r="AU520">
            <v>0</v>
          </cell>
          <cell r="AV520">
            <v>0</v>
          </cell>
          <cell r="AW520">
            <v>0</v>
          </cell>
          <cell r="AX520">
            <v>0</v>
          </cell>
          <cell r="AY520">
            <v>0</v>
          </cell>
          <cell r="AZ520">
            <v>57407</v>
          </cell>
          <cell r="BA520">
            <v>0</v>
          </cell>
          <cell r="BB520">
            <v>0</v>
          </cell>
          <cell r="BC520">
            <v>0</v>
          </cell>
          <cell r="BD520">
            <v>0</v>
          </cell>
          <cell r="BE520">
            <v>0</v>
          </cell>
          <cell r="BF520">
            <v>0</v>
          </cell>
          <cell r="BG520">
            <v>0</v>
          </cell>
          <cell r="BH520">
            <v>0</v>
          </cell>
          <cell r="BI520">
            <v>0</v>
          </cell>
          <cell r="BJ520">
            <v>0</v>
          </cell>
          <cell r="BK520">
            <v>0</v>
          </cell>
          <cell r="BL520">
            <v>0</v>
          </cell>
          <cell r="BM520">
            <v>0</v>
          </cell>
          <cell r="BN520">
            <v>0</v>
          </cell>
          <cell r="BO520">
            <v>0</v>
          </cell>
          <cell r="BP520">
            <v>0</v>
          </cell>
          <cell r="BQ520">
            <v>0</v>
          </cell>
          <cell r="BR520">
            <v>0</v>
          </cell>
          <cell r="BS520">
            <v>0</v>
          </cell>
        </row>
        <row r="521">
          <cell r="A521">
            <v>3100</v>
          </cell>
          <cell r="B521" t="str">
            <v>UEREH</v>
          </cell>
          <cell r="C521" t="str">
            <v>Unit Equipment Room Equipment and HMI</v>
          </cell>
          <cell r="D521" t="str">
            <v>Unit 5</v>
          </cell>
          <cell r="E521" t="str">
            <v>Local</v>
          </cell>
          <cell r="F521" t="str">
            <v>D</v>
          </cell>
          <cell r="G521" t="str">
            <v>Shipping / Freight</v>
          </cell>
          <cell r="H521" t="str">
            <v>Fixed</v>
          </cell>
          <cell r="I521" t="str">
            <v>D Shipping / Freight Local Fixed</v>
          </cell>
          <cell r="J521">
            <v>64092.47</v>
          </cell>
          <cell r="K521">
            <v>0</v>
          </cell>
          <cell r="L521">
            <v>64092.47</v>
          </cell>
          <cell r="M521">
            <v>-0.47000000000116415</v>
          </cell>
          <cell r="N521">
            <v>64092</v>
          </cell>
          <cell r="P521">
            <v>0</v>
          </cell>
          <cell r="Q521">
            <v>0</v>
          </cell>
          <cell r="R521">
            <v>0</v>
          </cell>
          <cell r="S521">
            <v>0</v>
          </cell>
          <cell r="T521">
            <v>0</v>
          </cell>
          <cell r="U521">
            <v>0</v>
          </cell>
          <cell r="V521">
            <v>0</v>
          </cell>
          <cell r="W521">
            <v>0</v>
          </cell>
          <cell r="X521">
            <v>0</v>
          </cell>
          <cell r="Y521">
            <v>0</v>
          </cell>
          <cell r="Z521">
            <v>0</v>
          </cell>
          <cell r="AA521">
            <v>0</v>
          </cell>
          <cell r="AB521">
            <v>0</v>
          </cell>
          <cell r="AC521">
            <v>0</v>
          </cell>
          <cell r="AD521">
            <v>0</v>
          </cell>
          <cell r="AE521">
            <v>0</v>
          </cell>
          <cell r="AF521">
            <v>0</v>
          </cell>
          <cell r="AG521">
            <v>0</v>
          </cell>
          <cell r="AH521">
            <v>0</v>
          </cell>
          <cell r="AI521">
            <v>0</v>
          </cell>
          <cell r="AJ521">
            <v>0</v>
          </cell>
          <cell r="AK521">
            <v>0</v>
          </cell>
          <cell r="AL521">
            <v>0</v>
          </cell>
          <cell r="AM521">
            <v>0</v>
          </cell>
          <cell r="AN521">
            <v>0</v>
          </cell>
          <cell r="AO521">
            <v>0</v>
          </cell>
          <cell r="AP521">
            <v>0</v>
          </cell>
          <cell r="AQ521">
            <v>0</v>
          </cell>
          <cell r="AR521">
            <v>0</v>
          </cell>
          <cell r="AS521">
            <v>0</v>
          </cell>
          <cell r="AT521">
            <v>0</v>
          </cell>
          <cell r="AU521">
            <v>0</v>
          </cell>
          <cell r="AV521">
            <v>0</v>
          </cell>
          <cell r="AW521">
            <v>0</v>
          </cell>
          <cell r="AX521">
            <v>0</v>
          </cell>
          <cell r="AY521">
            <v>0</v>
          </cell>
          <cell r="AZ521">
            <v>64092</v>
          </cell>
          <cell r="BA521">
            <v>0</v>
          </cell>
          <cell r="BB521">
            <v>0</v>
          </cell>
          <cell r="BC521">
            <v>0</v>
          </cell>
          <cell r="BD521">
            <v>0</v>
          </cell>
          <cell r="BE521">
            <v>0</v>
          </cell>
          <cell r="BF521">
            <v>0</v>
          </cell>
          <cell r="BG521">
            <v>0</v>
          </cell>
          <cell r="BH521">
            <v>0</v>
          </cell>
          <cell r="BI521">
            <v>0</v>
          </cell>
          <cell r="BJ521">
            <v>0</v>
          </cell>
          <cell r="BK521">
            <v>0</v>
          </cell>
          <cell r="BL521">
            <v>0</v>
          </cell>
          <cell r="BM521">
            <v>0</v>
          </cell>
          <cell r="BN521">
            <v>0</v>
          </cell>
          <cell r="BO521">
            <v>0</v>
          </cell>
          <cell r="BP521">
            <v>0</v>
          </cell>
          <cell r="BQ521">
            <v>0</v>
          </cell>
          <cell r="BR521">
            <v>0</v>
          </cell>
          <cell r="BS521">
            <v>0</v>
          </cell>
        </row>
        <row r="522">
          <cell r="A522">
            <v>3104</v>
          </cell>
          <cell r="B522" t="str">
            <v>UEREH</v>
          </cell>
          <cell r="C522" t="str">
            <v>Unit Equipment Room Equipment and HMI</v>
          </cell>
          <cell r="D522" t="str">
            <v>Unit 5</v>
          </cell>
          <cell r="E522" t="str">
            <v>Local</v>
          </cell>
          <cell r="F522" t="str">
            <v>H</v>
          </cell>
          <cell r="G522" t="str">
            <v>Commissioning and Testing</v>
          </cell>
          <cell r="H522" t="str">
            <v>Formula 4</v>
          </cell>
          <cell r="I522" t="str">
            <v>H Commissioning and Testing Local Formula 4</v>
          </cell>
          <cell r="J522">
            <v>87035.03</v>
          </cell>
          <cell r="K522">
            <v>0</v>
          </cell>
          <cell r="L522">
            <v>87035.03</v>
          </cell>
          <cell r="M522">
            <v>-2.9999999998835847E-2</v>
          </cell>
          <cell r="N522">
            <v>87035</v>
          </cell>
          <cell r="P522">
            <v>0</v>
          </cell>
          <cell r="Q522">
            <v>0</v>
          </cell>
          <cell r="R522">
            <v>0</v>
          </cell>
          <cell r="S522">
            <v>0</v>
          </cell>
          <cell r="T522">
            <v>0</v>
          </cell>
          <cell r="U522">
            <v>0</v>
          </cell>
          <cell r="V522">
            <v>0</v>
          </cell>
          <cell r="W522">
            <v>0</v>
          </cell>
          <cell r="X522">
            <v>0</v>
          </cell>
          <cell r="Y522">
            <v>0</v>
          </cell>
          <cell r="Z522">
            <v>0</v>
          </cell>
          <cell r="AA522">
            <v>0</v>
          </cell>
          <cell r="AB522">
            <v>0</v>
          </cell>
          <cell r="AC522">
            <v>0</v>
          </cell>
          <cell r="AD522">
            <v>0</v>
          </cell>
          <cell r="AE522">
            <v>0</v>
          </cell>
          <cell r="AF522">
            <v>0</v>
          </cell>
          <cell r="AG522">
            <v>0</v>
          </cell>
          <cell r="AH522">
            <v>0</v>
          </cell>
          <cell r="AI522">
            <v>0</v>
          </cell>
          <cell r="AJ522">
            <v>0</v>
          </cell>
          <cell r="AK522">
            <v>0</v>
          </cell>
          <cell r="AL522">
            <v>0</v>
          </cell>
          <cell r="AM522">
            <v>0</v>
          </cell>
          <cell r="AN522">
            <v>0</v>
          </cell>
          <cell r="AO522">
            <v>0</v>
          </cell>
          <cell r="AP522">
            <v>0</v>
          </cell>
          <cell r="AQ522">
            <v>0</v>
          </cell>
          <cell r="AR522">
            <v>0</v>
          </cell>
          <cell r="AS522">
            <v>0</v>
          </cell>
          <cell r="AT522">
            <v>0</v>
          </cell>
          <cell r="AU522">
            <v>0</v>
          </cell>
          <cell r="AV522">
            <v>0</v>
          </cell>
          <cell r="AW522">
            <v>0</v>
          </cell>
          <cell r="AX522">
            <v>0</v>
          </cell>
          <cell r="AY522">
            <v>0</v>
          </cell>
          <cell r="AZ522">
            <v>0</v>
          </cell>
          <cell r="BA522">
            <v>0</v>
          </cell>
          <cell r="BB522">
            <v>0</v>
          </cell>
          <cell r="BC522">
            <v>0</v>
          </cell>
          <cell r="BD522">
            <v>0</v>
          </cell>
          <cell r="BE522">
            <v>0</v>
          </cell>
          <cell r="BF522">
            <v>0</v>
          </cell>
          <cell r="BG522">
            <v>0</v>
          </cell>
          <cell r="BH522">
            <v>87035</v>
          </cell>
          <cell r="BI522">
            <v>0</v>
          </cell>
          <cell r="BJ522">
            <v>0</v>
          </cell>
          <cell r="BK522">
            <v>0</v>
          </cell>
          <cell r="BL522">
            <v>0</v>
          </cell>
          <cell r="BM522">
            <v>0</v>
          </cell>
          <cell r="BN522">
            <v>0</v>
          </cell>
          <cell r="BO522">
            <v>0</v>
          </cell>
          <cell r="BP522">
            <v>0</v>
          </cell>
          <cell r="BQ522">
            <v>0</v>
          </cell>
          <cell r="BR522">
            <v>0</v>
          </cell>
          <cell r="BS522">
            <v>0</v>
          </cell>
        </row>
        <row r="523">
          <cell r="A523">
            <v>3106</v>
          </cell>
          <cell r="B523" t="str">
            <v>UEREH</v>
          </cell>
          <cell r="C523" t="str">
            <v>Unit Equipment Room Equipment and HMI</v>
          </cell>
          <cell r="D523" t="str">
            <v>Unit 6</v>
          </cell>
          <cell r="E523" t="str">
            <v>Foreign</v>
          </cell>
          <cell r="F523" t="str">
            <v>B</v>
          </cell>
          <cell r="G523" t="str">
            <v>Engineering</v>
          </cell>
          <cell r="H523" t="str">
            <v>Fixed</v>
          </cell>
          <cell r="I523" t="str">
            <v>B Engineering Foreign Fixed</v>
          </cell>
          <cell r="J523">
            <v>16482.78</v>
          </cell>
          <cell r="K523">
            <v>0</v>
          </cell>
          <cell r="L523">
            <v>16482.78</v>
          </cell>
          <cell r="M523">
            <v>0.22000000000116415</v>
          </cell>
          <cell r="N523">
            <v>16483</v>
          </cell>
          <cell r="P523">
            <v>0</v>
          </cell>
          <cell r="Q523">
            <v>0</v>
          </cell>
          <cell r="R523">
            <v>0</v>
          </cell>
          <cell r="S523">
            <v>0</v>
          </cell>
          <cell r="T523">
            <v>0</v>
          </cell>
          <cell r="U523">
            <v>0</v>
          </cell>
          <cell r="V523">
            <v>0</v>
          </cell>
          <cell r="W523">
            <v>0</v>
          </cell>
          <cell r="X523">
            <v>0</v>
          </cell>
          <cell r="Y523">
            <v>0</v>
          </cell>
          <cell r="Z523">
            <v>0</v>
          </cell>
          <cell r="AA523">
            <v>0</v>
          </cell>
          <cell r="AB523">
            <v>0</v>
          </cell>
          <cell r="AC523">
            <v>0</v>
          </cell>
          <cell r="AD523">
            <v>0</v>
          </cell>
          <cell r="AE523">
            <v>0</v>
          </cell>
          <cell r="AF523">
            <v>0</v>
          </cell>
          <cell r="AG523">
            <v>0</v>
          </cell>
          <cell r="AH523">
            <v>0</v>
          </cell>
          <cell r="AI523">
            <v>0</v>
          </cell>
          <cell r="AJ523">
            <v>0</v>
          </cell>
          <cell r="AK523">
            <v>0</v>
          </cell>
          <cell r="AL523">
            <v>0</v>
          </cell>
          <cell r="AM523">
            <v>0</v>
          </cell>
          <cell r="AN523">
            <v>0</v>
          </cell>
          <cell r="AO523">
            <v>0</v>
          </cell>
          <cell r="AP523">
            <v>0</v>
          </cell>
          <cell r="AQ523">
            <v>0</v>
          </cell>
          <cell r="AR523">
            <v>0</v>
          </cell>
          <cell r="AS523">
            <v>0</v>
          </cell>
          <cell r="AT523">
            <v>0</v>
          </cell>
          <cell r="AU523">
            <v>0</v>
          </cell>
          <cell r="AV523">
            <v>0</v>
          </cell>
          <cell r="AW523">
            <v>0</v>
          </cell>
          <cell r="AX523">
            <v>0</v>
          </cell>
          <cell r="AY523">
            <v>0</v>
          </cell>
          <cell r="AZ523">
            <v>0</v>
          </cell>
          <cell r="BA523">
            <v>0</v>
          </cell>
          <cell r="BB523">
            <v>16483</v>
          </cell>
          <cell r="BC523">
            <v>0</v>
          </cell>
          <cell r="BD523">
            <v>0</v>
          </cell>
          <cell r="BE523">
            <v>0</v>
          </cell>
          <cell r="BF523">
            <v>0</v>
          </cell>
          <cell r="BG523">
            <v>0</v>
          </cell>
          <cell r="BH523">
            <v>0</v>
          </cell>
          <cell r="BI523">
            <v>0</v>
          </cell>
          <cell r="BJ523">
            <v>0</v>
          </cell>
          <cell r="BK523">
            <v>0</v>
          </cell>
          <cell r="BL523">
            <v>0</v>
          </cell>
          <cell r="BM523">
            <v>0</v>
          </cell>
          <cell r="BN523">
            <v>0</v>
          </cell>
          <cell r="BO523">
            <v>0</v>
          </cell>
          <cell r="BP523">
            <v>0</v>
          </cell>
          <cell r="BQ523">
            <v>0</v>
          </cell>
          <cell r="BR523">
            <v>0</v>
          </cell>
          <cell r="BS523">
            <v>0</v>
          </cell>
        </row>
        <row r="524">
          <cell r="A524">
            <v>3107</v>
          </cell>
          <cell r="B524" t="str">
            <v>UEREH</v>
          </cell>
          <cell r="C524" t="str">
            <v>Unit Equipment Room Equipment and HMI</v>
          </cell>
          <cell r="D524" t="str">
            <v>Unit 6</v>
          </cell>
          <cell r="E524" t="str">
            <v>Foreign</v>
          </cell>
          <cell r="F524" t="str">
            <v>C</v>
          </cell>
          <cell r="G524" t="str">
            <v>Plant and Materials</v>
          </cell>
          <cell r="H524" t="str">
            <v>Fixed</v>
          </cell>
          <cell r="I524" t="str">
            <v>C Plant and Materials Foreign Fixed</v>
          </cell>
          <cell r="J524">
            <v>1173293.3899999999</v>
          </cell>
          <cell r="K524">
            <v>586646.69999999995</v>
          </cell>
          <cell r="L524">
            <v>586646.68999999994</v>
          </cell>
          <cell r="M524">
            <v>0.31000000005587935</v>
          </cell>
          <cell r="N524">
            <v>1173293.7</v>
          </cell>
          <cell r="P524">
            <v>0</v>
          </cell>
          <cell r="Q524">
            <v>0</v>
          </cell>
          <cell r="R524">
            <v>0</v>
          </cell>
          <cell r="S524">
            <v>0</v>
          </cell>
          <cell r="T524">
            <v>0</v>
          </cell>
          <cell r="U524">
            <v>0</v>
          </cell>
          <cell r="V524">
            <v>0</v>
          </cell>
          <cell r="W524">
            <v>0</v>
          </cell>
          <cell r="X524">
            <v>0</v>
          </cell>
          <cell r="Y524">
            <v>0</v>
          </cell>
          <cell r="Z524">
            <v>0</v>
          </cell>
          <cell r="AA524">
            <v>0</v>
          </cell>
          <cell r="AB524">
            <v>0</v>
          </cell>
          <cell r="AC524">
            <v>0</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586646.69999999995</v>
          </cell>
          <cell r="AS524">
            <v>0</v>
          </cell>
          <cell r="AT524">
            <v>0</v>
          </cell>
          <cell r="AU524">
            <v>0</v>
          </cell>
          <cell r="AV524">
            <v>0</v>
          </cell>
          <cell r="AW524">
            <v>0</v>
          </cell>
          <cell r="AX524">
            <v>0</v>
          </cell>
          <cell r="AY524">
            <v>0</v>
          </cell>
          <cell r="AZ524">
            <v>0</v>
          </cell>
          <cell r="BA524">
            <v>0</v>
          </cell>
          <cell r="BB524">
            <v>0</v>
          </cell>
          <cell r="BC524">
            <v>586647</v>
          </cell>
          <cell r="BD524">
            <v>0</v>
          </cell>
          <cell r="BE524">
            <v>0</v>
          </cell>
          <cell r="BF524">
            <v>0</v>
          </cell>
          <cell r="BG524">
            <v>0</v>
          </cell>
          <cell r="BH524">
            <v>0</v>
          </cell>
          <cell r="BI524">
            <v>0</v>
          </cell>
          <cell r="BJ524">
            <v>0</v>
          </cell>
          <cell r="BK524">
            <v>0</v>
          </cell>
          <cell r="BL524">
            <v>0</v>
          </cell>
          <cell r="BM524">
            <v>0</v>
          </cell>
          <cell r="BN524">
            <v>0</v>
          </cell>
          <cell r="BO524">
            <v>0</v>
          </cell>
          <cell r="BP524">
            <v>0</v>
          </cell>
          <cell r="BQ524">
            <v>0</v>
          </cell>
          <cell r="BR524">
            <v>0</v>
          </cell>
          <cell r="BS524">
            <v>0</v>
          </cell>
        </row>
        <row r="525">
          <cell r="A525">
            <v>3112</v>
          </cell>
          <cell r="B525" t="str">
            <v>UEREH</v>
          </cell>
          <cell r="C525" t="str">
            <v>Unit Equipment Room Equipment and HMI</v>
          </cell>
          <cell r="D525" t="str">
            <v>Unit 6</v>
          </cell>
          <cell r="E525" t="str">
            <v>Foreign</v>
          </cell>
          <cell r="F525" t="str">
            <v>H</v>
          </cell>
          <cell r="G525" t="str">
            <v>Commissioning and Testing</v>
          </cell>
          <cell r="H525" t="str">
            <v>Fixed</v>
          </cell>
          <cell r="I525" t="str">
            <v>H Commissioning and Testing Foreign Fixed</v>
          </cell>
          <cell r="J525">
            <v>34619.56</v>
          </cell>
          <cell r="K525">
            <v>0</v>
          </cell>
          <cell r="L525">
            <v>34619.56</v>
          </cell>
          <cell r="M525">
            <v>0.44000000000232831</v>
          </cell>
          <cell r="N525">
            <v>34620</v>
          </cell>
          <cell r="P525">
            <v>0</v>
          </cell>
          <cell r="Q525">
            <v>0</v>
          </cell>
          <cell r="R525">
            <v>0</v>
          </cell>
          <cell r="S525">
            <v>0</v>
          </cell>
          <cell r="T525">
            <v>0</v>
          </cell>
          <cell r="U525">
            <v>0</v>
          </cell>
          <cell r="V525">
            <v>0</v>
          </cell>
          <cell r="W525">
            <v>0</v>
          </cell>
          <cell r="X525">
            <v>0</v>
          </cell>
          <cell r="Y525">
            <v>0</v>
          </cell>
          <cell r="Z525">
            <v>0</v>
          </cell>
          <cell r="AA525">
            <v>0</v>
          </cell>
          <cell r="AB525">
            <v>0</v>
          </cell>
          <cell r="AC525">
            <v>0</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0</v>
          </cell>
          <cell r="AW525">
            <v>0</v>
          </cell>
          <cell r="AX525">
            <v>0</v>
          </cell>
          <cell r="AY525">
            <v>0</v>
          </cell>
          <cell r="AZ525">
            <v>0</v>
          </cell>
          <cell r="BA525">
            <v>0</v>
          </cell>
          <cell r="BB525">
            <v>0</v>
          </cell>
          <cell r="BC525">
            <v>0</v>
          </cell>
          <cell r="BD525">
            <v>0</v>
          </cell>
          <cell r="BE525">
            <v>0</v>
          </cell>
          <cell r="BF525">
            <v>0</v>
          </cell>
          <cell r="BG525">
            <v>34620</v>
          </cell>
          <cell r="BH525">
            <v>0</v>
          </cell>
          <cell r="BI525">
            <v>0</v>
          </cell>
          <cell r="BJ525">
            <v>0</v>
          </cell>
          <cell r="BK525">
            <v>0</v>
          </cell>
          <cell r="BL525">
            <v>0</v>
          </cell>
          <cell r="BM525">
            <v>0</v>
          </cell>
          <cell r="BN525">
            <v>0</v>
          </cell>
          <cell r="BO525">
            <v>0</v>
          </cell>
          <cell r="BP525">
            <v>0</v>
          </cell>
          <cell r="BQ525">
            <v>0</v>
          </cell>
          <cell r="BR525">
            <v>0</v>
          </cell>
          <cell r="BS525">
            <v>0</v>
          </cell>
        </row>
        <row r="526">
          <cell r="A526">
            <v>3114</v>
          </cell>
          <cell r="B526" t="str">
            <v>UEREH</v>
          </cell>
          <cell r="C526" t="str">
            <v>Unit Equipment Room Equipment and HMI</v>
          </cell>
          <cell r="D526" t="str">
            <v>Unit 6</v>
          </cell>
          <cell r="E526" t="str">
            <v>Local</v>
          </cell>
          <cell r="F526" t="str">
            <v>B</v>
          </cell>
          <cell r="G526" t="str">
            <v>Engineering</v>
          </cell>
          <cell r="H526" t="str">
            <v>Formula 4</v>
          </cell>
          <cell r="I526" t="str">
            <v>B Engineering Local Formula 4</v>
          </cell>
          <cell r="J526">
            <v>9577.35</v>
          </cell>
          <cell r="K526">
            <v>9577.35</v>
          </cell>
          <cell r="L526">
            <v>0</v>
          </cell>
          <cell r="M526">
            <v>0</v>
          </cell>
          <cell r="N526">
            <v>9577.35</v>
          </cell>
          <cell r="P526">
            <v>0</v>
          </cell>
          <cell r="Q526">
            <v>0</v>
          </cell>
          <cell r="R526">
            <v>0</v>
          </cell>
          <cell r="S526">
            <v>0</v>
          </cell>
          <cell r="T526">
            <v>0</v>
          </cell>
          <cell r="U526">
            <v>0</v>
          </cell>
          <cell r="V526">
            <v>0</v>
          </cell>
          <cell r="W526">
            <v>0</v>
          </cell>
          <cell r="X526">
            <v>0</v>
          </cell>
          <cell r="Y526">
            <v>0</v>
          </cell>
          <cell r="Z526">
            <v>0</v>
          </cell>
          <cell r="AA526">
            <v>0</v>
          </cell>
          <cell r="AB526">
            <v>0</v>
          </cell>
          <cell r="AC526">
            <v>9577.35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0</v>
          </cell>
          <cell r="AW526">
            <v>0</v>
          </cell>
          <cell r="AX526">
            <v>0</v>
          </cell>
          <cell r="AY526">
            <v>0</v>
          </cell>
          <cell r="AZ526">
            <v>0</v>
          </cell>
          <cell r="BA526">
            <v>0</v>
          </cell>
          <cell r="BB526">
            <v>0</v>
          </cell>
          <cell r="BC526">
            <v>0</v>
          </cell>
          <cell r="BD526">
            <v>0</v>
          </cell>
          <cell r="BE526">
            <v>0</v>
          </cell>
          <cell r="BF526">
            <v>0</v>
          </cell>
          <cell r="BG526">
            <v>0</v>
          </cell>
          <cell r="BH526">
            <v>0</v>
          </cell>
          <cell r="BI526">
            <v>0</v>
          </cell>
          <cell r="BJ526">
            <v>0</v>
          </cell>
          <cell r="BK526">
            <v>0</v>
          </cell>
          <cell r="BL526">
            <v>0</v>
          </cell>
          <cell r="BM526">
            <v>0</v>
          </cell>
          <cell r="BN526">
            <v>0</v>
          </cell>
          <cell r="BO526">
            <v>0</v>
          </cell>
          <cell r="BP526">
            <v>0</v>
          </cell>
          <cell r="BQ526">
            <v>0</v>
          </cell>
          <cell r="BR526">
            <v>0</v>
          </cell>
          <cell r="BS526">
            <v>0</v>
          </cell>
        </row>
        <row r="527">
          <cell r="A527">
            <v>3115</v>
          </cell>
          <cell r="B527" t="str">
            <v>UEREH</v>
          </cell>
          <cell r="C527" t="str">
            <v>Unit Equipment Room Equipment and HMI</v>
          </cell>
          <cell r="D527" t="str">
            <v>Unit 6</v>
          </cell>
          <cell r="E527" t="str">
            <v>Local</v>
          </cell>
          <cell r="F527" t="str">
            <v>C</v>
          </cell>
          <cell r="G527" t="str">
            <v>Plant and Materials</v>
          </cell>
          <cell r="H527" t="str">
            <v>Formula 1</v>
          </cell>
          <cell r="I527" t="str">
            <v>C Plant and Materials Local Formula 1</v>
          </cell>
          <cell r="J527">
            <v>57407.34</v>
          </cell>
          <cell r="K527">
            <v>57407.34</v>
          </cell>
          <cell r="L527">
            <v>0</v>
          </cell>
          <cell r="M527">
            <v>0</v>
          </cell>
          <cell r="N527">
            <v>57407.34</v>
          </cell>
          <cell r="P527">
            <v>0</v>
          </cell>
          <cell r="Q527">
            <v>0</v>
          </cell>
          <cell r="R527">
            <v>0</v>
          </cell>
          <cell r="S527">
            <v>0</v>
          </cell>
          <cell r="T527">
            <v>0</v>
          </cell>
          <cell r="U527">
            <v>0</v>
          </cell>
          <cell r="V527">
            <v>0</v>
          </cell>
          <cell r="W527">
            <v>0</v>
          </cell>
          <cell r="X527">
            <v>0</v>
          </cell>
          <cell r="Y527">
            <v>0</v>
          </cell>
          <cell r="Z527">
            <v>0</v>
          </cell>
          <cell r="AA527">
            <v>0</v>
          </cell>
          <cell r="AB527">
            <v>0</v>
          </cell>
          <cell r="AC527">
            <v>57407.34</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0</v>
          </cell>
          <cell r="AW527">
            <v>0</v>
          </cell>
          <cell r="AX527">
            <v>0</v>
          </cell>
          <cell r="AY527">
            <v>0</v>
          </cell>
          <cell r="AZ527">
            <v>0</v>
          </cell>
          <cell r="BA527">
            <v>0</v>
          </cell>
          <cell r="BB527">
            <v>0</v>
          </cell>
          <cell r="BC527">
            <v>0</v>
          </cell>
          <cell r="BD527">
            <v>0</v>
          </cell>
          <cell r="BE527">
            <v>0</v>
          </cell>
          <cell r="BF527">
            <v>0</v>
          </cell>
          <cell r="BG527">
            <v>0</v>
          </cell>
          <cell r="BH527">
            <v>0</v>
          </cell>
          <cell r="BI527">
            <v>0</v>
          </cell>
          <cell r="BJ527">
            <v>0</v>
          </cell>
          <cell r="BK527">
            <v>0</v>
          </cell>
          <cell r="BL527">
            <v>0</v>
          </cell>
          <cell r="BM527">
            <v>0</v>
          </cell>
          <cell r="BN527">
            <v>0</v>
          </cell>
          <cell r="BO527">
            <v>0</v>
          </cell>
          <cell r="BP527">
            <v>0</v>
          </cell>
          <cell r="BQ527">
            <v>0</v>
          </cell>
          <cell r="BR527">
            <v>0</v>
          </cell>
          <cell r="BS527">
            <v>0</v>
          </cell>
        </row>
        <row r="528">
          <cell r="A528">
            <v>3116</v>
          </cell>
          <cell r="B528" t="str">
            <v>UEREH</v>
          </cell>
          <cell r="C528" t="str">
            <v>Unit Equipment Room Equipment and HMI</v>
          </cell>
          <cell r="D528" t="str">
            <v>Unit 6</v>
          </cell>
          <cell r="E528" t="str">
            <v>Local</v>
          </cell>
          <cell r="F528" t="str">
            <v>D</v>
          </cell>
          <cell r="G528" t="str">
            <v>Shipping / Freight</v>
          </cell>
          <cell r="H528" t="str">
            <v>Fixed</v>
          </cell>
          <cell r="I528" t="str">
            <v>D Shipping / Freight Local Fixed</v>
          </cell>
          <cell r="J528">
            <v>64092.47</v>
          </cell>
          <cell r="K528">
            <v>64092.47</v>
          </cell>
          <cell r="L528">
            <v>0</v>
          </cell>
          <cell r="M528">
            <v>0</v>
          </cell>
          <cell r="N528">
            <v>64092.47</v>
          </cell>
          <cell r="P528">
            <v>0</v>
          </cell>
          <cell r="Q528">
            <v>0</v>
          </cell>
          <cell r="R528">
            <v>0</v>
          </cell>
          <cell r="S528">
            <v>0</v>
          </cell>
          <cell r="T528">
            <v>0</v>
          </cell>
          <cell r="U528">
            <v>0</v>
          </cell>
          <cell r="V528">
            <v>0</v>
          </cell>
          <cell r="W528">
            <v>0</v>
          </cell>
          <cell r="X528">
            <v>0</v>
          </cell>
          <cell r="Y528">
            <v>0</v>
          </cell>
          <cell r="Z528">
            <v>0</v>
          </cell>
          <cell r="AA528">
            <v>0</v>
          </cell>
          <cell r="AB528">
            <v>0</v>
          </cell>
          <cell r="AC528">
            <v>0</v>
          </cell>
          <cell r="AD528">
            <v>0</v>
          </cell>
          <cell r="AE528">
            <v>0</v>
          </cell>
          <cell r="AF528">
            <v>0</v>
          </cell>
          <cell r="AG528">
            <v>0</v>
          </cell>
          <cell r="AH528">
            <v>64092.47</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0</v>
          </cell>
          <cell r="AW528">
            <v>0</v>
          </cell>
          <cell r="AX528">
            <v>0</v>
          </cell>
          <cell r="AY528">
            <v>0</v>
          </cell>
          <cell r="AZ528">
            <v>0</v>
          </cell>
          <cell r="BA528">
            <v>0</v>
          </cell>
          <cell r="BB528">
            <v>0</v>
          </cell>
          <cell r="BC528">
            <v>0</v>
          </cell>
          <cell r="BD528">
            <v>0</v>
          </cell>
          <cell r="BE528">
            <v>0</v>
          </cell>
          <cell r="BF528">
            <v>0</v>
          </cell>
          <cell r="BG528">
            <v>0</v>
          </cell>
          <cell r="BH528">
            <v>0</v>
          </cell>
          <cell r="BI528">
            <v>0</v>
          </cell>
          <cell r="BJ528">
            <v>0</v>
          </cell>
          <cell r="BK528">
            <v>0</v>
          </cell>
          <cell r="BL528">
            <v>0</v>
          </cell>
          <cell r="BM528">
            <v>0</v>
          </cell>
          <cell r="BN528">
            <v>0</v>
          </cell>
          <cell r="BO528">
            <v>0</v>
          </cell>
          <cell r="BP528">
            <v>0</v>
          </cell>
          <cell r="BQ528">
            <v>0</v>
          </cell>
          <cell r="BR528">
            <v>0</v>
          </cell>
          <cell r="BS528">
            <v>0</v>
          </cell>
        </row>
        <row r="529">
          <cell r="A529">
            <v>3120</v>
          </cell>
          <cell r="B529" t="str">
            <v>UEREH</v>
          </cell>
          <cell r="C529" t="str">
            <v>Unit Equipment Room Equipment and HMI</v>
          </cell>
          <cell r="D529" t="str">
            <v>Unit 6</v>
          </cell>
          <cell r="E529" t="str">
            <v>Local</v>
          </cell>
          <cell r="F529" t="str">
            <v>H</v>
          </cell>
          <cell r="G529" t="str">
            <v>Commissioning and Testing</v>
          </cell>
          <cell r="H529" t="str">
            <v>Formula 4</v>
          </cell>
          <cell r="I529" t="str">
            <v>H Commissioning and Testing Local Formula 4</v>
          </cell>
          <cell r="J529">
            <v>87035.03</v>
          </cell>
          <cell r="K529">
            <v>0</v>
          </cell>
          <cell r="L529">
            <v>87035.03</v>
          </cell>
          <cell r="M529">
            <v>-2.9999999998835847E-2</v>
          </cell>
          <cell r="N529">
            <v>87035</v>
          </cell>
          <cell r="P529">
            <v>0</v>
          </cell>
          <cell r="Q529">
            <v>0</v>
          </cell>
          <cell r="R529">
            <v>0</v>
          </cell>
          <cell r="S529">
            <v>0</v>
          </cell>
          <cell r="T529">
            <v>0</v>
          </cell>
          <cell r="U529">
            <v>0</v>
          </cell>
          <cell r="V529">
            <v>0</v>
          </cell>
          <cell r="W529">
            <v>0</v>
          </cell>
          <cell r="X529">
            <v>0</v>
          </cell>
          <cell r="Y529">
            <v>0</v>
          </cell>
          <cell r="Z529">
            <v>0</v>
          </cell>
          <cell r="AA529">
            <v>0</v>
          </cell>
          <cell r="AB529">
            <v>0</v>
          </cell>
          <cell r="AC529">
            <v>0</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0</v>
          </cell>
          <cell r="AW529">
            <v>0</v>
          </cell>
          <cell r="AX529">
            <v>0</v>
          </cell>
          <cell r="AY529">
            <v>0</v>
          </cell>
          <cell r="AZ529">
            <v>0</v>
          </cell>
          <cell r="BA529">
            <v>0</v>
          </cell>
          <cell r="BB529">
            <v>0</v>
          </cell>
          <cell r="BC529">
            <v>0</v>
          </cell>
          <cell r="BD529">
            <v>0</v>
          </cell>
          <cell r="BE529">
            <v>0</v>
          </cell>
          <cell r="BF529">
            <v>0</v>
          </cell>
          <cell r="BG529">
            <v>0</v>
          </cell>
          <cell r="BH529">
            <v>0</v>
          </cell>
          <cell r="BI529">
            <v>87035</v>
          </cell>
          <cell r="BJ529">
            <v>0</v>
          </cell>
          <cell r="BK529">
            <v>0</v>
          </cell>
          <cell r="BL529">
            <v>0</v>
          </cell>
          <cell r="BM529">
            <v>0</v>
          </cell>
          <cell r="BN529">
            <v>0</v>
          </cell>
          <cell r="BO529">
            <v>0</v>
          </cell>
          <cell r="BP529">
            <v>0</v>
          </cell>
          <cell r="BQ529">
            <v>0</v>
          </cell>
          <cell r="BR529">
            <v>0</v>
          </cell>
          <cell r="BS529">
            <v>0</v>
          </cell>
        </row>
        <row r="530">
          <cell r="A530">
            <v>3122</v>
          </cell>
          <cell r="B530" t="str">
            <v>UEREH</v>
          </cell>
          <cell r="C530" t="str">
            <v>Unit Equipment Room Equipment and HMI</v>
          </cell>
          <cell r="D530" t="str">
            <v>Unit 7</v>
          </cell>
          <cell r="E530" t="str">
            <v>Foreign</v>
          </cell>
          <cell r="F530" t="str">
            <v>B</v>
          </cell>
          <cell r="G530" t="str">
            <v>Engineering</v>
          </cell>
          <cell r="H530" t="str">
            <v>Fixed</v>
          </cell>
          <cell r="I530" t="str">
            <v>B Engineering Foreign Fixed</v>
          </cell>
          <cell r="J530">
            <v>16482.78</v>
          </cell>
          <cell r="K530">
            <v>16482.78</v>
          </cell>
          <cell r="L530">
            <v>0</v>
          </cell>
          <cell r="M530">
            <v>0</v>
          </cell>
          <cell r="N530">
            <v>16482.78</v>
          </cell>
          <cell r="P530">
            <v>0</v>
          </cell>
          <cell r="Q530">
            <v>0</v>
          </cell>
          <cell r="R530">
            <v>0</v>
          </cell>
          <cell r="S530">
            <v>0</v>
          </cell>
          <cell r="T530">
            <v>0</v>
          </cell>
          <cell r="U530">
            <v>0</v>
          </cell>
          <cell r="V530">
            <v>0</v>
          </cell>
          <cell r="W530">
            <v>0</v>
          </cell>
          <cell r="X530">
            <v>0</v>
          </cell>
          <cell r="Y530">
            <v>0</v>
          </cell>
          <cell r="Z530">
            <v>0</v>
          </cell>
          <cell r="AA530">
            <v>0</v>
          </cell>
          <cell r="AB530">
            <v>0</v>
          </cell>
          <cell r="AC530">
            <v>0</v>
          </cell>
          <cell r="AD530">
            <v>0</v>
          </cell>
          <cell r="AE530">
            <v>0</v>
          </cell>
          <cell r="AF530">
            <v>0</v>
          </cell>
          <cell r="AG530">
            <v>0</v>
          </cell>
          <cell r="AH530">
            <v>0</v>
          </cell>
          <cell r="AI530">
            <v>0</v>
          </cell>
          <cell r="AJ530">
            <v>0</v>
          </cell>
          <cell r="AK530">
            <v>0</v>
          </cell>
          <cell r="AL530">
            <v>16482.78</v>
          </cell>
          <cell r="AM530">
            <v>0</v>
          </cell>
          <cell r="AN530">
            <v>0</v>
          </cell>
          <cell r="AO530">
            <v>0</v>
          </cell>
          <cell r="AP530">
            <v>0</v>
          </cell>
          <cell r="AQ530">
            <v>0</v>
          </cell>
          <cell r="AR530">
            <v>0</v>
          </cell>
          <cell r="AS530">
            <v>0</v>
          </cell>
          <cell r="AT530">
            <v>0</v>
          </cell>
          <cell r="AU530">
            <v>0</v>
          </cell>
          <cell r="AV530">
            <v>0</v>
          </cell>
          <cell r="AW530">
            <v>0</v>
          </cell>
          <cell r="AX530">
            <v>0</v>
          </cell>
          <cell r="AY530">
            <v>0</v>
          </cell>
          <cell r="AZ530">
            <v>0</v>
          </cell>
          <cell r="BA530">
            <v>0</v>
          </cell>
          <cell r="BB530">
            <v>0</v>
          </cell>
          <cell r="BC530">
            <v>0</v>
          </cell>
          <cell r="BD530">
            <v>0</v>
          </cell>
          <cell r="BE530">
            <v>0</v>
          </cell>
          <cell r="BF530">
            <v>0</v>
          </cell>
          <cell r="BG530">
            <v>0</v>
          </cell>
          <cell r="BH530">
            <v>0</v>
          </cell>
          <cell r="BI530">
            <v>0</v>
          </cell>
          <cell r="BJ530">
            <v>0</v>
          </cell>
          <cell r="BK530">
            <v>0</v>
          </cell>
          <cell r="BL530">
            <v>0</v>
          </cell>
          <cell r="BM530">
            <v>0</v>
          </cell>
          <cell r="BN530">
            <v>0</v>
          </cell>
          <cell r="BO530">
            <v>0</v>
          </cell>
          <cell r="BP530">
            <v>0</v>
          </cell>
          <cell r="BQ530">
            <v>0</v>
          </cell>
          <cell r="BR530">
            <v>0</v>
          </cell>
          <cell r="BS530">
            <v>0</v>
          </cell>
        </row>
        <row r="531">
          <cell r="A531">
            <v>3123</v>
          </cell>
          <cell r="B531" t="str">
            <v>UEREH</v>
          </cell>
          <cell r="C531" t="str">
            <v>Unit Equipment Room Equipment and HMI</v>
          </cell>
          <cell r="D531" t="str">
            <v>Unit 7</v>
          </cell>
          <cell r="E531" t="str">
            <v>Foreign</v>
          </cell>
          <cell r="F531" t="str">
            <v>C</v>
          </cell>
          <cell r="G531" t="str">
            <v>Plant and Materials</v>
          </cell>
          <cell r="H531" t="str">
            <v>Fixed</v>
          </cell>
          <cell r="I531" t="str">
            <v>C Plant and Materials Foreign Fixed</v>
          </cell>
          <cell r="J531">
            <v>1173293.3899999999</v>
          </cell>
          <cell r="K531">
            <v>1173293.3900000001</v>
          </cell>
          <cell r="L531">
            <v>0</v>
          </cell>
          <cell r="M531">
            <v>0</v>
          </cell>
          <cell r="N531">
            <v>1173293.3900000001</v>
          </cell>
          <cell r="P531">
            <v>0</v>
          </cell>
          <cell r="Q531">
            <v>0</v>
          </cell>
          <cell r="R531">
            <v>0</v>
          </cell>
          <cell r="S531">
            <v>0</v>
          </cell>
          <cell r="T531">
            <v>0</v>
          </cell>
          <cell r="U531">
            <v>0</v>
          </cell>
          <cell r="V531">
            <v>0</v>
          </cell>
          <cell r="W531">
            <v>0</v>
          </cell>
          <cell r="X531">
            <v>0</v>
          </cell>
          <cell r="Y531">
            <v>0</v>
          </cell>
          <cell r="Z531">
            <v>0</v>
          </cell>
          <cell r="AA531">
            <v>0</v>
          </cell>
          <cell r="AB531">
            <v>0</v>
          </cell>
          <cell r="AC531">
            <v>0</v>
          </cell>
          <cell r="AD531">
            <v>0</v>
          </cell>
          <cell r="AE531">
            <v>0</v>
          </cell>
          <cell r="AF531">
            <v>0</v>
          </cell>
          <cell r="AG531">
            <v>0</v>
          </cell>
          <cell r="AH531">
            <v>0</v>
          </cell>
          <cell r="AI531">
            <v>0</v>
          </cell>
          <cell r="AJ531">
            <v>0</v>
          </cell>
          <cell r="AK531">
            <v>0</v>
          </cell>
          <cell r="AL531">
            <v>750907.77</v>
          </cell>
          <cell r="AM531">
            <v>0</v>
          </cell>
          <cell r="AN531">
            <v>0</v>
          </cell>
          <cell r="AO531">
            <v>0</v>
          </cell>
          <cell r="AP531">
            <v>0</v>
          </cell>
          <cell r="AQ531">
            <v>0</v>
          </cell>
          <cell r="AR531">
            <v>422385.62</v>
          </cell>
          <cell r="AS531">
            <v>0</v>
          </cell>
          <cell r="AT531">
            <v>0</v>
          </cell>
          <cell r="AU531">
            <v>0</v>
          </cell>
          <cell r="AV531">
            <v>0</v>
          </cell>
          <cell r="AW531">
            <v>0</v>
          </cell>
          <cell r="AX531">
            <v>0</v>
          </cell>
          <cell r="AY531">
            <v>0</v>
          </cell>
          <cell r="AZ531">
            <v>0</v>
          </cell>
          <cell r="BA531">
            <v>0</v>
          </cell>
          <cell r="BB531">
            <v>0</v>
          </cell>
          <cell r="BC531">
            <v>0</v>
          </cell>
          <cell r="BD531">
            <v>0</v>
          </cell>
          <cell r="BE531">
            <v>0</v>
          </cell>
          <cell r="BF531">
            <v>0</v>
          </cell>
          <cell r="BG531">
            <v>0</v>
          </cell>
          <cell r="BH531">
            <v>0</v>
          </cell>
          <cell r="BI531">
            <v>0</v>
          </cell>
          <cell r="BJ531">
            <v>0</v>
          </cell>
          <cell r="BK531">
            <v>0</v>
          </cell>
          <cell r="BL531">
            <v>0</v>
          </cell>
          <cell r="BM531">
            <v>0</v>
          </cell>
          <cell r="BN531">
            <v>0</v>
          </cell>
          <cell r="BO531">
            <v>0</v>
          </cell>
          <cell r="BP531">
            <v>0</v>
          </cell>
          <cell r="BQ531">
            <v>0</v>
          </cell>
          <cell r="BR531">
            <v>0</v>
          </cell>
          <cell r="BS531">
            <v>0</v>
          </cell>
        </row>
        <row r="532">
          <cell r="A532">
            <v>3128</v>
          </cell>
          <cell r="B532" t="str">
            <v>UEREH</v>
          </cell>
          <cell r="C532" t="str">
            <v>Unit Equipment Room Equipment and HMI</v>
          </cell>
          <cell r="D532" t="str">
            <v>Unit 7</v>
          </cell>
          <cell r="E532" t="str">
            <v>Foreign</v>
          </cell>
          <cell r="F532" t="str">
            <v>H</v>
          </cell>
          <cell r="G532" t="str">
            <v>Commissioning and Testing</v>
          </cell>
          <cell r="H532" t="str">
            <v>Fixed</v>
          </cell>
          <cell r="I532" t="str">
            <v>H Commissioning and Testing Foreign Fixed</v>
          </cell>
          <cell r="J532">
            <v>271186.53999999998</v>
          </cell>
          <cell r="K532">
            <v>0</v>
          </cell>
          <cell r="L532">
            <v>271186.53999999998</v>
          </cell>
          <cell r="M532">
            <v>0.46000000002095476</v>
          </cell>
          <cell r="N532">
            <v>271187</v>
          </cell>
          <cell r="P532">
            <v>0</v>
          </cell>
          <cell r="Q532">
            <v>0</v>
          </cell>
          <cell r="R532">
            <v>0</v>
          </cell>
          <cell r="S532">
            <v>0</v>
          </cell>
          <cell r="T532">
            <v>0</v>
          </cell>
          <cell r="U532">
            <v>0</v>
          </cell>
          <cell r="V532">
            <v>0</v>
          </cell>
          <cell r="W532">
            <v>0</v>
          </cell>
          <cell r="X532">
            <v>0</v>
          </cell>
          <cell r="Y532">
            <v>0</v>
          </cell>
          <cell r="Z532">
            <v>0</v>
          </cell>
          <cell r="AA532">
            <v>0</v>
          </cell>
          <cell r="AB532">
            <v>0</v>
          </cell>
          <cell r="AC532">
            <v>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0</v>
          </cell>
          <cell r="AW532">
            <v>0</v>
          </cell>
          <cell r="AX532">
            <v>0</v>
          </cell>
          <cell r="AY532">
            <v>271187</v>
          </cell>
          <cell r="AZ532">
            <v>0</v>
          </cell>
          <cell r="BA532">
            <v>0</v>
          </cell>
          <cell r="BB532">
            <v>0</v>
          </cell>
          <cell r="BC532">
            <v>0</v>
          </cell>
          <cell r="BD532">
            <v>0</v>
          </cell>
          <cell r="BE532">
            <v>0</v>
          </cell>
          <cell r="BF532">
            <v>0</v>
          </cell>
          <cell r="BG532">
            <v>0</v>
          </cell>
          <cell r="BH532">
            <v>0</v>
          </cell>
          <cell r="BI532">
            <v>0</v>
          </cell>
          <cell r="BJ532">
            <v>0</v>
          </cell>
          <cell r="BK532">
            <v>0</v>
          </cell>
          <cell r="BL532">
            <v>0</v>
          </cell>
          <cell r="BM532">
            <v>0</v>
          </cell>
          <cell r="BN532">
            <v>0</v>
          </cell>
          <cell r="BO532">
            <v>0</v>
          </cell>
          <cell r="BP532">
            <v>0</v>
          </cell>
          <cell r="BQ532">
            <v>0</v>
          </cell>
          <cell r="BR532">
            <v>0</v>
          </cell>
          <cell r="BS532">
            <v>0</v>
          </cell>
        </row>
        <row r="533">
          <cell r="A533">
            <v>3130</v>
          </cell>
          <cell r="B533" t="str">
            <v>UEREH</v>
          </cell>
          <cell r="C533" t="str">
            <v>Unit Equipment Room Equipment and HMI</v>
          </cell>
          <cell r="D533" t="str">
            <v>Unit 7</v>
          </cell>
          <cell r="E533" t="str">
            <v>Local</v>
          </cell>
          <cell r="F533" t="str">
            <v>B</v>
          </cell>
          <cell r="G533" t="str">
            <v>Engineering</v>
          </cell>
          <cell r="H533" t="str">
            <v>Formula 4</v>
          </cell>
          <cell r="I533" t="str">
            <v>B Engineering Local Formula 4</v>
          </cell>
          <cell r="J533">
            <v>9577.35</v>
          </cell>
          <cell r="K533">
            <v>9577.35</v>
          </cell>
          <cell r="L533">
            <v>0</v>
          </cell>
          <cell r="M533">
            <v>0</v>
          </cell>
          <cell r="N533">
            <v>9577.35</v>
          </cell>
          <cell r="P533">
            <v>0</v>
          </cell>
          <cell r="Q533">
            <v>0</v>
          </cell>
          <cell r="R533">
            <v>0</v>
          </cell>
          <cell r="S533">
            <v>0</v>
          </cell>
          <cell r="T533">
            <v>0</v>
          </cell>
          <cell r="U533">
            <v>0</v>
          </cell>
          <cell r="V533">
            <v>0</v>
          </cell>
          <cell r="W533">
            <v>0</v>
          </cell>
          <cell r="X533">
            <v>0</v>
          </cell>
          <cell r="Y533">
            <v>0</v>
          </cell>
          <cell r="Z533">
            <v>0</v>
          </cell>
          <cell r="AA533">
            <v>0</v>
          </cell>
          <cell r="AB533">
            <v>0</v>
          </cell>
          <cell r="AC533">
            <v>9577.35</v>
          </cell>
          <cell r="AD533">
            <v>0</v>
          </cell>
          <cell r="AE533">
            <v>0</v>
          </cell>
          <cell r="AF533">
            <v>0</v>
          </cell>
          <cell r="AG533">
            <v>0</v>
          </cell>
          <cell r="AH533">
            <v>0</v>
          </cell>
          <cell r="AI533">
            <v>0</v>
          </cell>
          <cell r="AJ533">
            <v>0</v>
          </cell>
          <cell r="AK533">
            <v>0</v>
          </cell>
          <cell r="AL533">
            <v>0</v>
          </cell>
          <cell r="AM533">
            <v>0</v>
          </cell>
          <cell r="AN533">
            <v>0</v>
          </cell>
          <cell r="AO533">
            <v>0</v>
          </cell>
          <cell r="AP533">
            <v>0</v>
          </cell>
          <cell r="AQ533">
            <v>0</v>
          </cell>
          <cell r="AR533">
            <v>0</v>
          </cell>
          <cell r="AS533">
            <v>0</v>
          </cell>
          <cell r="AT533">
            <v>0</v>
          </cell>
          <cell r="AU533">
            <v>0</v>
          </cell>
          <cell r="AV533">
            <v>0</v>
          </cell>
          <cell r="AW533">
            <v>0</v>
          </cell>
          <cell r="AX533">
            <v>0</v>
          </cell>
          <cell r="AY533">
            <v>0</v>
          </cell>
          <cell r="AZ533">
            <v>0</v>
          </cell>
          <cell r="BA533">
            <v>0</v>
          </cell>
          <cell r="BB533">
            <v>0</v>
          </cell>
          <cell r="BC533">
            <v>0</v>
          </cell>
          <cell r="BD533">
            <v>0</v>
          </cell>
          <cell r="BE533">
            <v>0</v>
          </cell>
          <cell r="BF533">
            <v>0</v>
          </cell>
          <cell r="BG533">
            <v>0</v>
          </cell>
          <cell r="BH533">
            <v>0</v>
          </cell>
          <cell r="BI533">
            <v>0</v>
          </cell>
          <cell r="BJ533">
            <v>0</v>
          </cell>
          <cell r="BK533">
            <v>0</v>
          </cell>
          <cell r="BL533">
            <v>0</v>
          </cell>
          <cell r="BM533">
            <v>0</v>
          </cell>
          <cell r="BN533">
            <v>0</v>
          </cell>
          <cell r="BO533">
            <v>0</v>
          </cell>
          <cell r="BP533">
            <v>0</v>
          </cell>
          <cell r="BQ533">
            <v>0</v>
          </cell>
          <cell r="BR533">
            <v>0</v>
          </cell>
          <cell r="BS533">
            <v>0</v>
          </cell>
        </row>
        <row r="534">
          <cell r="A534">
            <v>3131</v>
          </cell>
          <cell r="B534" t="str">
            <v>UEREH</v>
          </cell>
          <cell r="C534" t="str">
            <v>Unit Equipment Room Equipment and HMI</v>
          </cell>
          <cell r="D534" t="str">
            <v>Unit 7</v>
          </cell>
          <cell r="E534" t="str">
            <v>Local</v>
          </cell>
          <cell r="F534" t="str">
            <v>C</v>
          </cell>
          <cell r="G534" t="str">
            <v>Plant and Materials</v>
          </cell>
          <cell r="H534" t="str">
            <v>Formula 1</v>
          </cell>
          <cell r="I534" t="str">
            <v>C Plant and Materials Local Formula 1</v>
          </cell>
          <cell r="J534">
            <v>57407.34</v>
          </cell>
          <cell r="K534">
            <v>57407.34</v>
          </cell>
          <cell r="L534">
            <v>0</v>
          </cell>
          <cell r="M534">
            <v>0</v>
          </cell>
          <cell r="N534">
            <v>57407.34</v>
          </cell>
          <cell r="P534">
            <v>0</v>
          </cell>
          <cell r="Q534">
            <v>0</v>
          </cell>
          <cell r="R534">
            <v>0</v>
          </cell>
          <cell r="S534">
            <v>0</v>
          </cell>
          <cell r="T534">
            <v>0</v>
          </cell>
          <cell r="U534">
            <v>0</v>
          </cell>
          <cell r="V534">
            <v>0</v>
          </cell>
          <cell r="W534">
            <v>0</v>
          </cell>
          <cell r="X534">
            <v>0</v>
          </cell>
          <cell r="Y534">
            <v>0</v>
          </cell>
          <cell r="Z534">
            <v>0</v>
          </cell>
          <cell r="AA534">
            <v>0</v>
          </cell>
          <cell r="AB534">
            <v>0</v>
          </cell>
          <cell r="AC534">
            <v>57407.34</v>
          </cell>
          <cell r="AD534">
            <v>0</v>
          </cell>
          <cell r="AE534">
            <v>0</v>
          </cell>
          <cell r="AF534">
            <v>0</v>
          </cell>
          <cell r="AG534">
            <v>0</v>
          </cell>
          <cell r="AH534">
            <v>0</v>
          </cell>
          <cell r="AI534">
            <v>0</v>
          </cell>
          <cell r="AJ534">
            <v>0</v>
          </cell>
          <cell r="AK534">
            <v>0</v>
          </cell>
          <cell r="AL534">
            <v>0</v>
          </cell>
          <cell r="AM534">
            <v>0</v>
          </cell>
          <cell r="AN534">
            <v>0</v>
          </cell>
          <cell r="AO534">
            <v>0</v>
          </cell>
          <cell r="AP534">
            <v>0</v>
          </cell>
          <cell r="AQ534">
            <v>0</v>
          </cell>
          <cell r="AR534">
            <v>0</v>
          </cell>
          <cell r="AS534">
            <v>0</v>
          </cell>
          <cell r="AT534">
            <v>0</v>
          </cell>
          <cell r="AU534">
            <v>0</v>
          </cell>
          <cell r="AV534">
            <v>0</v>
          </cell>
          <cell r="AW534">
            <v>0</v>
          </cell>
          <cell r="AX534">
            <v>0</v>
          </cell>
          <cell r="AY534">
            <v>0</v>
          </cell>
          <cell r="AZ534">
            <v>0</v>
          </cell>
          <cell r="BA534">
            <v>0</v>
          </cell>
          <cell r="BB534">
            <v>0</v>
          </cell>
          <cell r="BC534">
            <v>0</v>
          </cell>
          <cell r="BD534">
            <v>0</v>
          </cell>
          <cell r="BE534">
            <v>0</v>
          </cell>
          <cell r="BF534">
            <v>0</v>
          </cell>
          <cell r="BG534">
            <v>0</v>
          </cell>
          <cell r="BH534">
            <v>0</v>
          </cell>
          <cell r="BI534">
            <v>0</v>
          </cell>
          <cell r="BJ534">
            <v>0</v>
          </cell>
          <cell r="BK534">
            <v>0</v>
          </cell>
          <cell r="BL534">
            <v>0</v>
          </cell>
          <cell r="BM534">
            <v>0</v>
          </cell>
          <cell r="BN534">
            <v>0</v>
          </cell>
          <cell r="BO534">
            <v>0</v>
          </cell>
          <cell r="BP534">
            <v>0</v>
          </cell>
          <cell r="BQ534">
            <v>0</v>
          </cell>
          <cell r="BR534">
            <v>0</v>
          </cell>
          <cell r="BS534">
            <v>0</v>
          </cell>
        </row>
        <row r="535">
          <cell r="A535">
            <v>3132</v>
          </cell>
          <cell r="B535" t="str">
            <v>UEREH</v>
          </cell>
          <cell r="C535" t="str">
            <v>Unit Equipment Room Equipment and HMI</v>
          </cell>
          <cell r="D535" t="str">
            <v>Unit 7</v>
          </cell>
          <cell r="E535" t="str">
            <v>Local</v>
          </cell>
          <cell r="F535" t="str">
            <v>D</v>
          </cell>
          <cell r="G535" t="str">
            <v>Shipping / Freight</v>
          </cell>
          <cell r="H535" t="str">
            <v>Fixed</v>
          </cell>
          <cell r="I535" t="str">
            <v>D Shipping / Freight Local Fixed</v>
          </cell>
          <cell r="J535">
            <v>64092.47</v>
          </cell>
          <cell r="K535">
            <v>64092.47</v>
          </cell>
          <cell r="L535">
            <v>0</v>
          </cell>
          <cell r="M535">
            <v>0</v>
          </cell>
          <cell r="N535">
            <v>64092.47</v>
          </cell>
          <cell r="P535">
            <v>0</v>
          </cell>
          <cell r="Q535">
            <v>0</v>
          </cell>
          <cell r="R535">
            <v>0</v>
          </cell>
          <cell r="S535">
            <v>0</v>
          </cell>
          <cell r="T535">
            <v>0</v>
          </cell>
          <cell r="U535">
            <v>0</v>
          </cell>
          <cell r="V535">
            <v>0</v>
          </cell>
          <cell r="W535">
            <v>0</v>
          </cell>
          <cell r="X535">
            <v>0</v>
          </cell>
          <cell r="Y535">
            <v>0</v>
          </cell>
          <cell r="Z535">
            <v>0</v>
          </cell>
          <cell r="AA535">
            <v>0</v>
          </cell>
          <cell r="AB535">
            <v>0</v>
          </cell>
          <cell r="AC535">
            <v>0</v>
          </cell>
          <cell r="AD535">
            <v>0</v>
          </cell>
          <cell r="AE535">
            <v>0</v>
          </cell>
          <cell r="AF535">
            <v>0</v>
          </cell>
          <cell r="AG535">
            <v>0</v>
          </cell>
          <cell r="AH535">
            <v>64092.47</v>
          </cell>
          <cell r="AI535">
            <v>0</v>
          </cell>
          <cell r="AJ535">
            <v>0</v>
          </cell>
          <cell r="AK535">
            <v>0</v>
          </cell>
          <cell r="AL535">
            <v>0</v>
          </cell>
          <cell r="AM535">
            <v>0</v>
          </cell>
          <cell r="AN535">
            <v>0</v>
          </cell>
          <cell r="AO535">
            <v>0</v>
          </cell>
          <cell r="AP535">
            <v>0</v>
          </cell>
          <cell r="AQ535">
            <v>0</v>
          </cell>
          <cell r="AR535">
            <v>0</v>
          </cell>
          <cell r="AS535">
            <v>0</v>
          </cell>
          <cell r="AT535">
            <v>0</v>
          </cell>
          <cell r="AU535">
            <v>0</v>
          </cell>
          <cell r="AV535">
            <v>0</v>
          </cell>
          <cell r="AW535">
            <v>0</v>
          </cell>
          <cell r="AX535">
            <v>0</v>
          </cell>
          <cell r="AY535">
            <v>0</v>
          </cell>
          <cell r="AZ535">
            <v>0</v>
          </cell>
          <cell r="BA535">
            <v>0</v>
          </cell>
          <cell r="BB535">
            <v>0</v>
          </cell>
          <cell r="BC535">
            <v>0</v>
          </cell>
          <cell r="BD535">
            <v>0</v>
          </cell>
          <cell r="BE535">
            <v>0</v>
          </cell>
          <cell r="BF535">
            <v>0</v>
          </cell>
          <cell r="BG535">
            <v>0</v>
          </cell>
          <cell r="BH535">
            <v>0</v>
          </cell>
          <cell r="BI535">
            <v>0</v>
          </cell>
          <cell r="BJ535">
            <v>0</v>
          </cell>
          <cell r="BK535">
            <v>0</v>
          </cell>
          <cell r="BL535">
            <v>0</v>
          </cell>
          <cell r="BM535">
            <v>0</v>
          </cell>
          <cell r="BN535">
            <v>0</v>
          </cell>
          <cell r="BO535">
            <v>0</v>
          </cell>
          <cell r="BP535">
            <v>0</v>
          </cell>
          <cell r="BQ535">
            <v>0</v>
          </cell>
          <cell r="BR535">
            <v>0</v>
          </cell>
          <cell r="BS535">
            <v>0</v>
          </cell>
        </row>
        <row r="536">
          <cell r="A536">
            <v>3136</v>
          </cell>
          <cell r="B536" t="str">
            <v>UEREH</v>
          </cell>
          <cell r="C536" t="str">
            <v>Unit Equipment Room Equipment and HMI</v>
          </cell>
          <cell r="D536" t="str">
            <v>Unit 7</v>
          </cell>
          <cell r="E536" t="str">
            <v>Local</v>
          </cell>
          <cell r="F536" t="str">
            <v>H</v>
          </cell>
          <cell r="G536" t="str">
            <v>Commissioning and Testing</v>
          </cell>
          <cell r="H536" t="str">
            <v>Formula 4</v>
          </cell>
          <cell r="I536" t="str">
            <v>H Commissioning and Testing Local Formula 4</v>
          </cell>
          <cell r="J536">
            <v>110153.34</v>
          </cell>
          <cell r="K536">
            <v>0</v>
          </cell>
          <cell r="L536">
            <v>110153.34</v>
          </cell>
          <cell r="M536">
            <v>-0.33999999999650754</v>
          </cell>
          <cell r="N536">
            <v>110153</v>
          </cell>
          <cell r="P536">
            <v>0</v>
          </cell>
          <cell r="Q536">
            <v>0</v>
          </cell>
          <cell r="R536">
            <v>0</v>
          </cell>
          <cell r="S536">
            <v>0</v>
          </cell>
          <cell r="T536">
            <v>0</v>
          </cell>
          <cell r="U536">
            <v>0</v>
          </cell>
          <cell r="V536">
            <v>0</v>
          </cell>
          <cell r="W536">
            <v>0</v>
          </cell>
          <cell r="X536">
            <v>0</v>
          </cell>
          <cell r="Y536">
            <v>0</v>
          </cell>
          <cell r="Z536">
            <v>0</v>
          </cell>
          <cell r="AA536">
            <v>0</v>
          </cell>
          <cell r="AB536">
            <v>0</v>
          </cell>
          <cell r="AC536">
            <v>0</v>
          </cell>
          <cell r="AD536">
            <v>0</v>
          </cell>
          <cell r="AE536">
            <v>0</v>
          </cell>
          <cell r="AF536">
            <v>0</v>
          </cell>
          <cell r="AG536">
            <v>0</v>
          </cell>
          <cell r="AH536">
            <v>0</v>
          </cell>
          <cell r="AI536">
            <v>0</v>
          </cell>
          <cell r="AJ536">
            <v>0</v>
          </cell>
          <cell r="AK536">
            <v>0</v>
          </cell>
          <cell r="AL536">
            <v>0</v>
          </cell>
          <cell r="AM536">
            <v>0</v>
          </cell>
          <cell r="AN536">
            <v>0</v>
          </cell>
          <cell r="AO536">
            <v>0</v>
          </cell>
          <cell r="AP536">
            <v>0</v>
          </cell>
          <cell r="AQ536">
            <v>0</v>
          </cell>
          <cell r="AR536">
            <v>0</v>
          </cell>
          <cell r="AS536">
            <v>0</v>
          </cell>
          <cell r="AT536">
            <v>0</v>
          </cell>
          <cell r="AU536">
            <v>0</v>
          </cell>
          <cell r="AV536">
            <v>0</v>
          </cell>
          <cell r="AW536">
            <v>0</v>
          </cell>
          <cell r="AX536">
            <v>0</v>
          </cell>
          <cell r="AY536">
            <v>0</v>
          </cell>
          <cell r="AZ536">
            <v>110153</v>
          </cell>
          <cell r="BA536">
            <v>0</v>
          </cell>
          <cell r="BB536">
            <v>0</v>
          </cell>
          <cell r="BC536">
            <v>0</v>
          </cell>
          <cell r="BD536">
            <v>0</v>
          </cell>
          <cell r="BE536">
            <v>0</v>
          </cell>
          <cell r="BF536">
            <v>0</v>
          </cell>
          <cell r="BG536">
            <v>0</v>
          </cell>
          <cell r="BH536">
            <v>0</v>
          </cell>
          <cell r="BI536">
            <v>0</v>
          </cell>
          <cell r="BJ536">
            <v>0</v>
          </cell>
          <cell r="BK536">
            <v>0</v>
          </cell>
          <cell r="BL536">
            <v>0</v>
          </cell>
          <cell r="BM536">
            <v>0</v>
          </cell>
          <cell r="BN536">
            <v>0</v>
          </cell>
          <cell r="BO536">
            <v>0</v>
          </cell>
          <cell r="BP536">
            <v>0</v>
          </cell>
          <cell r="BQ536">
            <v>0</v>
          </cell>
          <cell r="BR536">
            <v>0</v>
          </cell>
          <cell r="BS536">
            <v>0</v>
          </cell>
        </row>
        <row r="537">
          <cell r="A537">
            <v>3138</v>
          </cell>
          <cell r="B537" t="str">
            <v>UEREH</v>
          </cell>
          <cell r="C537" t="str">
            <v>Unit Equipment Room Equipment and HMI</v>
          </cell>
          <cell r="D537" t="str">
            <v>Unit 8</v>
          </cell>
          <cell r="E537" t="str">
            <v>Foreign</v>
          </cell>
          <cell r="F537" t="str">
            <v>B</v>
          </cell>
          <cell r="G537" t="str">
            <v>Engineering</v>
          </cell>
          <cell r="H537" t="str">
            <v>Fixed</v>
          </cell>
          <cell r="I537" t="str">
            <v>B Engineering Foreign Fixed</v>
          </cell>
          <cell r="J537">
            <v>16482.78</v>
          </cell>
          <cell r="K537">
            <v>16482.78</v>
          </cell>
          <cell r="L537">
            <v>0</v>
          </cell>
          <cell r="M537">
            <v>0</v>
          </cell>
          <cell r="N537">
            <v>16482.78</v>
          </cell>
          <cell r="P537">
            <v>0</v>
          </cell>
          <cell r="Q537">
            <v>0</v>
          </cell>
          <cell r="R537">
            <v>0</v>
          </cell>
          <cell r="S537">
            <v>0</v>
          </cell>
          <cell r="T537">
            <v>0</v>
          </cell>
          <cell r="U537">
            <v>0</v>
          </cell>
          <cell r="V537">
            <v>0</v>
          </cell>
          <cell r="W537">
            <v>0</v>
          </cell>
          <cell r="X537">
            <v>0</v>
          </cell>
          <cell r="Y537">
            <v>0</v>
          </cell>
          <cell r="Z537">
            <v>0</v>
          </cell>
          <cell r="AA537">
            <v>16482.78</v>
          </cell>
          <cell r="AB537">
            <v>16482.78</v>
          </cell>
          <cell r="AC537">
            <v>0</v>
          </cell>
          <cell r="AD537">
            <v>0</v>
          </cell>
          <cell r="AE537">
            <v>0</v>
          </cell>
          <cell r="AF537">
            <v>0</v>
          </cell>
          <cell r="AG537">
            <v>0</v>
          </cell>
          <cell r="AH537">
            <v>0</v>
          </cell>
          <cell r="AI537">
            <v>0</v>
          </cell>
          <cell r="AJ537">
            <v>0</v>
          </cell>
          <cell r="AK537">
            <v>0</v>
          </cell>
          <cell r="AL537">
            <v>-16482.78</v>
          </cell>
          <cell r="AM537">
            <v>0</v>
          </cell>
          <cell r="AN537">
            <v>0</v>
          </cell>
          <cell r="AO537">
            <v>0</v>
          </cell>
          <cell r="AP537">
            <v>0</v>
          </cell>
          <cell r="AQ537">
            <v>0</v>
          </cell>
          <cell r="AR537">
            <v>0</v>
          </cell>
          <cell r="AS537">
            <v>0</v>
          </cell>
          <cell r="AT537">
            <v>0</v>
          </cell>
          <cell r="AU537">
            <v>0</v>
          </cell>
          <cell r="AV537">
            <v>0</v>
          </cell>
          <cell r="AW537">
            <v>0</v>
          </cell>
          <cell r="AX537">
            <v>0</v>
          </cell>
          <cell r="AY537">
            <v>0</v>
          </cell>
          <cell r="AZ537">
            <v>0</v>
          </cell>
          <cell r="BA537">
            <v>0</v>
          </cell>
          <cell r="BB537">
            <v>0</v>
          </cell>
          <cell r="BC537">
            <v>0</v>
          </cell>
          <cell r="BD537">
            <v>0</v>
          </cell>
          <cell r="BE537">
            <v>0</v>
          </cell>
          <cell r="BF537">
            <v>0</v>
          </cell>
          <cell r="BG537">
            <v>0</v>
          </cell>
          <cell r="BH537">
            <v>0</v>
          </cell>
          <cell r="BI537">
            <v>0</v>
          </cell>
          <cell r="BJ537">
            <v>0</v>
          </cell>
          <cell r="BK537">
            <v>0</v>
          </cell>
          <cell r="BL537">
            <v>0</v>
          </cell>
          <cell r="BM537">
            <v>0</v>
          </cell>
          <cell r="BN537">
            <v>0</v>
          </cell>
          <cell r="BO537">
            <v>0</v>
          </cell>
          <cell r="BP537">
            <v>0</v>
          </cell>
          <cell r="BQ537">
            <v>0</v>
          </cell>
          <cell r="BR537">
            <v>0</v>
          </cell>
          <cell r="BS537">
            <v>0</v>
          </cell>
        </row>
        <row r="538">
          <cell r="A538">
            <v>3139</v>
          </cell>
          <cell r="B538" t="str">
            <v>UEREH</v>
          </cell>
          <cell r="C538" t="str">
            <v>Unit Equipment Room Equipment and HMI</v>
          </cell>
          <cell r="D538" t="str">
            <v>Unit 8</v>
          </cell>
          <cell r="E538" t="str">
            <v>Foreign</v>
          </cell>
          <cell r="F538" t="str">
            <v>C</v>
          </cell>
          <cell r="G538" t="str">
            <v>Plant and Materials</v>
          </cell>
          <cell r="H538" t="str">
            <v>Fixed</v>
          </cell>
          <cell r="I538" t="str">
            <v>C Plant and Materials Foreign Fixed</v>
          </cell>
          <cell r="J538">
            <v>1173293.3899999999</v>
          </cell>
          <cell r="K538">
            <v>1173293.3899999999</v>
          </cell>
          <cell r="L538">
            <v>0</v>
          </cell>
          <cell r="M538">
            <v>0</v>
          </cell>
          <cell r="N538">
            <v>1173293.3899999999</v>
          </cell>
          <cell r="P538">
            <v>0</v>
          </cell>
          <cell r="Q538">
            <v>0</v>
          </cell>
          <cell r="R538">
            <v>0</v>
          </cell>
          <cell r="S538">
            <v>0</v>
          </cell>
          <cell r="T538">
            <v>0</v>
          </cell>
          <cell r="U538">
            <v>1173293.3899999999</v>
          </cell>
          <cell r="V538">
            <v>0</v>
          </cell>
          <cell r="W538">
            <v>0</v>
          </cell>
          <cell r="X538">
            <v>0</v>
          </cell>
          <cell r="Y538">
            <v>0</v>
          </cell>
          <cell r="Z538">
            <v>0</v>
          </cell>
          <cell r="AA538">
            <v>0</v>
          </cell>
          <cell r="AB538">
            <v>0</v>
          </cell>
          <cell r="AC538">
            <v>0</v>
          </cell>
          <cell r="AD538">
            <v>0</v>
          </cell>
          <cell r="AE538">
            <v>0</v>
          </cell>
          <cell r="AF538">
            <v>0</v>
          </cell>
          <cell r="AG538">
            <v>0</v>
          </cell>
          <cell r="AH538">
            <v>0</v>
          </cell>
          <cell r="AI538">
            <v>0</v>
          </cell>
          <cell r="AJ538">
            <v>0</v>
          </cell>
          <cell r="AK538">
            <v>0</v>
          </cell>
          <cell r="AL538">
            <v>0</v>
          </cell>
          <cell r="AM538">
            <v>0</v>
          </cell>
          <cell r="AN538">
            <v>0</v>
          </cell>
          <cell r="AO538">
            <v>0</v>
          </cell>
          <cell r="AP538">
            <v>0</v>
          </cell>
          <cell r="AQ538">
            <v>0</v>
          </cell>
          <cell r="AR538">
            <v>0</v>
          </cell>
          <cell r="AS538">
            <v>0</v>
          </cell>
          <cell r="AT538">
            <v>0</v>
          </cell>
          <cell r="AU538">
            <v>0</v>
          </cell>
          <cell r="AV538">
            <v>0</v>
          </cell>
          <cell r="AW538">
            <v>0</v>
          </cell>
          <cell r="AX538">
            <v>0</v>
          </cell>
          <cell r="AY538">
            <v>0</v>
          </cell>
          <cell r="AZ538">
            <v>0</v>
          </cell>
          <cell r="BA538">
            <v>0</v>
          </cell>
          <cell r="BB538">
            <v>0</v>
          </cell>
          <cell r="BC538">
            <v>0</v>
          </cell>
          <cell r="BD538">
            <v>0</v>
          </cell>
          <cell r="BE538">
            <v>0</v>
          </cell>
          <cell r="BF538">
            <v>0</v>
          </cell>
          <cell r="BG538">
            <v>0</v>
          </cell>
          <cell r="BH538">
            <v>0</v>
          </cell>
          <cell r="BI538">
            <v>0</v>
          </cell>
          <cell r="BJ538">
            <v>0</v>
          </cell>
          <cell r="BK538">
            <v>0</v>
          </cell>
          <cell r="BL538">
            <v>0</v>
          </cell>
          <cell r="BM538">
            <v>0</v>
          </cell>
          <cell r="BN538">
            <v>0</v>
          </cell>
          <cell r="BO538">
            <v>0</v>
          </cell>
          <cell r="BP538">
            <v>0</v>
          </cell>
          <cell r="BQ538">
            <v>0</v>
          </cell>
          <cell r="BR538">
            <v>0</v>
          </cell>
          <cell r="BS538">
            <v>0</v>
          </cell>
        </row>
        <row r="539">
          <cell r="A539">
            <v>3144</v>
          </cell>
          <cell r="B539" t="str">
            <v>UEREH</v>
          </cell>
          <cell r="C539" t="str">
            <v>Unit Equipment Room Equipment and HMI</v>
          </cell>
          <cell r="D539" t="str">
            <v>Unit 8</v>
          </cell>
          <cell r="E539" t="str">
            <v>Foreign</v>
          </cell>
          <cell r="F539" t="str">
            <v>H</v>
          </cell>
          <cell r="G539" t="str">
            <v>Commissioning and Testing</v>
          </cell>
          <cell r="H539" t="str">
            <v>Fixed</v>
          </cell>
          <cell r="I539" t="str">
            <v>H Commissioning and Testing Foreign Fixed</v>
          </cell>
          <cell r="J539">
            <v>34619.56</v>
          </cell>
          <cell r="K539">
            <v>34619.56</v>
          </cell>
          <cell r="L539">
            <v>0</v>
          </cell>
          <cell r="M539">
            <v>0</v>
          </cell>
          <cell r="N539">
            <v>34619.56</v>
          </cell>
          <cell r="P539">
            <v>0</v>
          </cell>
          <cell r="Q539">
            <v>0</v>
          </cell>
          <cell r="R539">
            <v>0</v>
          </cell>
          <cell r="S539">
            <v>0</v>
          </cell>
          <cell r="T539">
            <v>0</v>
          </cell>
          <cell r="U539">
            <v>0</v>
          </cell>
          <cell r="V539">
            <v>0</v>
          </cell>
          <cell r="W539">
            <v>0</v>
          </cell>
          <cell r="X539">
            <v>0</v>
          </cell>
          <cell r="Y539">
            <v>0</v>
          </cell>
          <cell r="Z539">
            <v>0</v>
          </cell>
          <cell r="AA539">
            <v>0</v>
          </cell>
          <cell r="AB539">
            <v>0</v>
          </cell>
          <cell r="AC539">
            <v>0</v>
          </cell>
          <cell r="AD539">
            <v>0</v>
          </cell>
          <cell r="AE539">
            <v>0</v>
          </cell>
          <cell r="AF539">
            <v>0</v>
          </cell>
          <cell r="AG539">
            <v>0</v>
          </cell>
          <cell r="AH539">
            <v>0</v>
          </cell>
          <cell r="AI539">
            <v>0</v>
          </cell>
          <cell r="AJ539">
            <v>0</v>
          </cell>
          <cell r="AK539">
            <v>0</v>
          </cell>
          <cell r="AL539">
            <v>0</v>
          </cell>
          <cell r="AM539">
            <v>0</v>
          </cell>
          <cell r="AN539">
            <v>0</v>
          </cell>
          <cell r="AO539">
            <v>0</v>
          </cell>
          <cell r="AP539">
            <v>0</v>
          </cell>
          <cell r="AQ539">
            <v>34619.56</v>
          </cell>
          <cell r="AR539">
            <v>0</v>
          </cell>
          <cell r="AS539">
            <v>0</v>
          </cell>
          <cell r="AT539">
            <v>0</v>
          </cell>
          <cell r="AU539">
            <v>0</v>
          </cell>
          <cell r="AV539">
            <v>0</v>
          </cell>
          <cell r="AW539">
            <v>0</v>
          </cell>
          <cell r="AX539">
            <v>0</v>
          </cell>
          <cell r="AY539">
            <v>0</v>
          </cell>
          <cell r="AZ539">
            <v>0</v>
          </cell>
          <cell r="BA539">
            <v>0</v>
          </cell>
          <cell r="BB539">
            <v>0</v>
          </cell>
          <cell r="BC539">
            <v>0</v>
          </cell>
          <cell r="BD539">
            <v>0</v>
          </cell>
          <cell r="BE539">
            <v>0</v>
          </cell>
          <cell r="BF539">
            <v>0</v>
          </cell>
          <cell r="BG539">
            <v>0</v>
          </cell>
          <cell r="BH539">
            <v>0</v>
          </cell>
          <cell r="BI539">
            <v>0</v>
          </cell>
          <cell r="BJ539">
            <v>0</v>
          </cell>
          <cell r="BK539">
            <v>0</v>
          </cell>
          <cell r="BL539">
            <v>0</v>
          </cell>
          <cell r="BM539">
            <v>0</v>
          </cell>
          <cell r="BN539">
            <v>0</v>
          </cell>
          <cell r="BO539">
            <v>0</v>
          </cell>
          <cell r="BP539">
            <v>0</v>
          </cell>
          <cell r="BQ539">
            <v>0</v>
          </cell>
          <cell r="BR539">
            <v>0</v>
          </cell>
          <cell r="BS539">
            <v>0</v>
          </cell>
        </row>
        <row r="540">
          <cell r="A540">
            <v>3146</v>
          </cell>
          <cell r="B540" t="str">
            <v>UEREH</v>
          </cell>
          <cell r="C540" t="str">
            <v>Unit Equipment Room Equipment and HMI</v>
          </cell>
          <cell r="D540" t="str">
            <v>Unit 8</v>
          </cell>
          <cell r="E540" t="str">
            <v>Local</v>
          </cell>
          <cell r="F540" t="str">
            <v>B</v>
          </cell>
          <cell r="G540" t="str">
            <v>Engineering</v>
          </cell>
          <cell r="H540" t="str">
            <v>Formula 4</v>
          </cell>
          <cell r="I540" t="str">
            <v>B Engineering Local Formula 4</v>
          </cell>
          <cell r="J540">
            <v>9577.35</v>
          </cell>
          <cell r="K540">
            <v>9577.35</v>
          </cell>
          <cell r="L540">
            <v>0</v>
          </cell>
          <cell r="M540">
            <v>0</v>
          </cell>
          <cell r="N540">
            <v>9577.35</v>
          </cell>
          <cell r="P540">
            <v>0</v>
          </cell>
          <cell r="Q540">
            <v>0</v>
          </cell>
          <cell r="R540">
            <v>0</v>
          </cell>
          <cell r="S540">
            <v>0</v>
          </cell>
          <cell r="T540">
            <v>0</v>
          </cell>
          <cell r="U540">
            <v>0</v>
          </cell>
          <cell r="V540">
            <v>0</v>
          </cell>
          <cell r="W540">
            <v>0</v>
          </cell>
          <cell r="X540">
            <v>0</v>
          </cell>
          <cell r="Y540">
            <v>0</v>
          </cell>
          <cell r="Z540">
            <v>0</v>
          </cell>
          <cell r="AA540">
            <v>9577.35</v>
          </cell>
          <cell r="AB540">
            <v>9577.35</v>
          </cell>
          <cell r="AC540">
            <v>0</v>
          </cell>
          <cell r="AD540">
            <v>0</v>
          </cell>
          <cell r="AE540">
            <v>0</v>
          </cell>
          <cell r="AF540">
            <v>0</v>
          </cell>
          <cell r="AG540">
            <v>0</v>
          </cell>
          <cell r="AH540">
            <v>-9577.35</v>
          </cell>
          <cell r="AI540">
            <v>0</v>
          </cell>
          <cell r="AJ540">
            <v>0</v>
          </cell>
          <cell r="AK540">
            <v>0</v>
          </cell>
          <cell r="AL540">
            <v>0</v>
          </cell>
          <cell r="AM540">
            <v>0</v>
          </cell>
          <cell r="AN540">
            <v>0</v>
          </cell>
          <cell r="AO540">
            <v>0</v>
          </cell>
          <cell r="AP540">
            <v>0</v>
          </cell>
          <cell r="AQ540">
            <v>0</v>
          </cell>
          <cell r="AR540">
            <v>0</v>
          </cell>
          <cell r="AS540">
            <v>0</v>
          </cell>
          <cell r="AT540">
            <v>0</v>
          </cell>
          <cell r="AU540">
            <v>0</v>
          </cell>
          <cell r="AV540">
            <v>0</v>
          </cell>
          <cell r="AW540">
            <v>0</v>
          </cell>
          <cell r="AX540">
            <v>0</v>
          </cell>
          <cell r="AY540">
            <v>0</v>
          </cell>
          <cell r="AZ540">
            <v>0</v>
          </cell>
          <cell r="BA540">
            <v>0</v>
          </cell>
          <cell r="BB540">
            <v>0</v>
          </cell>
          <cell r="BC540">
            <v>0</v>
          </cell>
          <cell r="BD540">
            <v>0</v>
          </cell>
          <cell r="BE540">
            <v>0</v>
          </cell>
          <cell r="BF540">
            <v>0</v>
          </cell>
          <cell r="BG540">
            <v>0</v>
          </cell>
          <cell r="BH540">
            <v>0</v>
          </cell>
          <cell r="BI540">
            <v>0</v>
          </cell>
          <cell r="BJ540">
            <v>0</v>
          </cell>
          <cell r="BK540">
            <v>0</v>
          </cell>
          <cell r="BL540">
            <v>0</v>
          </cell>
          <cell r="BM540">
            <v>0</v>
          </cell>
          <cell r="BN540">
            <v>0</v>
          </cell>
          <cell r="BO540">
            <v>0</v>
          </cell>
          <cell r="BP540">
            <v>0</v>
          </cell>
          <cell r="BQ540">
            <v>0</v>
          </cell>
          <cell r="BR540">
            <v>0</v>
          </cell>
          <cell r="BS540">
            <v>0</v>
          </cell>
        </row>
        <row r="541">
          <cell r="A541">
            <v>3147</v>
          </cell>
          <cell r="B541" t="str">
            <v>UEREH</v>
          </cell>
          <cell r="C541" t="str">
            <v>Unit Equipment Room Equipment and HMI</v>
          </cell>
          <cell r="D541" t="str">
            <v>Unit 8</v>
          </cell>
          <cell r="E541" t="str">
            <v>Local</v>
          </cell>
          <cell r="F541" t="str">
            <v>C</v>
          </cell>
          <cell r="G541" t="str">
            <v>Plant and Materials</v>
          </cell>
          <cell r="H541" t="str">
            <v>Formula 1</v>
          </cell>
          <cell r="I541" t="str">
            <v>C Plant and Materials Local Formula 1</v>
          </cell>
          <cell r="J541">
            <v>57407.34</v>
          </cell>
          <cell r="K541">
            <v>57407.34</v>
          </cell>
          <cell r="L541">
            <v>0</v>
          </cell>
          <cell r="M541">
            <v>0</v>
          </cell>
          <cell r="N541">
            <v>57407.34</v>
          </cell>
          <cell r="P541">
            <v>0</v>
          </cell>
          <cell r="Q541">
            <v>0</v>
          </cell>
          <cell r="R541">
            <v>0</v>
          </cell>
          <cell r="S541">
            <v>0</v>
          </cell>
          <cell r="T541">
            <v>0</v>
          </cell>
          <cell r="U541">
            <v>0</v>
          </cell>
          <cell r="V541">
            <v>0</v>
          </cell>
          <cell r="W541">
            <v>0</v>
          </cell>
          <cell r="X541">
            <v>0</v>
          </cell>
          <cell r="Y541">
            <v>0</v>
          </cell>
          <cell r="Z541">
            <v>0</v>
          </cell>
          <cell r="AA541">
            <v>57407.34</v>
          </cell>
          <cell r="AB541">
            <v>57407.34</v>
          </cell>
          <cell r="AC541">
            <v>0</v>
          </cell>
          <cell r="AD541">
            <v>0</v>
          </cell>
          <cell r="AE541">
            <v>0</v>
          </cell>
          <cell r="AF541">
            <v>0</v>
          </cell>
          <cell r="AG541">
            <v>0</v>
          </cell>
          <cell r="AH541">
            <v>0</v>
          </cell>
          <cell r="AI541">
            <v>-57407.34</v>
          </cell>
          <cell r="AJ541">
            <v>0</v>
          </cell>
          <cell r="AK541">
            <v>0</v>
          </cell>
          <cell r="AL541">
            <v>0</v>
          </cell>
          <cell r="AM541">
            <v>0</v>
          </cell>
          <cell r="AN541">
            <v>0</v>
          </cell>
          <cell r="AO541">
            <v>0</v>
          </cell>
          <cell r="AP541">
            <v>0</v>
          </cell>
          <cell r="AQ541">
            <v>0</v>
          </cell>
          <cell r="AR541">
            <v>0</v>
          </cell>
          <cell r="AS541">
            <v>0</v>
          </cell>
          <cell r="AT541">
            <v>0</v>
          </cell>
          <cell r="AU541">
            <v>0</v>
          </cell>
          <cell r="AV541">
            <v>0</v>
          </cell>
          <cell r="AW541">
            <v>0</v>
          </cell>
          <cell r="AX541">
            <v>0</v>
          </cell>
          <cell r="AY541">
            <v>0</v>
          </cell>
          <cell r="AZ541">
            <v>0</v>
          </cell>
          <cell r="BA541">
            <v>0</v>
          </cell>
          <cell r="BB541">
            <v>0</v>
          </cell>
          <cell r="BC541">
            <v>0</v>
          </cell>
          <cell r="BD541">
            <v>0</v>
          </cell>
          <cell r="BE541">
            <v>0</v>
          </cell>
          <cell r="BF541">
            <v>0</v>
          </cell>
          <cell r="BG541">
            <v>0</v>
          </cell>
          <cell r="BH541">
            <v>0</v>
          </cell>
          <cell r="BI541">
            <v>0</v>
          </cell>
          <cell r="BJ541">
            <v>0</v>
          </cell>
          <cell r="BK541">
            <v>0</v>
          </cell>
          <cell r="BL541">
            <v>0</v>
          </cell>
          <cell r="BM541">
            <v>0</v>
          </cell>
          <cell r="BN541">
            <v>0</v>
          </cell>
          <cell r="BO541">
            <v>0</v>
          </cell>
          <cell r="BP541">
            <v>0</v>
          </cell>
          <cell r="BQ541">
            <v>0</v>
          </cell>
          <cell r="BR541">
            <v>0</v>
          </cell>
          <cell r="BS541">
            <v>0</v>
          </cell>
        </row>
        <row r="542">
          <cell r="A542">
            <v>3148</v>
          </cell>
          <cell r="B542" t="str">
            <v>UEREH</v>
          </cell>
          <cell r="C542" t="str">
            <v>Unit Equipment Room Equipment and HMI</v>
          </cell>
          <cell r="D542" t="str">
            <v>Unit 8</v>
          </cell>
          <cell r="E542" t="str">
            <v>Local</v>
          </cell>
          <cell r="F542" t="str">
            <v>D</v>
          </cell>
          <cell r="G542" t="str">
            <v>Shipping / Freight</v>
          </cell>
          <cell r="H542" t="str">
            <v>Fixed</v>
          </cell>
          <cell r="I542" t="str">
            <v>D Shipping / Freight Local Fixed</v>
          </cell>
          <cell r="J542">
            <v>64092.47</v>
          </cell>
          <cell r="K542">
            <v>64092.47</v>
          </cell>
          <cell r="L542">
            <v>0</v>
          </cell>
          <cell r="M542">
            <v>0</v>
          </cell>
          <cell r="N542">
            <v>64092.47</v>
          </cell>
          <cell r="P542">
            <v>0</v>
          </cell>
          <cell r="Q542">
            <v>0</v>
          </cell>
          <cell r="R542">
            <v>0</v>
          </cell>
          <cell r="S542">
            <v>0</v>
          </cell>
          <cell r="T542">
            <v>0</v>
          </cell>
          <cell r="U542">
            <v>0</v>
          </cell>
          <cell r="V542">
            <v>0</v>
          </cell>
          <cell r="W542">
            <v>0</v>
          </cell>
          <cell r="X542">
            <v>0</v>
          </cell>
          <cell r="Y542">
            <v>0</v>
          </cell>
          <cell r="Z542">
            <v>0</v>
          </cell>
          <cell r="AA542">
            <v>64092.47</v>
          </cell>
          <cell r="AB542">
            <v>64092.47</v>
          </cell>
          <cell r="AC542">
            <v>0</v>
          </cell>
          <cell r="AD542">
            <v>0</v>
          </cell>
          <cell r="AE542">
            <v>0</v>
          </cell>
          <cell r="AF542">
            <v>0</v>
          </cell>
          <cell r="AG542">
            <v>0</v>
          </cell>
          <cell r="AH542">
            <v>-64092.47</v>
          </cell>
          <cell r="AI542">
            <v>0</v>
          </cell>
          <cell r="AJ542">
            <v>0</v>
          </cell>
          <cell r="AK542">
            <v>0</v>
          </cell>
          <cell r="AL542">
            <v>0</v>
          </cell>
          <cell r="AM542">
            <v>0</v>
          </cell>
          <cell r="AN542">
            <v>0</v>
          </cell>
          <cell r="AO542">
            <v>0</v>
          </cell>
          <cell r="AP542">
            <v>0</v>
          </cell>
          <cell r="AQ542">
            <v>0</v>
          </cell>
          <cell r="AR542">
            <v>0</v>
          </cell>
          <cell r="AS542">
            <v>0</v>
          </cell>
          <cell r="AT542">
            <v>0</v>
          </cell>
          <cell r="AU542">
            <v>0</v>
          </cell>
          <cell r="AV542">
            <v>0</v>
          </cell>
          <cell r="AW542">
            <v>0</v>
          </cell>
          <cell r="AX542">
            <v>0</v>
          </cell>
          <cell r="AY542">
            <v>0</v>
          </cell>
          <cell r="AZ542">
            <v>0</v>
          </cell>
          <cell r="BA542">
            <v>0</v>
          </cell>
          <cell r="BB542">
            <v>0</v>
          </cell>
          <cell r="BC542">
            <v>0</v>
          </cell>
          <cell r="BD542">
            <v>0</v>
          </cell>
          <cell r="BE542">
            <v>0</v>
          </cell>
          <cell r="BF542">
            <v>0</v>
          </cell>
          <cell r="BG542">
            <v>0</v>
          </cell>
          <cell r="BH542">
            <v>0</v>
          </cell>
          <cell r="BI542">
            <v>0</v>
          </cell>
          <cell r="BJ542">
            <v>0</v>
          </cell>
          <cell r="BK542">
            <v>0</v>
          </cell>
          <cell r="BL542">
            <v>0</v>
          </cell>
          <cell r="BM542">
            <v>0</v>
          </cell>
          <cell r="BN542">
            <v>0</v>
          </cell>
          <cell r="BO542">
            <v>0</v>
          </cell>
          <cell r="BP542">
            <v>0</v>
          </cell>
          <cell r="BQ542">
            <v>0</v>
          </cell>
          <cell r="BR542">
            <v>0</v>
          </cell>
          <cell r="BS542">
            <v>0</v>
          </cell>
        </row>
        <row r="543">
          <cell r="A543">
            <v>3152</v>
          </cell>
          <cell r="B543" t="str">
            <v>UEREH</v>
          </cell>
          <cell r="C543" t="str">
            <v>Unit Equipment Room Equipment and HMI</v>
          </cell>
          <cell r="D543" t="str">
            <v>Unit 8</v>
          </cell>
          <cell r="E543" t="str">
            <v>Local</v>
          </cell>
          <cell r="F543" t="str">
            <v>H</v>
          </cell>
          <cell r="G543" t="str">
            <v>Commissioning and Testing</v>
          </cell>
          <cell r="H543" t="str">
            <v>Formula 4</v>
          </cell>
          <cell r="I543" t="str">
            <v>H Commissioning and Testing Local Formula 4</v>
          </cell>
          <cell r="J543">
            <v>87035.03</v>
          </cell>
          <cell r="K543">
            <v>87035.03</v>
          </cell>
          <cell r="L543">
            <v>0</v>
          </cell>
          <cell r="M543">
            <v>0</v>
          </cell>
          <cell r="N543">
            <v>87035.03</v>
          </cell>
          <cell r="P543">
            <v>0</v>
          </cell>
          <cell r="Q543">
            <v>0</v>
          </cell>
          <cell r="R543">
            <v>0</v>
          </cell>
          <cell r="S543">
            <v>0</v>
          </cell>
          <cell r="T543">
            <v>0</v>
          </cell>
          <cell r="U543">
            <v>0</v>
          </cell>
          <cell r="V543">
            <v>0</v>
          </cell>
          <cell r="W543">
            <v>0</v>
          </cell>
          <cell r="X543">
            <v>0</v>
          </cell>
          <cell r="Y543">
            <v>0</v>
          </cell>
          <cell r="Z543">
            <v>0</v>
          </cell>
          <cell r="AA543">
            <v>0</v>
          </cell>
          <cell r="AB543">
            <v>0</v>
          </cell>
          <cell r="AC543">
            <v>0</v>
          </cell>
          <cell r="AD543">
            <v>0</v>
          </cell>
          <cell r="AE543">
            <v>0</v>
          </cell>
          <cell r="AF543">
            <v>0</v>
          </cell>
          <cell r="AG543">
            <v>0</v>
          </cell>
          <cell r="AH543">
            <v>0</v>
          </cell>
          <cell r="AI543">
            <v>0</v>
          </cell>
          <cell r="AJ543">
            <v>0</v>
          </cell>
          <cell r="AK543">
            <v>0</v>
          </cell>
          <cell r="AL543">
            <v>0</v>
          </cell>
          <cell r="AM543">
            <v>0</v>
          </cell>
          <cell r="AN543">
            <v>0</v>
          </cell>
          <cell r="AO543">
            <v>0</v>
          </cell>
          <cell r="AP543">
            <v>0</v>
          </cell>
          <cell r="AQ543">
            <v>0</v>
          </cell>
          <cell r="AR543">
            <v>0</v>
          </cell>
          <cell r="AS543">
            <v>0</v>
          </cell>
          <cell r="AT543">
            <v>87035.03</v>
          </cell>
          <cell r="AU543">
            <v>0</v>
          </cell>
          <cell r="AV543">
            <v>0</v>
          </cell>
          <cell r="AW543">
            <v>0</v>
          </cell>
          <cell r="AX543">
            <v>0</v>
          </cell>
          <cell r="AY543">
            <v>0</v>
          </cell>
          <cell r="AZ543">
            <v>0</v>
          </cell>
          <cell r="BA543">
            <v>0</v>
          </cell>
          <cell r="BB543">
            <v>0</v>
          </cell>
          <cell r="BC543">
            <v>0</v>
          </cell>
          <cell r="BD543">
            <v>0</v>
          </cell>
          <cell r="BE543">
            <v>0</v>
          </cell>
          <cell r="BF543">
            <v>0</v>
          </cell>
          <cell r="BG543">
            <v>0</v>
          </cell>
          <cell r="BH543">
            <v>0</v>
          </cell>
          <cell r="BI543">
            <v>0</v>
          </cell>
          <cell r="BJ543">
            <v>0</v>
          </cell>
          <cell r="BK543">
            <v>0</v>
          </cell>
          <cell r="BL543">
            <v>0</v>
          </cell>
          <cell r="BM543">
            <v>0</v>
          </cell>
          <cell r="BN543">
            <v>0</v>
          </cell>
          <cell r="BO543">
            <v>0</v>
          </cell>
          <cell r="BP543">
            <v>0</v>
          </cell>
          <cell r="BQ543">
            <v>0</v>
          </cell>
          <cell r="BR543">
            <v>0</v>
          </cell>
          <cell r="BS543">
            <v>0</v>
          </cell>
        </row>
        <row r="544">
          <cell r="A544">
            <v>3154</v>
          </cell>
          <cell r="B544" t="str">
            <v>UEREH</v>
          </cell>
          <cell r="C544" t="str">
            <v>Unit Equipment Room Equipment and HMI</v>
          </cell>
          <cell r="D544" t="str">
            <v>Unit 9</v>
          </cell>
          <cell r="E544" t="str">
            <v>Foreign</v>
          </cell>
          <cell r="F544" t="str">
            <v>B</v>
          </cell>
          <cell r="G544" t="str">
            <v>Engineering</v>
          </cell>
          <cell r="H544" t="str">
            <v>Fixed</v>
          </cell>
          <cell r="I544" t="str">
            <v>B Engineering Foreign Fixed</v>
          </cell>
          <cell r="J544">
            <v>251664.95</v>
          </cell>
          <cell r="K544">
            <v>251664.95</v>
          </cell>
          <cell r="L544">
            <v>0</v>
          </cell>
          <cell r="M544">
            <v>0</v>
          </cell>
          <cell r="N544">
            <v>251664.95</v>
          </cell>
          <cell r="P544">
            <v>251664.95</v>
          </cell>
          <cell r="Q544">
            <v>0</v>
          </cell>
          <cell r="R544">
            <v>0</v>
          </cell>
          <cell r="S544">
            <v>0</v>
          </cell>
          <cell r="T544">
            <v>0</v>
          </cell>
          <cell r="U544">
            <v>0</v>
          </cell>
          <cell r="V544">
            <v>0</v>
          </cell>
          <cell r="W544">
            <v>0</v>
          </cell>
          <cell r="X544">
            <v>0</v>
          </cell>
          <cell r="Y544">
            <v>0</v>
          </cell>
          <cell r="Z544">
            <v>0</v>
          </cell>
          <cell r="AA544">
            <v>0</v>
          </cell>
          <cell r="AB544">
            <v>0</v>
          </cell>
          <cell r="AC544">
            <v>0</v>
          </cell>
          <cell r="AD544">
            <v>0</v>
          </cell>
          <cell r="AE544">
            <v>0</v>
          </cell>
          <cell r="AF544">
            <v>0</v>
          </cell>
          <cell r="AG544">
            <v>0</v>
          </cell>
          <cell r="AH544">
            <v>0</v>
          </cell>
          <cell r="AI544">
            <v>0</v>
          </cell>
          <cell r="AJ544">
            <v>0</v>
          </cell>
          <cell r="AK544">
            <v>0</v>
          </cell>
          <cell r="AL544">
            <v>0</v>
          </cell>
          <cell r="AM544">
            <v>0</v>
          </cell>
          <cell r="AN544">
            <v>0</v>
          </cell>
          <cell r="AO544">
            <v>0</v>
          </cell>
          <cell r="AP544">
            <v>0</v>
          </cell>
          <cell r="AQ544">
            <v>0</v>
          </cell>
          <cell r="AR544">
            <v>0</v>
          </cell>
          <cell r="AS544">
            <v>0</v>
          </cell>
          <cell r="AT544">
            <v>0</v>
          </cell>
          <cell r="AU544">
            <v>0</v>
          </cell>
          <cell r="AV544">
            <v>0</v>
          </cell>
          <cell r="AW544">
            <v>0</v>
          </cell>
          <cell r="AX544">
            <v>0</v>
          </cell>
          <cell r="AY544">
            <v>0</v>
          </cell>
          <cell r="AZ544">
            <v>0</v>
          </cell>
          <cell r="BA544">
            <v>0</v>
          </cell>
          <cell r="BB544">
            <v>0</v>
          </cell>
          <cell r="BC544">
            <v>0</v>
          </cell>
          <cell r="BD544">
            <v>0</v>
          </cell>
          <cell r="BE544">
            <v>0</v>
          </cell>
          <cell r="BF544">
            <v>0</v>
          </cell>
          <cell r="BG544">
            <v>0</v>
          </cell>
          <cell r="BH544">
            <v>0</v>
          </cell>
          <cell r="BI544">
            <v>0</v>
          </cell>
          <cell r="BJ544">
            <v>0</v>
          </cell>
          <cell r="BK544">
            <v>0</v>
          </cell>
          <cell r="BL544">
            <v>0</v>
          </cell>
          <cell r="BM544">
            <v>0</v>
          </cell>
          <cell r="BN544">
            <v>0</v>
          </cell>
          <cell r="BO544">
            <v>0</v>
          </cell>
          <cell r="BP544">
            <v>0</v>
          </cell>
          <cell r="BQ544">
            <v>0</v>
          </cell>
          <cell r="BR544">
            <v>0</v>
          </cell>
          <cell r="BS544">
            <v>0</v>
          </cell>
        </row>
        <row r="545">
          <cell r="A545">
            <v>3155</v>
          </cell>
          <cell r="B545" t="str">
            <v>UEREH</v>
          </cell>
          <cell r="C545" t="str">
            <v>Unit Equipment Room Equipment and HMI</v>
          </cell>
          <cell r="D545" t="str">
            <v>Unit 9</v>
          </cell>
          <cell r="E545" t="str">
            <v>Foreign</v>
          </cell>
          <cell r="F545" t="str">
            <v>C</v>
          </cell>
          <cell r="G545" t="str">
            <v>Plant and Materials</v>
          </cell>
          <cell r="H545" t="str">
            <v>Fixed</v>
          </cell>
          <cell r="I545" t="str">
            <v>C Plant and Materials Foreign Fixed</v>
          </cell>
          <cell r="J545">
            <v>1173293.3899999999</v>
          </cell>
          <cell r="K545">
            <v>1173293.3899999999</v>
          </cell>
          <cell r="L545">
            <v>0</v>
          </cell>
          <cell r="M545">
            <v>0</v>
          </cell>
          <cell r="N545">
            <v>1173293.3899999999</v>
          </cell>
          <cell r="P545">
            <v>0</v>
          </cell>
          <cell r="Q545">
            <v>0</v>
          </cell>
          <cell r="R545">
            <v>0</v>
          </cell>
          <cell r="S545">
            <v>0</v>
          </cell>
          <cell r="T545">
            <v>0</v>
          </cell>
          <cell r="U545">
            <v>1173293.3899999999</v>
          </cell>
          <cell r="V545">
            <v>0</v>
          </cell>
          <cell r="W545">
            <v>0</v>
          </cell>
          <cell r="X545">
            <v>0</v>
          </cell>
          <cell r="Y545">
            <v>0</v>
          </cell>
          <cell r="Z545">
            <v>0</v>
          </cell>
          <cell r="AA545">
            <v>0</v>
          </cell>
          <cell r="AB545">
            <v>0</v>
          </cell>
          <cell r="AC545">
            <v>0</v>
          </cell>
          <cell r="AD545">
            <v>0</v>
          </cell>
          <cell r="AE545">
            <v>0</v>
          </cell>
          <cell r="AF545">
            <v>0</v>
          </cell>
          <cell r="AG545">
            <v>0</v>
          </cell>
          <cell r="AH545">
            <v>0</v>
          </cell>
          <cell r="AI545">
            <v>0</v>
          </cell>
          <cell r="AJ545">
            <v>0</v>
          </cell>
          <cell r="AK545">
            <v>0</v>
          </cell>
          <cell r="AL545">
            <v>0</v>
          </cell>
          <cell r="AM545">
            <v>0</v>
          </cell>
          <cell r="AN545">
            <v>0</v>
          </cell>
          <cell r="AO545">
            <v>0</v>
          </cell>
          <cell r="AP545">
            <v>0</v>
          </cell>
          <cell r="AQ545">
            <v>0</v>
          </cell>
          <cell r="AR545">
            <v>0</v>
          </cell>
          <cell r="AS545">
            <v>0</v>
          </cell>
          <cell r="AT545">
            <v>0</v>
          </cell>
          <cell r="AU545">
            <v>0</v>
          </cell>
          <cell r="AV545">
            <v>0</v>
          </cell>
          <cell r="AW545">
            <v>0</v>
          </cell>
          <cell r="AX545">
            <v>0</v>
          </cell>
          <cell r="AY545">
            <v>0</v>
          </cell>
          <cell r="AZ545">
            <v>0</v>
          </cell>
          <cell r="BA545">
            <v>0</v>
          </cell>
          <cell r="BB545">
            <v>0</v>
          </cell>
          <cell r="BC545">
            <v>0</v>
          </cell>
          <cell r="BD545">
            <v>0</v>
          </cell>
          <cell r="BE545">
            <v>0</v>
          </cell>
          <cell r="BF545">
            <v>0</v>
          </cell>
          <cell r="BG545">
            <v>0</v>
          </cell>
          <cell r="BH545">
            <v>0</v>
          </cell>
          <cell r="BI545">
            <v>0</v>
          </cell>
          <cell r="BJ545">
            <v>0</v>
          </cell>
          <cell r="BK545">
            <v>0</v>
          </cell>
          <cell r="BL545">
            <v>0</v>
          </cell>
          <cell r="BM545">
            <v>0</v>
          </cell>
          <cell r="BN545">
            <v>0</v>
          </cell>
          <cell r="BO545">
            <v>0</v>
          </cell>
          <cell r="BP545">
            <v>0</v>
          </cell>
          <cell r="BQ545">
            <v>0</v>
          </cell>
          <cell r="BR545">
            <v>0</v>
          </cell>
          <cell r="BS545">
            <v>0</v>
          </cell>
        </row>
        <row r="546">
          <cell r="A546">
            <v>3160</v>
          </cell>
          <cell r="B546" t="str">
            <v>UEREH</v>
          </cell>
          <cell r="C546" t="str">
            <v>Unit Equipment Room Equipment and HMI</v>
          </cell>
          <cell r="D546" t="str">
            <v>Unit 9</v>
          </cell>
          <cell r="E546" t="str">
            <v>Foreign</v>
          </cell>
          <cell r="F546" t="str">
            <v>H</v>
          </cell>
          <cell r="G546" t="str">
            <v>Commissioning and Testing</v>
          </cell>
          <cell r="H546" t="str">
            <v>Fixed</v>
          </cell>
          <cell r="I546" t="str">
            <v>H Commissioning and Testing Foreign Fixed</v>
          </cell>
          <cell r="J546">
            <v>363505.36</v>
          </cell>
          <cell r="K546">
            <v>363505.36</v>
          </cell>
          <cell r="L546">
            <v>0</v>
          </cell>
          <cell r="M546">
            <v>0</v>
          </cell>
          <cell r="N546">
            <v>363505.36</v>
          </cell>
          <cell r="P546">
            <v>0</v>
          </cell>
          <cell r="Q546">
            <v>0</v>
          </cell>
          <cell r="R546">
            <v>0</v>
          </cell>
          <cell r="S546">
            <v>0</v>
          </cell>
          <cell r="T546">
            <v>0</v>
          </cell>
          <cell r="U546">
            <v>0</v>
          </cell>
          <cell r="V546">
            <v>0</v>
          </cell>
          <cell r="W546">
            <v>0</v>
          </cell>
          <cell r="X546">
            <v>0</v>
          </cell>
          <cell r="Y546">
            <v>0</v>
          </cell>
          <cell r="Z546">
            <v>0</v>
          </cell>
          <cell r="AA546">
            <v>0</v>
          </cell>
          <cell r="AB546">
            <v>0</v>
          </cell>
          <cell r="AC546">
            <v>0</v>
          </cell>
          <cell r="AD546">
            <v>0</v>
          </cell>
          <cell r="AE546">
            <v>0</v>
          </cell>
          <cell r="AF546">
            <v>0</v>
          </cell>
          <cell r="AG546">
            <v>0</v>
          </cell>
          <cell r="AH546">
            <v>0</v>
          </cell>
          <cell r="AI546">
            <v>0</v>
          </cell>
          <cell r="AJ546">
            <v>0</v>
          </cell>
          <cell r="AK546">
            <v>0</v>
          </cell>
          <cell r="AL546">
            <v>0</v>
          </cell>
          <cell r="AM546">
            <v>363505.36</v>
          </cell>
          <cell r="AN546">
            <v>0</v>
          </cell>
          <cell r="AO546">
            <v>0</v>
          </cell>
          <cell r="AP546">
            <v>0</v>
          </cell>
          <cell r="AQ546">
            <v>0</v>
          </cell>
          <cell r="AR546">
            <v>0</v>
          </cell>
          <cell r="AS546">
            <v>0</v>
          </cell>
          <cell r="AT546">
            <v>0</v>
          </cell>
          <cell r="AU546">
            <v>0</v>
          </cell>
          <cell r="AV546">
            <v>0</v>
          </cell>
          <cell r="AW546">
            <v>0</v>
          </cell>
          <cell r="AX546">
            <v>0</v>
          </cell>
          <cell r="AY546">
            <v>0</v>
          </cell>
          <cell r="AZ546">
            <v>0</v>
          </cell>
          <cell r="BA546">
            <v>0</v>
          </cell>
          <cell r="BB546">
            <v>0</v>
          </cell>
          <cell r="BC546">
            <v>0</v>
          </cell>
          <cell r="BD546">
            <v>0</v>
          </cell>
          <cell r="BE546">
            <v>0</v>
          </cell>
          <cell r="BF546">
            <v>0</v>
          </cell>
          <cell r="BG546">
            <v>0</v>
          </cell>
          <cell r="BH546">
            <v>0</v>
          </cell>
          <cell r="BI546">
            <v>0</v>
          </cell>
          <cell r="BJ546">
            <v>0</v>
          </cell>
          <cell r="BK546">
            <v>0</v>
          </cell>
          <cell r="BL546">
            <v>0</v>
          </cell>
          <cell r="BM546">
            <v>0</v>
          </cell>
          <cell r="BN546">
            <v>0</v>
          </cell>
          <cell r="BO546">
            <v>0</v>
          </cell>
          <cell r="BP546">
            <v>0</v>
          </cell>
          <cell r="BQ546">
            <v>0</v>
          </cell>
          <cell r="BR546">
            <v>0</v>
          </cell>
          <cell r="BS546">
            <v>0</v>
          </cell>
        </row>
        <row r="547">
          <cell r="A547">
            <v>3162</v>
          </cell>
          <cell r="B547" t="str">
            <v>UEREH</v>
          </cell>
          <cell r="C547" t="str">
            <v>Unit Equipment Room Equipment and HMI</v>
          </cell>
          <cell r="D547" t="str">
            <v>Unit 9</v>
          </cell>
          <cell r="E547" t="str">
            <v>Local</v>
          </cell>
          <cell r="F547" t="str">
            <v>B</v>
          </cell>
          <cell r="G547" t="str">
            <v>Engineering</v>
          </cell>
          <cell r="H547" t="str">
            <v>Formula 4</v>
          </cell>
          <cell r="I547" t="str">
            <v>B Engineering Local Formula 4</v>
          </cell>
          <cell r="J547">
            <v>64426.66</v>
          </cell>
          <cell r="K547">
            <v>64426.66</v>
          </cell>
          <cell r="L547">
            <v>0</v>
          </cell>
          <cell r="M547">
            <v>0</v>
          </cell>
          <cell r="N547">
            <v>64426.66</v>
          </cell>
          <cell r="P547">
            <v>12300</v>
          </cell>
          <cell r="Q547">
            <v>0</v>
          </cell>
          <cell r="R547">
            <v>0</v>
          </cell>
          <cell r="S547">
            <v>52126.66</v>
          </cell>
          <cell r="T547">
            <v>0</v>
          </cell>
          <cell r="U547">
            <v>0</v>
          </cell>
          <cell r="V547">
            <v>0</v>
          </cell>
          <cell r="W547">
            <v>0</v>
          </cell>
          <cell r="X547">
            <v>0</v>
          </cell>
          <cell r="Y547">
            <v>0</v>
          </cell>
          <cell r="Z547">
            <v>0</v>
          </cell>
          <cell r="AA547">
            <v>0</v>
          </cell>
          <cell r="AB547">
            <v>0</v>
          </cell>
          <cell r="AC547">
            <v>0</v>
          </cell>
          <cell r="AD547">
            <v>0</v>
          </cell>
          <cell r="AE547">
            <v>0</v>
          </cell>
          <cell r="AF547">
            <v>0</v>
          </cell>
          <cell r="AG547">
            <v>0</v>
          </cell>
          <cell r="AH547">
            <v>0</v>
          </cell>
          <cell r="AI547">
            <v>0</v>
          </cell>
          <cell r="AJ547">
            <v>0</v>
          </cell>
          <cell r="AK547">
            <v>0</v>
          </cell>
          <cell r="AL547">
            <v>0</v>
          </cell>
          <cell r="AM547">
            <v>0</v>
          </cell>
          <cell r="AN547">
            <v>0</v>
          </cell>
          <cell r="AO547">
            <v>0</v>
          </cell>
          <cell r="AP547">
            <v>0</v>
          </cell>
          <cell r="AQ547">
            <v>0</v>
          </cell>
          <cell r="AR547">
            <v>0</v>
          </cell>
          <cell r="AS547">
            <v>0</v>
          </cell>
          <cell r="AT547">
            <v>0</v>
          </cell>
          <cell r="AU547">
            <v>0</v>
          </cell>
          <cell r="AV547">
            <v>0</v>
          </cell>
          <cell r="AW547">
            <v>0</v>
          </cell>
          <cell r="AX547">
            <v>0</v>
          </cell>
          <cell r="AY547">
            <v>0</v>
          </cell>
          <cell r="AZ547">
            <v>0</v>
          </cell>
          <cell r="BA547">
            <v>0</v>
          </cell>
          <cell r="BB547">
            <v>0</v>
          </cell>
          <cell r="BC547">
            <v>0</v>
          </cell>
          <cell r="BD547">
            <v>0</v>
          </cell>
          <cell r="BE547">
            <v>0</v>
          </cell>
          <cell r="BF547">
            <v>0</v>
          </cell>
          <cell r="BG547">
            <v>0</v>
          </cell>
          <cell r="BH547">
            <v>0</v>
          </cell>
          <cell r="BI547">
            <v>0</v>
          </cell>
          <cell r="BJ547">
            <v>0</v>
          </cell>
          <cell r="BK547">
            <v>0</v>
          </cell>
          <cell r="BL547">
            <v>0</v>
          </cell>
          <cell r="BM547">
            <v>0</v>
          </cell>
          <cell r="BN547">
            <v>0</v>
          </cell>
          <cell r="BO547">
            <v>0</v>
          </cell>
          <cell r="BP547">
            <v>0</v>
          </cell>
          <cell r="BQ547">
            <v>0</v>
          </cell>
          <cell r="BR547">
            <v>0</v>
          </cell>
          <cell r="BS547">
            <v>0</v>
          </cell>
        </row>
        <row r="548">
          <cell r="A548">
            <v>3163</v>
          </cell>
          <cell r="B548" t="str">
            <v>UEREH</v>
          </cell>
          <cell r="C548" t="str">
            <v>Unit Equipment Room Equipment and HMI</v>
          </cell>
          <cell r="D548" t="str">
            <v>Unit 9</v>
          </cell>
          <cell r="E548" t="str">
            <v>Local</v>
          </cell>
          <cell r="F548" t="str">
            <v>C</v>
          </cell>
          <cell r="G548" t="str">
            <v>Plant and Materials</v>
          </cell>
          <cell r="H548" t="str">
            <v>Formula 1</v>
          </cell>
          <cell r="I548" t="str">
            <v>C Plant and Materials Local Formula 1</v>
          </cell>
          <cell r="J548">
            <v>57407.34</v>
          </cell>
          <cell r="K548">
            <v>57407.34</v>
          </cell>
          <cell r="L548">
            <v>0</v>
          </cell>
          <cell r="M548">
            <v>0</v>
          </cell>
          <cell r="N548">
            <v>57407.34</v>
          </cell>
          <cell r="P548">
            <v>0</v>
          </cell>
          <cell r="Q548">
            <v>0</v>
          </cell>
          <cell r="R548">
            <v>0</v>
          </cell>
          <cell r="S548">
            <v>0</v>
          </cell>
          <cell r="T548">
            <v>57407.34</v>
          </cell>
          <cell r="U548">
            <v>0</v>
          </cell>
          <cell r="V548">
            <v>0</v>
          </cell>
          <cell r="W548">
            <v>0</v>
          </cell>
          <cell r="X548">
            <v>0</v>
          </cell>
          <cell r="Y548">
            <v>0</v>
          </cell>
          <cell r="Z548">
            <v>0</v>
          </cell>
          <cell r="AA548">
            <v>0</v>
          </cell>
          <cell r="AB548">
            <v>0</v>
          </cell>
          <cell r="AC548">
            <v>0</v>
          </cell>
          <cell r="AD548">
            <v>0</v>
          </cell>
          <cell r="AE548">
            <v>0</v>
          </cell>
          <cell r="AF548">
            <v>0</v>
          </cell>
          <cell r="AG548">
            <v>0</v>
          </cell>
          <cell r="AH548">
            <v>0</v>
          </cell>
          <cell r="AI548">
            <v>0</v>
          </cell>
          <cell r="AJ548">
            <v>0</v>
          </cell>
          <cell r="AK548">
            <v>0</v>
          </cell>
          <cell r="AL548">
            <v>0</v>
          </cell>
          <cell r="AM548">
            <v>0</v>
          </cell>
          <cell r="AN548">
            <v>0</v>
          </cell>
          <cell r="AO548">
            <v>0</v>
          </cell>
          <cell r="AP548">
            <v>0</v>
          </cell>
          <cell r="AQ548">
            <v>0</v>
          </cell>
          <cell r="AR548">
            <v>0</v>
          </cell>
          <cell r="AS548">
            <v>0</v>
          </cell>
          <cell r="AT548">
            <v>0</v>
          </cell>
          <cell r="AU548">
            <v>0</v>
          </cell>
          <cell r="AV548">
            <v>0</v>
          </cell>
          <cell r="AW548">
            <v>0</v>
          </cell>
          <cell r="AX548">
            <v>0</v>
          </cell>
          <cell r="AY548">
            <v>0</v>
          </cell>
          <cell r="AZ548">
            <v>0</v>
          </cell>
          <cell r="BA548">
            <v>0</v>
          </cell>
          <cell r="BB548">
            <v>0</v>
          </cell>
          <cell r="BC548">
            <v>0</v>
          </cell>
          <cell r="BD548">
            <v>0</v>
          </cell>
          <cell r="BE548">
            <v>0</v>
          </cell>
          <cell r="BF548">
            <v>0</v>
          </cell>
          <cell r="BG548">
            <v>0</v>
          </cell>
          <cell r="BH548">
            <v>0</v>
          </cell>
          <cell r="BI548">
            <v>0</v>
          </cell>
          <cell r="BJ548">
            <v>0</v>
          </cell>
          <cell r="BK548">
            <v>0</v>
          </cell>
          <cell r="BL548">
            <v>0</v>
          </cell>
          <cell r="BM548">
            <v>0</v>
          </cell>
          <cell r="BN548">
            <v>0</v>
          </cell>
          <cell r="BO548">
            <v>0</v>
          </cell>
          <cell r="BP548">
            <v>0</v>
          </cell>
          <cell r="BQ548">
            <v>0</v>
          </cell>
          <cell r="BR548">
            <v>0</v>
          </cell>
          <cell r="BS548">
            <v>0</v>
          </cell>
        </row>
        <row r="549">
          <cell r="A549">
            <v>3164</v>
          </cell>
          <cell r="B549" t="str">
            <v>UEREH</v>
          </cell>
          <cell r="C549" t="str">
            <v>Unit Equipment Room Equipment and HMI</v>
          </cell>
          <cell r="D549" t="str">
            <v>Unit 9</v>
          </cell>
          <cell r="E549" t="str">
            <v>Local</v>
          </cell>
          <cell r="F549" t="str">
            <v>D</v>
          </cell>
          <cell r="G549" t="str">
            <v>Shipping / Freight</v>
          </cell>
          <cell r="H549" t="str">
            <v>Fixed</v>
          </cell>
          <cell r="I549" t="str">
            <v>D Shipping / Freight Local Fixed</v>
          </cell>
          <cell r="J549">
            <v>64092.47</v>
          </cell>
          <cell r="K549">
            <v>64092.47</v>
          </cell>
          <cell r="L549">
            <v>0</v>
          </cell>
          <cell r="M549">
            <v>0</v>
          </cell>
          <cell r="N549">
            <v>64092.47</v>
          </cell>
          <cell r="P549">
            <v>0</v>
          </cell>
          <cell r="Q549">
            <v>0</v>
          </cell>
          <cell r="R549">
            <v>0</v>
          </cell>
          <cell r="S549">
            <v>0</v>
          </cell>
          <cell r="T549">
            <v>0</v>
          </cell>
          <cell r="U549">
            <v>0</v>
          </cell>
          <cell r="V549">
            <v>0</v>
          </cell>
          <cell r="W549">
            <v>0</v>
          </cell>
          <cell r="X549">
            <v>0</v>
          </cell>
          <cell r="Y549">
            <v>0</v>
          </cell>
          <cell r="Z549">
            <v>0</v>
          </cell>
          <cell r="AA549">
            <v>64092.47</v>
          </cell>
          <cell r="AB549">
            <v>64092.47</v>
          </cell>
          <cell r="AC549">
            <v>0</v>
          </cell>
          <cell r="AD549">
            <v>0</v>
          </cell>
          <cell r="AE549">
            <v>0</v>
          </cell>
          <cell r="AF549">
            <v>0</v>
          </cell>
          <cell r="AG549">
            <v>0</v>
          </cell>
          <cell r="AH549">
            <v>-64092.47</v>
          </cell>
          <cell r="AI549">
            <v>0</v>
          </cell>
          <cell r="AJ549">
            <v>0</v>
          </cell>
          <cell r="AK549">
            <v>0</v>
          </cell>
          <cell r="AL549">
            <v>0</v>
          </cell>
          <cell r="AM549">
            <v>0</v>
          </cell>
          <cell r="AN549">
            <v>0</v>
          </cell>
          <cell r="AO549">
            <v>0</v>
          </cell>
          <cell r="AP549">
            <v>0</v>
          </cell>
          <cell r="AQ549">
            <v>0</v>
          </cell>
          <cell r="AR549">
            <v>0</v>
          </cell>
          <cell r="AS549">
            <v>0</v>
          </cell>
          <cell r="AT549">
            <v>0</v>
          </cell>
          <cell r="AU549">
            <v>0</v>
          </cell>
          <cell r="AV549">
            <v>0</v>
          </cell>
          <cell r="AW549">
            <v>0</v>
          </cell>
          <cell r="AX549">
            <v>0</v>
          </cell>
          <cell r="AY549">
            <v>0</v>
          </cell>
          <cell r="AZ549">
            <v>0</v>
          </cell>
          <cell r="BA549">
            <v>0</v>
          </cell>
          <cell r="BB549">
            <v>0</v>
          </cell>
          <cell r="BC549">
            <v>0</v>
          </cell>
          <cell r="BD549">
            <v>0</v>
          </cell>
          <cell r="BE549">
            <v>0</v>
          </cell>
          <cell r="BF549">
            <v>0</v>
          </cell>
          <cell r="BG549">
            <v>0</v>
          </cell>
          <cell r="BH549">
            <v>0</v>
          </cell>
          <cell r="BI549">
            <v>0</v>
          </cell>
          <cell r="BJ549">
            <v>0</v>
          </cell>
          <cell r="BK549">
            <v>0</v>
          </cell>
          <cell r="BL549">
            <v>0</v>
          </cell>
          <cell r="BM549">
            <v>0</v>
          </cell>
          <cell r="BN549">
            <v>0</v>
          </cell>
          <cell r="BO549">
            <v>0</v>
          </cell>
          <cell r="BP549">
            <v>0</v>
          </cell>
          <cell r="BQ549">
            <v>0</v>
          </cell>
          <cell r="BR549">
            <v>0</v>
          </cell>
          <cell r="BS549">
            <v>0</v>
          </cell>
        </row>
        <row r="550">
          <cell r="A550">
            <v>3168</v>
          </cell>
          <cell r="B550" t="str">
            <v>UEREH</v>
          </cell>
          <cell r="C550" t="str">
            <v>Unit Equipment Room Equipment and HMI</v>
          </cell>
          <cell r="D550" t="str">
            <v>Unit 9</v>
          </cell>
          <cell r="E550" t="str">
            <v>Local</v>
          </cell>
          <cell r="F550" t="str">
            <v>H</v>
          </cell>
          <cell r="G550" t="str">
            <v>Commissioning and Testing</v>
          </cell>
          <cell r="H550" t="str">
            <v>Formula 4</v>
          </cell>
          <cell r="I550" t="str">
            <v>H Commissioning and Testing Local Formula 4</v>
          </cell>
          <cell r="J550">
            <v>35523.26</v>
          </cell>
          <cell r="K550">
            <v>35523.26</v>
          </cell>
          <cell r="L550">
            <v>0</v>
          </cell>
          <cell r="M550">
            <v>0</v>
          </cell>
          <cell r="N550">
            <v>35523.26</v>
          </cell>
          <cell r="P550">
            <v>0</v>
          </cell>
          <cell r="Q550">
            <v>0</v>
          </cell>
          <cell r="R550">
            <v>0</v>
          </cell>
          <cell r="S550">
            <v>0</v>
          </cell>
          <cell r="T550">
            <v>0</v>
          </cell>
          <cell r="U550">
            <v>0</v>
          </cell>
          <cell r="V550">
            <v>0</v>
          </cell>
          <cell r="W550">
            <v>0</v>
          </cell>
          <cell r="X550">
            <v>0</v>
          </cell>
          <cell r="Y550">
            <v>0</v>
          </cell>
          <cell r="Z550">
            <v>0</v>
          </cell>
          <cell r="AA550">
            <v>0</v>
          </cell>
          <cell r="AB550">
            <v>0</v>
          </cell>
          <cell r="AC550">
            <v>0</v>
          </cell>
          <cell r="AD550">
            <v>0</v>
          </cell>
          <cell r="AE550">
            <v>35523.26</v>
          </cell>
          <cell r="AF550">
            <v>0</v>
          </cell>
          <cell r="AG550">
            <v>0</v>
          </cell>
          <cell r="AH550">
            <v>0</v>
          </cell>
          <cell r="AI550">
            <v>0</v>
          </cell>
          <cell r="AJ550">
            <v>0</v>
          </cell>
          <cell r="AK550">
            <v>0</v>
          </cell>
          <cell r="AL550">
            <v>0</v>
          </cell>
          <cell r="AM550">
            <v>0</v>
          </cell>
          <cell r="AN550">
            <v>0</v>
          </cell>
          <cell r="AO550">
            <v>0</v>
          </cell>
          <cell r="AP550">
            <v>0</v>
          </cell>
          <cell r="AQ550">
            <v>0</v>
          </cell>
          <cell r="AR550">
            <v>0</v>
          </cell>
          <cell r="AS550">
            <v>0</v>
          </cell>
          <cell r="AT550">
            <v>0</v>
          </cell>
          <cell r="AU550">
            <v>0</v>
          </cell>
          <cell r="AV550">
            <v>0</v>
          </cell>
          <cell r="AW550">
            <v>0</v>
          </cell>
          <cell r="AX550">
            <v>0</v>
          </cell>
          <cell r="AY550">
            <v>0</v>
          </cell>
          <cell r="AZ550">
            <v>0</v>
          </cell>
          <cell r="BA550">
            <v>0</v>
          </cell>
          <cell r="BB550">
            <v>0</v>
          </cell>
          <cell r="BC550">
            <v>0</v>
          </cell>
          <cell r="BD550">
            <v>0</v>
          </cell>
          <cell r="BE550">
            <v>0</v>
          </cell>
          <cell r="BF550">
            <v>0</v>
          </cell>
          <cell r="BG550">
            <v>0</v>
          </cell>
          <cell r="BH550">
            <v>0</v>
          </cell>
          <cell r="BI550">
            <v>0</v>
          </cell>
          <cell r="BJ550">
            <v>0</v>
          </cell>
          <cell r="BK550">
            <v>0</v>
          </cell>
          <cell r="BL550">
            <v>0</v>
          </cell>
          <cell r="BM550">
            <v>0</v>
          </cell>
          <cell r="BN550">
            <v>0</v>
          </cell>
          <cell r="BO550">
            <v>0</v>
          </cell>
          <cell r="BP550">
            <v>0</v>
          </cell>
          <cell r="BQ550">
            <v>0</v>
          </cell>
          <cell r="BR550">
            <v>0</v>
          </cell>
          <cell r="BS550">
            <v>0</v>
          </cell>
        </row>
        <row r="551">
          <cell r="A551">
            <v>3179</v>
          </cell>
          <cell r="B551" t="str">
            <v>WPCRDF</v>
          </cell>
          <cell r="C551" t="str">
            <v>Water Treatment Plant Control Room Design and Furniture</v>
          </cell>
          <cell r="D551" t="str">
            <v>Common Plant</v>
          </cell>
          <cell r="E551" t="str">
            <v>Local</v>
          </cell>
          <cell r="F551" t="str">
            <v>C</v>
          </cell>
          <cell r="G551" t="str">
            <v>Plant and Materials</v>
          </cell>
          <cell r="H551" t="str">
            <v>Formula 1</v>
          </cell>
          <cell r="I551" t="str">
            <v>C Plant and Materials Local Formula 1</v>
          </cell>
          <cell r="J551">
            <v>132713.84</v>
          </cell>
          <cell r="K551">
            <v>132713.84</v>
          </cell>
          <cell r="L551">
            <v>0</v>
          </cell>
          <cell r="M551">
            <v>0</v>
          </cell>
          <cell r="N551">
            <v>132713.84</v>
          </cell>
          <cell r="P551">
            <v>0</v>
          </cell>
          <cell r="Q551">
            <v>0</v>
          </cell>
          <cell r="R551">
            <v>0</v>
          </cell>
          <cell r="S551">
            <v>0</v>
          </cell>
          <cell r="T551">
            <v>0</v>
          </cell>
          <cell r="U551">
            <v>0</v>
          </cell>
          <cell r="V551">
            <v>0</v>
          </cell>
          <cell r="W551">
            <v>0</v>
          </cell>
          <cell r="X551">
            <v>0</v>
          </cell>
          <cell r="Y551">
            <v>0</v>
          </cell>
          <cell r="Z551">
            <v>0</v>
          </cell>
          <cell r="AA551">
            <v>132713.84</v>
          </cell>
          <cell r="AB551">
            <v>132713.84</v>
          </cell>
          <cell r="AC551">
            <v>0</v>
          </cell>
          <cell r="AD551">
            <v>0</v>
          </cell>
          <cell r="AE551">
            <v>0</v>
          </cell>
          <cell r="AF551">
            <v>0</v>
          </cell>
          <cell r="AG551">
            <v>0</v>
          </cell>
          <cell r="AH551">
            <v>0</v>
          </cell>
          <cell r="AI551">
            <v>-132713.84</v>
          </cell>
          <cell r="AJ551">
            <v>0</v>
          </cell>
          <cell r="AK551">
            <v>0</v>
          </cell>
          <cell r="AL551">
            <v>0</v>
          </cell>
          <cell r="AM551">
            <v>0</v>
          </cell>
          <cell r="AN551">
            <v>0</v>
          </cell>
          <cell r="AO551">
            <v>0</v>
          </cell>
          <cell r="AP551">
            <v>0</v>
          </cell>
          <cell r="AQ551">
            <v>0</v>
          </cell>
          <cell r="AR551">
            <v>0</v>
          </cell>
          <cell r="AS551">
            <v>0</v>
          </cell>
          <cell r="AT551">
            <v>0</v>
          </cell>
          <cell r="AU551">
            <v>0</v>
          </cell>
          <cell r="AV551">
            <v>0</v>
          </cell>
          <cell r="AW551">
            <v>0</v>
          </cell>
          <cell r="AX551">
            <v>0</v>
          </cell>
          <cell r="AY551">
            <v>0</v>
          </cell>
          <cell r="AZ551">
            <v>0</v>
          </cell>
          <cell r="BA551">
            <v>0</v>
          </cell>
          <cell r="BB551">
            <v>0</v>
          </cell>
          <cell r="BC551">
            <v>0</v>
          </cell>
          <cell r="BD551">
            <v>0</v>
          </cell>
          <cell r="BE551">
            <v>0</v>
          </cell>
          <cell r="BF551">
            <v>0</v>
          </cell>
          <cell r="BG551">
            <v>0</v>
          </cell>
          <cell r="BH551">
            <v>0</v>
          </cell>
          <cell r="BI551">
            <v>0</v>
          </cell>
          <cell r="BJ551">
            <v>0</v>
          </cell>
          <cell r="BK551">
            <v>0</v>
          </cell>
          <cell r="BL551">
            <v>0</v>
          </cell>
          <cell r="BM551">
            <v>0</v>
          </cell>
          <cell r="BN551">
            <v>0</v>
          </cell>
          <cell r="BO551">
            <v>0</v>
          </cell>
          <cell r="BP551">
            <v>0</v>
          </cell>
          <cell r="BQ551">
            <v>0</v>
          </cell>
          <cell r="BR551">
            <v>0</v>
          </cell>
          <cell r="BS551">
            <v>0</v>
          </cell>
        </row>
        <row r="552">
          <cell r="A552">
            <v>3347</v>
          </cell>
          <cell r="B552" t="str">
            <v>WPREH</v>
          </cell>
          <cell r="C552" t="str">
            <v>Water Treatment Plant Room Equipment &amp; HMI Facilities</v>
          </cell>
          <cell r="D552" t="str">
            <v>Common Plant</v>
          </cell>
          <cell r="E552" t="str">
            <v>Foreign</v>
          </cell>
          <cell r="F552" t="str">
            <v>C</v>
          </cell>
          <cell r="G552" t="str">
            <v>Plant and Materials</v>
          </cell>
          <cell r="H552" t="str">
            <v>Fixed</v>
          </cell>
          <cell r="I552" t="str">
            <v>C Plant and Materials Foreign Fixed</v>
          </cell>
          <cell r="J552">
            <v>77350.84</v>
          </cell>
          <cell r="K552">
            <v>77350.84</v>
          </cell>
          <cell r="L552">
            <v>0</v>
          </cell>
          <cell r="M552">
            <v>0</v>
          </cell>
          <cell r="N552">
            <v>77350.84</v>
          </cell>
          <cell r="P552">
            <v>0</v>
          </cell>
          <cell r="Q552">
            <v>0</v>
          </cell>
          <cell r="R552">
            <v>0</v>
          </cell>
          <cell r="S552">
            <v>0</v>
          </cell>
          <cell r="T552">
            <v>0</v>
          </cell>
          <cell r="U552">
            <v>0</v>
          </cell>
          <cell r="V552">
            <v>0</v>
          </cell>
          <cell r="W552">
            <v>0</v>
          </cell>
          <cell r="X552">
            <v>0</v>
          </cell>
          <cell r="Y552">
            <v>0</v>
          </cell>
          <cell r="Z552">
            <v>0</v>
          </cell>
          <cell r="AA552">
            <v>0</v>
          </cell>
          <cell r="AB552">
            <v>0</v>
          </cell>
          <cell r="AC552">
            <v>0</v>
          </cell>
          <cell r="AD552">
            <v>0</v>
          </cell>
          <cell r="AE552">
            <v>0</v>
          </cell>
          <cell r="AF552">
            <v>0</v>
          </cell>
          <cell r="AG552">
            <v>0</v>
          </cell>
          <cell r="AH552">
            <v>0</v>
          </cell>
          <cell r="AI552">
            <v>0</v>
          </cell>
          <cell r="AJ552">
            <v>0</v>
          </cell>
          <cell r="AK552">
            <v>0</v>
          </cell>
          <cell r="AL552">
            <v>0</v>
          </cell>
          <cell r="AM552">
            <v>0</v>
          </cell>
          <cell r="AN552">
            <v>0</v>
          </cell>
          <cell r="AO552">
            <v>0</v>
          </cell>
          <cell r="AP552">
            <v>0</v>
          </cell>
          <cell r="AQ552">
            <v>77350.84</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0</v>
          </cell>
          <cell r="BF552">
            <v>0</v>
          </cell>
          <cell r="BG552">
            <v>0</v>
          </cell>
          <cell r="BH552">
            <v>0</v>
          </cell>
          <cell r="BI552">
            <v>0</v>
          </cell>
          <cell r="BJ552">
            <v>0</v>
          </cell>
          <cell r="BK552">
            <v>0</v>
          </cell>
          <cell r="BL552">
            <v>0</v>
          </cell>
          <cell r="BM552">
            <v>0</v>
          </cell>
          <cell r="BN552">
            <v>0</v>
          </cell>
          <cell r="BO552">
            <v>0</v>
          </cell>
          <cell r="BP552">
            <v>0</v>
          </cell>
          <cell r="BQ552">
            <v>0</v>
          </cell>
          <cell r="BR552">
            <v>0</v>
          </cell>
          <cell r="BS552">
            <v>0</v>
          </cell>
        </row>
        <row r="553">
          <cell r="A553">
            <v>3355</v>
          </cell>
          <cell r="B553" t="str">
            <v>WPREH</v>
          </cell>
          <cell r="C553" t="str">
            <v>Water Treatment Plant Room Equipment &amp; HMI Facilities</v>
          </cell>
          <cell r="D553" t="str">
            <v>Common Plant</v>
          </cell>
          <cell r="E553" t="str">
            <v>Local</v>
          </cell>
          <cell r="F553" t="str">
            <v>C</v>
          </cell>
          <cell r="G553" t="str">
            <v>Plant and Materials</v>
          </cell>
          <cell r="H553" t="str">
            <v>Formula 1</v>
          </cell>
          <cell r="I553" t="str">
            <v>C Plant and Materials Local Formula 1</v>
          </cell>
          <cell r="J553">
            <v>3784.64</v>
          </cell>
          <cell r="K553">
            <v>3784.64</v>
          </cell>
          <cell r="L553">
            <v>0</v>
          </cell>
          <cell r="M553">
            <v>0</v>
          </cell>
          <cell r="N553">
            <v>3784.64</v>
          </cell>
          <cell r="P553">
            <v>0</v>
          </cell>
          <cell r="Q553">
            <v>0</v>
          </cell>
          <cell r="R553">
            <v>0</v>
          </cell>
          <cell r="S553">
            <v>0</v>
          </cell>
          <cell r="T553">
            <v>3784.64</v>
          </cell>
          <cell r="U553">
            <v>0</v>
          </cell>
          <cell r="V553">
            <v>0</v>
          </cell>
          <cell r="W553">
            <v>0</v>
          </cell>
          <cell r="X553">
            <v>0</v>
          </cell>
          <cell r="Y553">
            <v>0</v>
          </cell>
          <cell r="Z553">
            <v>0</v>
          </cell>
          <cell r="AA553">
            <v>0</v>
          </cell>
          <cell r="AB553">
            <v>0</v>
          </cell>
          <cell r="AC553">
            <v>0</v>
          </cell>
          <cell r="AD553">
            <v>0</v>
          </cell>
          <cell r="AE553">
            <v>0</v>
          </cell>
          <cell r="AF553">
            <v>0</v>
          </cell>
          <cell r="AG553">
            <v>0</v>
          </cell>
          <cell r="AH553">
            <v>0</v>
          </cell>
          <cell r="AI553">
            <v>0</v>
          </cell>
          <cell r="AJ553">
            <v>0</v>
          </cell>
          <cell r="AK553">
            <v>0</v>
          </cell>
          <cell r="AL553">
            <v>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0</v>
          </cell>
          <cell r="BF553">
            <v>0</v>
          </cell>
          <cell r="BG553">
            <v>0</v>
          </cell>
          <cell r="BH553">
            <v>0</v>
          </cell>
          <cell r="BI553">
            <v>0</v>
          </cell>
          <cell r="BJ553">
            <v>0</v>
          </cell>
          <cell r="BK553">
            <v>0</v>
          </cell>
          <cell r="BL553">
            <v>0</v>
          </cell>
          <cell r="BM553">
            <v>0</v>
          </cell>
          <cell r="BN553">
            <v>0</v>
          </cell>
          <cell r="BO553">
            <v>0</v>
          </cell>
          <cell r="BP553">
            <v>0</v>
          </cell>
          <cell r="BQ553">
            <v>0</v>
          </cell>
          <cell r="BR553">
            <v>0</v>
          </cell>
          <cell r="BS553">
            <v>0</v>
          </cell>
        </row>
        <row r="554">
          <cell r="A554">
            <v>3356</v>
          </cell>
          <cell r="B554" t="str">
            <v>WPREH</v>
          </cell>
          <cell r="C554" t="str">
            <v>Water Treatment Plant Room Equipment &amp; HMI Facilities</v>
          </cell>
          <cell r="D554" t="str">
            <v>Common Plant</v>
          </cell>
          <cell r="E554" t="str">
            <v>Local</v>
          </cell>
          <cell r="F554" t="str">
            <v>D</v>
          </cell>
          <cell r="G554" t="str">
            <v>Shipping / Freight</v>
          </cell>
          <cell r="H554" t="str">
            <v>Fixed</v>
          </cell>
          <cell r="I554" t="str">
            <v>D Shipping / Freight Local Fixed</v>
          </cell>
          <cell r="J554">
            <v>4225.37</v>
          </cell>
          <cell r="K554">
            <v>4225.37</v>
          </cell>
          <cell r="L554">
            <v>0</v>
          </cell>
          <cell r="M554">
            <v>0</v>
          </cell>
          <cell r="N554">
            <v>4225.37</v>
          </cell>
          <cell r="P554">
            <v>0</v>
          </cell>
          <cell r="Q554">
            <v>0</v>
          </cell>
          <cell r="R554">
            <v>0</v>
          </cell>
          <cell r="S554">
            <v>0</v>
          </cell>
          <cell r="T554">
            <v>0</v>
          </cell>
          <cell r="U554">
            <v>0</v>
          </cell>
          <cell r="V554">
            <v>0</v>
          </cell>
          <cell r="W554">
            <v>0</v>
          </cell>
          <cell r="X554">
            <v>0</v>
          </cell>
          <cell r="Y554">
            <v>0</v>
          </cell>
          <cell r="Z554">
            <v>0</v>
          </cell>
          <cell r="AA554">
            <v>4225.37</v>
          </cell>
          <cell r="AB554">
            <v>4225.37</v>
          </cell>
          <cell r="AC554">
            <v>0</v>
          </cell>
          <cell r="AD554">
            <v>0</v>
          </cell>
          <cell r="AE554">
            <v>0</v>
          </cell>
          <cell r="AF554">
            <v>0</v>
          </cell>
          <cell r="AG554">
            <v>0</v>
          </cell>
          <cell r="AH554">
            <v>0</v>
          </cell>
          <cell r="AI554">
            <v>0</v>
          </cell>
          <cell r="AJ554">
            <v>0</v>
          </cell>
          <cell r="AK554">
            <v>0</v>
          </cell>
          <cell r="AL554">
            <v>-4225.37</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0</v>
          </cell>
          <cell r="BF554">
            <v>0</v>
          </cell>
          <cell r="BG554">
            <v>0</v>
          </cell>
          <cell r="BH554">
            <v>0</v>
          </cell>
          <cell r="BI554">
            <v>0</v>
          </cell>
          <cell r="BJ554">
            <v>0</v>
          </cell>
          <cell r="BK554">
            <v>0</v>
          </cell>
          <cell r="BL554">
            <v>0</v>
          </cell>
          <cell r="BM554">
            <v>0</v>
          </cell>
          <cell r="BN554">
            <v>0</v>
          </cell>
          <cell r="BO554">
            <v>0</v>
          </cell>
          <cell r="BP554">
            <v>0</v>
          </cell>
          <cell r="BQ554">
            <v>0</v>
          </cell>
          <cell r="BR554">
            <v>0</v>
          </cell>
          <cell r="BS554">
            <v>0</v>
          </cell>
        </row>
        <row r="555">
          <cell r="D555" t="str">
            <v>Unit 9</v>
          </cell>
          <cell r="E555" t="str">
            <v>Local</v>
          </cell>
          <cell r="F555" t="str">
            <v>A</v>
          </cell>
          <cell r="G555" t="str">
            <v>Management</v>
          </cell>
          <cell r="H555" t="str">
            <v>Fixed</v>
          </cell>
          <cell r="J555">
            <v>0</v>
          </cell>
          <cell r="K555">
            <v>0</v>
          </cell>
          <cell r="L555">
            <v>0</v>
          </cell>
          <cell r="M555">
            <v>0</v>
          </cell>
          <cell r="N555">
            <v>0</v>
          </cell>
          <cell r="O555">
            <v>0</v>
          </cell>
          <cell r="P555">
            <v>0</v>
          </cell>
          <cell r="Q555">
            <v>0</v>
          </cell>
          <cell r="R555">
            <v>0</v>
          </cell>
          <cell r="S555">
            <v>0</v>
          </cell>
          <cell r="T555">
            <v>0</v>
          </cell>
          <cell r="U555">
            <v>0</v>
          </cell>
          <cell r="V555">
            <v>0</v>
          </cell>
          <cell r="W555">
            <v>0</v>
          </cell>
          <cell r="X555">
            <v>0</v>
          </cell>
          <cell r="Y555">
            <v>0</v>
          </cell>
          <cell r="Z555">
            <v>0</v>
          </cell>
          <cell r="AA555">
            <v>0</v>
          </cell>
          <cell r="AB555">
            <v>0</v>
          </cell>
          <cell r="AC555">
            <v>0</v>
          </cell>
          <cell r="AD555">
            <v>0</v>
          </cell>
          <cell r="AE555">
            <v>0</v>
          </cell>
          <cell r="AF555">
            <v>0</v>
          </cell>
          <cell r="AG555">
            <v>0</v>
          </cell>
          <cell r="AH555">
            <v>0</v>
          </cell>
          <cell r="AI555">
            <v>0</v>
          </cell>
          <cell r="AJ555">
            <v>0</v>
          </cell>
          <cell r="AK555">
            <v>0</v>
          </cell>
          <cell r="AL555">
            <v>0</v>
          </cell>
          <cell r="AM555">
            <v>0</v>
          </cell>
          <cell r="AN555">
            <v>0</v>
          </cell>
          <cell r="AO555">
            <v>0</v>
          </cell>
          <cell r="AP555">
            <v>0</v>
          </cell>
          <cell r="AQ555">
            <v>0</v>
          </cell>
          <cell r="AR555">
            <v>0</v>
          </cell>
          <cell r="AS555">
            <v>0</v>
          </cell>
          <cell r="AT555">
            <v>0</v>
          </cell>
        </row>
        <row r="556">
          <cell r="D556" t="str">
            <v>Unit 9</v>
          </cell>
          <cell r="E556" t="str">
            <v>Local</v>
          </cell>
          <cell r="F556" t="str">
            <v>B</v>
          </cell>
          <cell r="G556" t="str">
            <v>Engineering</v>
          </cell>
          <cell r="H556" t="str">
            <v>Fixed</v>
          </cell>
          <cell r="J556">
            <v>0</v>
          </cell>
          <cell r="K556">
            <v>0</v>
          </cell>
          <cell r="L556">
            <v>0</v>
          </cell>
          <cell r="M556">
            <v>0</v>
          </cell>
          <cell r="N556">
            <v>0</v>
          </cell>
          <cell r="O556">
            <v>0</v>
          </cell>
          <cell r="P556">
            <v>0</v>
          </cell>
          <cell r="Q556">
            <v>0</v>
          </cell>
          <cell r="R556">
            <v>0</v>
          </cell>
          <cell r="S556">
            <v>0</v>
          </cell>
          <cell r="T556">
            <v>0</v>
          </cell>
          <cell r="U556">
            <v>0</v>
          </cell>
          <cell r="V556">
            <v>0</v>
          </cell>
          <cell r="W556">
            <v>0</v>
          </cell>
          <cell r="X556">
            <v>0</v>
          </cell>
          <cell r="Y556">
            <v>0</v>
          </cell>
          <cell r="Z556">
            <v>0</v>
          </cell>
          <cell r="AA556">
            <v>0</v>
          </cell>
          <cell r="AB556">
            <v>0</v>
          </cell>
          <cell r="AC556">
            <v>0</v>
          </cell>
          <cell r="AD556">
            <v>0</v>
          </cell>
          <cell r="AE556">
            <v>0</v>
          </cell>
          <cell r="AF556">
            <v>0</v>
          </cell>
          <cell r="AG556">
            <v>0</v>
          </cell>
          <cell r="AH556">
            <v>0</v>
          </cell>
          <cell r="AI556">
            <v>0</v>
          </cell>
          <cell r="AJ556">
            <v>0</v>
          </cell>
          <cell r="AK556">
            <v>0</v>
          </cell>
          <cell r="AL556">
            <v>0</v>
          </cell>
          <cell r="AM556">
            <v>0</v>
          </cell>
          <cell r="AN556">
            <v>0</v>
          </cell>
          <cell r="AO556">
            <v>0</v>
          </cell>
          <cell r="AP556">
            <v>0</v>
          </cell>
          <cell r="AQ556">
            <v>0</v>
          </cell>
          <cell r="AR556">
            <v>0</v>
          </cell>
          <cell r="AS556">
            <v>0</v>
          </cell>
          <cell r="AT556">
            <v>0</v>
          </cell>
        </row>
        <row r="557">
          <cell r="D557" t="str">
            <v>Unit 9</v>
          </cell>
          <cell r="E557" t="str">
            <v>Local</v>
          </cell>
          <cell r="F557" t="str">
            <v>C</v>
          </cell>
          <cell r="G557" t="str">
            <v>Plant and Materials</v>
          </cell>
          <cell r="H557" t="str">
            <v>Fixed</v>
          </cell>
          <cell r="J557">
            <v>0</v>
          </cell>
          <cell r="K557">
            <v>0</v>
          </cell>
          <cell r="L557">
            <v>0</v>
          </cell>
          <cell r="M557">
            <v>0</v>
          </cell>
          <cell r="N557">
            <v>0</v>
          </cell>
          <cell r="O557">
            <v>0</v>
          </cell>
          <cell r="P557">
            <v>0</v>
          </cell>
          <cell r="Q557">
            <v>0</v>
          </cell>
          <cell r="R557">
            <v>0</v>
          </cell>
          <cell r="S557">
            <v>0</v>
          </cell>
          <cell r="T557">
            <v>0</v>
          </cell>
          <cell r="U557">
            <v>0</v>
          </cell>
          <cell r="V557">
            <v>0</v>
          </cell>
          <cell r="W557">
            <v>0</v>
          </cell>
          <cell r="X557">
            <v>0</v>
          </cell>
          <cell r="Y557">
            <v>0</v>
          </cell>
          <cell r="Z557">
            <v>0</v>
          </cell>
          <cell r="AA557">
            <v>0</v>
          </cell>
          <cell r="AB557">
            <v>0</v>
          </cell>
          <cell r="AC557">
            <v>0</v>
          </cell>
          <cell r="AD557">
            <v>0</v>
          </cell>
          <cell r="AE557">
            <v>0</v>
          </cell>
          <cell r="AF557">
            <v>0</v>
          </cell>
          <cell r="AG557">
            <v>0</v>
          </cell>
          <cell r="AH557">
            <v>0</v>
          </cell>
          <cell r="AI557">
            <v>0</v>
          </cell>
          <cell r="AJ557">
            <v>0</v>
          </cell>
          <cell r="AK557">
            <v>0</v>
          </cell>
          <cell r="AL557">
            <v>0</v>
          </cell>
          <cell r="AM557">
            <v>0</v>
          </cell>
          <cell r="AN557">
            <v>0</v>
          </cell>
          <cell r="AO557">
            <v>0</v>
          </cell>
          <cell r="AP557">
            <v>0</v>
          </cell>
          <cell r="AQ557">
            <v>0</v>
          </cell>
          <cell r="AR557">
            <v>0</v>
          </cell>
          <cell r="AS557">
            <v>0</v>
          </cell>
          <cell r="AT557">
            <v>0</v>
          </cell>
        </row>
        <row r="558">
          <cell r="D558" t="str">
            <v>Unit 9</v>
          </cell>
          <cell r="E558" t="str">
            <v>Local</v>
          </cell>
          <cell r="F558" t="str">
            <v>D</v>
          </cell>
          <cell r="G558" t="str">
            <v>Shipping / Freight</v>
          </cell>
          <cell r="H558" t="str">
            <v>Fixed</v>
          </cell>
          <cell r="J558">
            <v>0</v>
          </cell>
          <cell r="K558">
            <v>0</v>
          </cell>
          <cell r="L558">
            <v>0</v>
          </cell>
          <cell r="M558">
            <v>0</v>
          </cell>
          <cell r="N558">
            <v>0</v>
          </cell>
          <cell r="O558">
            <v>0</v>
          </cell>
          <cell r="P558">
            <v>0</v>
          </cell>
          <cell r="Q558">
            <v>0</v>
          </cell>
          <cell r="R558">
            <v>0</v>
          </cell>
          <cell r="S558">
            <v>0</v>
          </cell>
          <cell r="T558">
            <v>0</v>
          </cell>
          <cell r="U558">
            <v>0</v>
          </cell>
          <cell r="V558">
            <v>0</v>
          </cell>
          <cell r="W558">
            <v>0</v>
          </cell>
          <cell r="X558">
            <v>0</v>
          </cell>
          <cell r="Y558">
            <v>0</v>
          </cell>
          <cell r="Z558">
            <v>0</v>
          </cell>
          <cell r="AA558">
            <v>0</v>
          </cell>
          <cell r="AB558">
            <v>0</v>
          </cell>
          <cell r="AC558">
            <v>0</v>
          </cell>
          <cell r="AD558">
            <v>0</v>
          </cell>
          <cell r="AE558">
            <v>0</v>
          </cell>
          <cell r="AF558">
            <v>0</v>
          </cell>
          <cell r="AG558">
            <v>0</v>
          </cell>
          <cell r="AH558">
            <v>0</v>
          </cell>
          <cell r="AI558">
            <v>0</v>
          </cell>
          <cell r="AJ558">
            <v>0</v>
          </cell>
          <cell r="AK558">
            <v>0</v>
          </cell>
          <cell r="AL558">
            <v>0</v>
          </cell>
          <cell r="AM558">
            <v>0</v>
          </cell>
          <cell r="AN558">
            <v>0</v>
          </cell>
          <cell r="AO558">
            <v>0</v>
          </cell>
          <cell r="AP558">
            <v>0</v>
          </cell>
          <cell r="AQ558">
            <v>0</v>
          </cell>
          <cell r="AR558">
            <v>0</v>
          </cell>
          <cell r="AS558">
            <v>0</v>
          </cell>
          <cell r="AT558">
            <v>0</v>
          </cell>
        </row>
        <row r="559">
          <cell r="D559" t="str">
            <v>Unit 9</v>
          </cell>
          <cell r="E559" t="str">
            <v>Local</v>
          </cell>
          <cell r="F559" t="str">
            <v>E</v>
          </cell>
          <cell r="G559" t="str">
            <v>Import Charges</v>
          </cell>
          <cell r="H559" t="str">
            <v>Fixed</v>
          </cell>
          <cell r="J559">
            <v>0</v>
          </cell>
          <cell r="K559">
            <v>0</v>
          </cell>
          <cell r="L559">
            <v>0</v>
          </cell>
          <cell r="M559">
            <v>0</v>
          </cell>
          <cell r="N559">
            <v>0</v>
          </cell>
          <cell r="O559">
            <v>0</v>
          </cell>
          <cell r="P559">
            <v>0</v>
          </cell>
          <cell r="Q559">
            <v>0</v>
          </cell>
          <cell r="R559">
            <v>0</v>
          </cell>
          <cell r="S559">
            <v>0</v>
          </cell>
          <cell r="T559">
            <v>0</v>
          </cell>
          <cell r="U559">
            <v>0</v>
          </cell>
          <cell r="V559">
            <v>0</v>
          </cell>
          <cell r="W559">
            <v>0</v>
          </cell>
          <cell r="X559">
            <v>0</v>
          </cell>
          <cell r="Y559">
            <v>0</v>
          </cell>
          <cell r="Z559">
            <v>0</v>
          </cell>
          <cell r="AA559">
            <v>0</v>
          </cell>
          <cell r="AB559">
            <v>0</v>
          </cell>
          <cell r="AC559">
            <v>0</v>
          </cell>
          <cell r="AD559">
            <v>0</v>
          </cell>
          <cell r="AE559">
            <v>0</v>
          </cell>
          <cell r="AF559">
            <v>0</v>
          </cell>
          <cell r="AG559">
            <v>0</v>
          </cell>
          <cell r="AH559">
            <v>0</v>
          </cell>
          <cell r="AI559">
            <v>0</v>
          </cell>
          <cell r="AJ559">
            <v>0</v>
          </cell>
          <cell r="AK559">
            <v>0</v>
          </cell>
          <cell r="AL559">
            <v>0</v>
          </cell>
          <cell r="AM559">
            <v>0</v>
          </cell>
          <cell r="AN559">
            <v>0</v>
          </cell>
          <cell r="AO559">
            <v>0</v>
          </cell>
          <cell r="AP559">
            <v>0</v>
          </cell>
          <cell r="AQ559">
            <v>0</v>
          </cell>
          <cell r="AR559">
            <v>0</v>
          </cell>
          <cell r="AS559">
            <v>0</v>
          </cell>
          <cell r="AT559">
            <v>0</v>
          </cell>
        </row>
        <row r="560">
          <cell r="D560" t="str">
            <v>Unit 9</v>
          </cell>
          <cell r="E560" t="str">
            <v>Local</v>
          </cell>
          <cell r="F560" t="str">
            <v>F</v>
          </cell>
          <cell r="G560" t="str">
            <v>Road Transport</v>
          </cell>
          <cell r="H560" t="str">
            <v>Fixed</v>
          </cell>
          <cell r="J560">
            <v>0</v>
          </cell>
          <cell r="K560">
            <v>0</v>
          </cell>
          <cell r="L560">
            <v>0</v>
          </cell>
          <cell r="M560">
            <v>0</v>
          </cell>
          <cell r="N560">
            <v>0</v>
          </cell>
          <cell r="O560">
            <v>0</v>
          </cell>
          <cell r="P560">
            <v>0</v>
          </cell>
          <cell r="Q560">
            <v>0</v>
          </cell>
          <cell r="R560">
            <v>0</v>
          </cell>
          <cell r="S560">
            <v>0</v>
          </cell>
          <cell r="T560">
            <v>0</v>
          </cell>
          <cell r="U560">
            <v>0</v>
          </cell>
          <cell r="V560">
            <v>0</v>
          </cell>
          <cell r="W560">
            <v>0</v>
          </cell>
          <cell r="X560">
            <v>0</v>
          </cell>
          <cell r="Y560">
            <v>0</v>
          </cell>
          <cell r="Z560">
            <v>0</v>
          </cell>
          <cell r="AA560">
            <v>0</v>
          </cell>
          <cell r="AB560">
            <v>0</v>
          </cell>
          <cell r="AC560">
            <v>0</v>
          </cell>
          <cell r="AD560">
            <v>0</v>
          </cell>
          <cell r="AE560">
            <v>0</v>
          </cell>
          <cell r="AF560">
            <v>0</v>
          </cell>
          <cell r="AG560">
            <v>0</v>
          </cell>
          <cell r="AH560">
            <v>0</v>
          </cell>
          <cell r="AI560">
            <v>0</v>
          </cell>
          <cell r="AJ560">
            <v>0</v>
          </cell>
          <cell r="AK560">
            <v>0</v>
          </cell>
          <cell r="AL560">
            <v>0</v>
          </cell>
          <cell r="AM560">
            <v>0</v>
          </cell>
          <cell r="AN560">
            <v>0</v>
          </cell>
          <cell r="AO560">
            <v>0</v>
          </cell>
          <cell r="AP560">
            <v>0</v>
          </cell>
          <cell r="AQ560">
            <v>0</v>
          </cell>
          <cell r="AR560">
            <v>0</v>
          </cell>
          <cell r="AS560">
            <v>0</v>
          </cell>
          <cell r="AT560">
            <v>0</v>
          </cell>
        </row>
        <row r="561">
          <cell r="D561" t="str">
            <v>Unit 9</v>
          </cell>
          <cell r="E561" t="str">
            <v>Local</v>
          </cell>
          <cell r="F561" t="str">
            <v>G</v>
          </cell>
          <cell r="G561" t="str">
            <v>Construction, Erection, Installation</v>
          </cell>
          <cell r="H561" t="str">
            <v>Fixed</v>
          </cell>
          <cell r="J561">
            <v>0</v>
          </cell>
          <cell r="K561">
            <v>0</v>
          </cell>
          <cell r="L561">
            <v>0</v>
          </cell>
          <cell r="M561">
            <v>0</v>
          </cell>
          <cell r="N561">
            <v>0</v>
          </cell>
          <cell r="O561">
            <v>0</v>
          </cell>
          <cell r="P561">
            <v>0</v>
          </cell>
          <cell r="Q561">
            <v>0</v>
          </cell>
          <cell r="R561">
            <v>0</v>
          </cell>
          <cell r="S561">
            <v>0</v>
          </cell>
          <cell r="T561">
            <v>0</v>
          </cell>
          <cell r="U561">
            <v>0</v>
          </cell>
          <cell r="V561">
            <v>0</v>
          </cell>
          <cell r="W561">
            <v>0</v>
          </cell>
          <cell r="X561">
            <v>0</v>
          </cell>
          <cell r="Y561">
            <v>0</v>
          </cell>
          <cell r="Z561">
            <v>0</v>
          </cell>
          <cell r="AA561">
            <v>0</v>
          </cell>
          <cell r="AB561">
            <v>0</v>
          </cell>
          <cell r="AC561">
            <v>0</v>
          </cell>
          <cell r="AD561">
            <v>0</v>
          </cell>
          <cell r="AE561">
            <v>0</v>
          </cell>
          <cell r="AF561">
            <v>0</v>
          </cell>
          <cell r="AG561">
            <v>0</v>
          </cell>
          <cell r="AH561">
            <v>0</v>
          </cell>
          <cell r="AI561">
            <v>0</v>
          </cell>
          <cell r="AJ561">
            <v>0</v>
          </cell>
          <cell r="AK561">
            <v>0</v>
          </cell>
          <cell r="AL561">
            <v>0</v>
          </cell>
          <cell r="AM561">
            <v>0</v>
          </cell>
          <cell r="AN561">
            <v>0</v>
          </cell>
          <cell r="AO561">
            <v>0</v>
          </cell>
          <cell r="AP561">
            <v>0</v>
          </cell>
          <cell r="AQ561">
            <v>0</v>
          </cell>
          <cell r="AR561">
            <v>0</v>
          </cell>
          <cell r="AS561">
            <v>0</v>
          </cell>
          <cell r="AT561">
            <v>0</v>
          </cell>
        </row>
        <row r="562">
          <cell r="D562" t="str">
            <v>Unit 9</v>
          </cell>
          <cell r="E562" t="str">
            <v>Local</v>
          </cell>
          <cell r="F562" t="str">
            <v>H</v>
          </cell>
          <cell r="G562" t="str">
            <v>Commissioning and Testing</v>
          </cell>
          <cell r="H562" t="str">
            <v>Fixed</v>
          </cell>
          <cell r="J562">
            <v>0</v>
          </cell>
          <cell r="K562">
            <v>0</v>
          </cell>
          <cell r="L562">
            <v>0</v>
          </cell>
          <cell r="M562">
            <v>0</v>
          </cell>
          <cell r="N562">
            <v>0</v>
          </cell>
          <cell r="O562">
            <v>0</v>
          </cell>
          <cell r="P562">
            <v>0</v>
          </cell>
          <cell r="Q562">
            <v>0</v>
          </cell>
          <cell r="R562">
            <v>0</v>
          </cell>
          <cell r="S562">
            <v>0</v>
          </cell>
          <cell r="T562">
            <v>0</v>
          </cell>
          <cell r="U562">
            <v>0</v>
          </cell>
          <cell r="V562">
            <v>0</v>
          </cell>
          <cell r="W562">
            <v>0</v>
          </cell>
          <cell r="X562">
            <v>0</v>
          </cell>
          <cell r="Y562">
            <v>0</v>
          </cell>
          <cell r="Z562">
            <v>0</v>
          </cell>
          <cell r="AA562">
            <v>0</v>
          </cell>
          <cell r="AB562">
            <v>0</v>
          </cell>
          <cell r="AC562">
            <v>0</v>
          </cell>
          <cell r="AD562">
            <v>0</v>
          </cell>
          <cell r="AE562">
            <v>0</v>
          </cell>
          <cell r="AF562">
            <v>0</v>
          </cell>
          <cell r="AG562">
            <v>0</v>
          </cell>
          <cell r="AH562">
            <v>0</v>
          </cell>
          <cell r="AI562">
            <v>0</v>
          </cell>
          <cell r="AJ562">
            <v>0</v>
          </cell>
          <cell r="AK562">
            <v>0</v>
          </cell>
          <cell r="AL562">
            <v>0</v>
          </cell>
          <cell r="AM562">
            <v>0</v>
          </cell>
          <cell r="AN562">
            <v>0</v>
          </cell>
          <cell r="AO562">
            <v>0</v>
          </cell>
          <cell r="AP562">
            <v>0</v>
          </cell>
          <cell r="AQ562">
            <v>0</v>
          </cell>
          <cell r="AR562">
            <v>0</v>
          </cell>
          <cell r="AS562">
            <v>0</v>
          </cell>
          <cell r="AT562">
            <v>0</v>
          </cell>
        </row>
        <row r="563">
          <cell r="D563" t="str">
            <v>Unit 9</v>
          </cell>
          <cell r="E563" t="str">
            <v>Foreign</v>
          </cell>
          <cell r="F563" t="str">
            <v>A</v>
          </cell>
          <cell r="G563" t="str">
            <v>Management</v>
          </cell>
          <cell r="H563" t="str">
            <v>Fixed</v>
          </cell>
          <cell r="J563">
            <v>0</v>
          </cell>
          <cell r="K563">
            <v>0</v>
          </cell>
          <cell r="L563">
            <v>0</v>
          </cell>
          <cell r="M563">
            <v>0</v>
          </cell>
          <cell r="N563">
            <v>0</v>
          </cell>
          <cell r="O563">
            <v>0</v>
          </cell>
          <cell r="P563">
            <v>0</v>
          </cell>
          <cell r="Q563">
            <v>0</v>
          </cell>
          <cell r="R563">
            <v>0</v>
          </cell>
          <cell r="S563">
            <v>0</v>
          </cell>
          <cell r="T563">
            <v>0</v>
          </cell>
          <cell r="U563">
            <v>0</v>
          </cell>
          <cell r="V563">
            <v>0</v>
          </cell>
          <cell r="W563">
            <v>0</v>
          </cell>
          <cell r="X563">
            <v>0</v>
          </cell>
          <cell r="Y563">
            <v>0</v>
          </cell>
          <cell r="Z563">
            <v>0</v>
          </cell>
          <cell r="AA563">
            <v>0</v>
          </cell>
          <cell r="AB563">
            <v>0</v>
          </cell>
          <cell r="AC563">
            <v>0</v>
          </cell>
          <cell r="AD563">
            <v>0</v>
          </cell>
          <cell r="AE563">
            <v>0</v>
          </cell>
          <cell r="AF563">
            <v>0</v>
          </cell>
          <cell r="AG563">
            <v>0</v>
          </cell>
          <cell r="AH563">
            <v>0</v>
          </cell>
          <cell r="AI563">
            <v>0</v>
          </cell>
          <cell r="AJ563">
            <v>0</v>
          </cell>
          <cell r="AK563">
            <v>0</v>
          </cell>
          <cell r="AL563">
            <v>0</v>
          </cell>
          <cell r="AM563">
            <v>0</v>
          </cell>
          <cell r="AN563">
            <v>0</v>
          </cell>
          <cell r="AO563">
            <v>0</v>
          </cell>
          <cell r="AP563">
            <v>0</v>
          </cell>
          <cell r="AQ563">
            <v>0</v>
          </cell>
          <cell r="AR563">
            <v>0</v>
          </cell>
          <cell r="AS563">
            <v>0</v>
          </cell>
          <cell r="AT563">
            <v>0</v>
          </cell>
        </row>
        <row r="564">
          <cell r="D564" t="str">
            <v>Unit 9</v>
          </cell>
          <cell r="E564" t="str">
            <v>Foreign</v>
          </cell>
          <cell r="F564" t="str">
            <v>B</v>
          </cell>
          <cell r="G564" t="str">
            <v>Engineering</v>
          </cell>
          <cell r="H564" t="str">
            <v>Fixed</v>
          </cell>
          <cell r="J564">
            <v>0</v>
          </cell>
          <cell r="K564">
            <v>0</v>
          </cell>
          <cell r="L564">
            <v>0</v>
          </cell>
          <cell r="M564">
            <v>0</v>
          </cell>
          <cell r="N564">
            <v>0</v>
          </cell>
          <cell r="O564">
            <v>0</v>
          </cell>
          <cell r="P564">
            <v>0</v>
          </cell>
          <cell r="Q564">
            <v>0</v>
          </cell>
          <cell r="R564">
            <v>0</v>
          </cell>
          <cell r="S564">
            <v>0</v>
          </cell>
          <cell r="T564">
            <v>0</v>
          </cell>
          <cell r="U564">
            <v>0</v>
          </cell>
          <cell r="V564">
            <v>0</v>
          </cell>
          <cell r="W564">
            <v>0</v>
          </cell>
          <cell r="X564">
            <v>0</v>
          </cell>
          <cell r="Y564">
            <v>0</v>
          </cell>
          <cell r="Z564">
            <v>0</v>
          </cell>
          <cell r="AA564">
            <v>0</v>
          </cell>
          <cell r="AB564">
            <v>0</v>
          </cell>
          <cell r="AC564">
            <v>0</v>
          </cell>
          <cell r="AD564">
            <v>0</v>
          </cell>
          <cell r="AE564">
            <v>0</v>
          </cell>
          <cell r="AF564">
            <v>0</v>
          </cell>
          <cell r="AG564">
            <v>0</v>
          </cell>
          <cell r="AH564">
            <v>0</v>
          </cell>
          <cell r="AI564">
            <v>0</v>
          </cell>
          <cell r="AJ564">
            <v>0</v>
          </cell>
          <cell r="AK564">
            <v>0</v>
          </cell>
          <cell r="AL564">
            <v>0</v>
          </cell>
          <cell r="AM564">
            <v>0</v>
          </cell>
          <cell r="AN564">
            <v>0</v>
          </cell>
          <cell r="AO564">
            <v>0</v>
          </cell>
          <cell r="AP564">
            <v>0</v>
          </cell>
          <cell r="AQ564">
            <v>0</v>
          </cell>
          <cell r="AR564">
            <v>0</v>
          </cell>
          <cell r="AS564">
            <v>0</v>
          </cell>
          <cell r="AT564">
            <v>0</v>
          </cell>
        </row>
        <row r="565">
          <cell r="D565" t="str">
            <v>Unit 9</v>
          </cell>
          <cell r="E565" t="str">
            <v>Foreign</v>
          </cell>
          <cell r="F565" t="str">
            <v>C</v>
          </cell>
          <cell r="G565" t="str">
            <v>Plant and Materials</v>
          </cell>
          <cell r="H565" t="str">
            <v>Fixed</v>
          </cell>
          <cell r="J565">
            <v>0</v>
          </cell>
          <cell r="K565">
            <v>0</v>
          </cell>
          <cell r="L565">
            <v>0</v>
          </cell>
          <cell r="M565">
            <v>0</v>
          </cell>
          <cell r="N565">
            <v>0</v>
          </cell>
          <cell r="O565">
            <v>0</v>
          </cell>
          <cell r="P565">
            <v>0</v>
          </cell>
          <cell r="Q565">
            <v>0</v>
          </cell>
          <cell r="R565">
            <v>0</v>
          </cell>
          <cell r="S565">
            <v>0</v>
          </cell>
          <cell r="T565">
            <v>0</v>
          </cell>
          <cell r="U565">
            <v>0</v>
          </cell>
          <cell r="V565">
            <v>0</v>
          </cell>
          <cell r="W565">
            <v>0</v>
          </cell>
          <cell r="X565">
            <v>0</v>
          </cell>
          <cell r="Y565">
            <v>0</v>
          </cell>
          <cell r="Z565">
            <v>0</v>
          </cell>
          <cell r="AA565">
            <v>0</v>
          </cell>
          <cell r="AB565">
            <v>0</v>
          </cell>
          <cell r="AC565">
            <v>0</v>
          </cell>
          <cell r="AD565">
            <v>0</v>
          </cell>
          <cell r="AE565">
            <v>0</v>
          </cell>
          <cell r="AF565">
            <v>0</v>
          </cell>
          <cell r="AG565">
            <v>0</v>
          </cell>
          <cell r="AH565">
            <v>0</v>
          </cell>
          <cell r="AI565">
            <v>0</v>
          </cell>
          <cell r="AJ565">
            <v>0</v>
          </cell>
          <cell r="AK565">
            <v>0</v>
          </cell>
          <cell r="AL565">
            <v>0</v>
          </cell>
          <cell r="AM565">
            <v>0</v>
          </cell>
          <cell r="AN565">
            <v>0</v>
          </cell>
          <cell r="AO565">
            <v>0</v>
          </cell>
          <cell r="AP565">
            <v>0</v>
          </cell>
          <cell r="AQ565">
            <v>0</v>
          </cell>
          <cell r="AR565">
            <v>0</v>
          </cell>
          <cell r="AS565">
            <v>0</v>
          </cell>
          <cell r="AT565">
            <v>0</v>
          </cell>
        </row>
        <row r="566">
          <cell r="D566" t="str">
            <v>Unit 9</v>
          </cell>
          <cell r="E566" t="str">
            <v>Foreign</v>
          </cell>
          <cell r="F566" t="str">
            <v>D</v>
          </cell>
          <cell r="G566" t="str">
            <v>Shipping / Freight</v>
          </cell>
          <cell r="H566" t="str">
            <v>Fixed</v>
          </cell>
          <cell r="J566">
            <v>0</v>
          </cell>
          <cell r="K566">
            <v>0</v>
          </cell>
          <cell r="L566">
            <v>0</v>
          </cell>
          <cell r="M566">
            <v>0</v>
          </cell>
          <cell r="N566">
            <v>0</v>
          </cell>
          <cell r="O566">
            <v>0</v>
          </cell>
          <cell r="P566">
            <v>0</v>
          </cell>
          <cell r="Q566">
            <v>0</v>
          </cell>
          <cell r="R566">
            <v>0</v>
          </cell>
          <cell r="S566">
            <v>0</v>
          </cell>
          <cell r="T566">
            <v>0</v>
          </cell>
          <cell r="U566">
            <v>0</v>
          </cell>
          <cell r="V566">
            <v>0</v>
          </cell>
          <cell r="W566">
            <v>0</v>
          </cell>
          <cell r="X566">
            <v>0</v>
          </cell>
          <cell r="Y566">
            <v>0</v>
          </cell>
          <cell r="Z566">
            <v>0</v>
          </cell>
          <cell r="AA566">
            <v>0</v>
          </cell>
          <cell r="AB566">
            <v>0</v>
          </cell>
          <cell r="AC566">
            <v>0</v>
          </cell>
          <cell r="AD566">
            <v>0</v>
          </cell>
          <cell r="AE566">
            <v>0</v>
          </cell>
          <cell r="AF566">
            <v>0</v>
          </cell>
          <cell r="AG566">
            <v>0</v>
          </cell>
          <cell r="AH566">
            <v>0</v>
          </cell>
          <cell r="AI566">
            <v>0</v>
          </cell>
          <cell r="AJ566">
            <v>0</v>
          </cell>
          <cell r="AK566">
            <v>0</v>
          </cell>
          <cell r="AL566">
            <v>0</v>
          </cell>
          <cell r="AM566">
            <v>0</v>
          </cell>
          <cell r="AN566">
            <v>0</v>
          </cell>
          <cell r="AO566">
            <v>0</v>
          </cell>
          <cell r="AP566">
            <v>0</v>
          </cell>
          <cell r="AQ566">
            <v>0</v>
          </cell>
          <cell r="AR566">
            <v>0</v>
          </cell>
          <cell r="AS566">
            <v>0</v>
          </cell>
          <cell r="AT566">
            <v>0</v>
          </cell>
        </row>
        <row r="567">
          <cell r="D567" t="str">
            <v>Unit 9</v>
          </cell>
          <cell r="E567" t="str">
            <v>Foreign</v>
          </cell>
          <cell r="F567" t="str">
            <v>E</v>
          </cell>
          <cell r="G567" t="str">
            <v>Import Charges</v>
          </cell>
          <cell r="H567" t="str">
            <v>Fixed</v>
          </cell>
          <cell r="J567">
            <v>0</v>
          </cell>
          <cell r="K567">
            <v>0</v>
          </cell>
          <cell r="L567">
            <v>0</v>
          </cell>
          <cell r="M567">
            <v>0</v>
          </cell>
          <cell r="N567">
            <v>0</v>
          </cell>
          <cell r="O567">
            <v>0</v>
          </cell>
          <cell r="P567">
            <v>0</v>
          </cell>
          <cell r="Q567">
            <v>0</v>
          </cell>
          <cell r="R567">
            <v>0</v>
          </cell>
          <cell r="S567">
            <v>0</v>
          </cell>
          <cell r="T567">
            <v>0</v>
          </cell>
          <cell r="U567">
            <v>0</v>
          </cell>
          <cell r="V567">
            <v>0</v>
          </cell>
          <cell r="W567">
            <v>0</v>
          </cell>
          <cell r="X567">
            <v>0</v>
          </cell>
          <cell r="Y567">
            <v>0</v>
          </cell>
          <cell r="Z567">
            <v>0</v>
          </cell>
          <cell r="AA567">
            <v>0</v>
          </cell>
          <cell r="AB567">
            <v>0</v>
          </cell>
          <cell r="AC567">
            <v>0</v>
          </cell>
          <cell r="AD567">
            <v>0</v>
          </cell>
          <cell r="AE567">
            <v>0</v>
          </cell>
          <cell r="AF567">
            <v>0</v>
          </cell>
          <cell r="AG567">
            <v>0</v>
          </cell>
          <cell r="AH567">
            <v>0</v>
          </cell>
          <cell r="AI567">
            <v>0</v>
          </cell>
          <cell r="AJ567">
            <v>0</v>
          </cell>
          <cell r="AK567">
            <v>0</v>
          </cell>
          <cell r="AL567">
            <v>0</v>
          </cell>
          <cell r="AM567">
            <v>0</v>
          </cell>
          <cell r="AN567">
            <v>0</v>
          </cell>
          <cell r="AO567">
            <v>0</v>
          </cell>
          <cell r="AP567">
            <v>0</v>
          </cell>
          <cell r="AQ567">
            <v>0</v>
          </cell>
          <cell r="AR567">
            <v>0</v>
          </cell>
          <cell r="AS567">
            <v>0</v>
          </cell>
          <cell r="AT567">
            <v>0</v>
          </cell>
        </row>
        <row r="568">
          <cell r="D568" t="str">
            <v>Unit 9</v>
          </cell>
          <cell r="E568" t="str">
            <v>Foreign</v>
          </cell>
          <cell r="F568" t="str">
            <v>F</v>
          </cell>
          <cell r="G568" t="str">
            <v>Road Transport</v>
          </cell>
          <cell r="H568" t="str">
            <v>Fixed</v>
          </cell>
          <cell r="J568">
            <v>0</v>
          </cell>
          <cell r="K568">
            <v>0</v>
          </cell>
          <cell r="L568">
            <v>0</v>
          </cell>
          <cell r="M568">
            <v>0</v>
          </cell>
          <cell r="N568">
            <v>0</v>
          </cell>
          <cell r="O568">
            <v>0</v>
          </cell>
          <cell r="P568">
            <v>0</v>
          </cell>
          <cell r="Q568">
            <v>0</v>
          </cell>
          <cell r="R568">
            <v>0</v>
          </cell>
          <cell r="S568">
            <v>0</v>
          </cell>
          <cell r="T568">
            <v>0</v>
          </cell>
          <cell r="U568">
            <v>0</v>
          </cell>
          <cell r="V568">
            <v>0</v>
          </cell>
          <cell r="W568">
            <v>0</v>
          </cell>
          <cell r="X568">
            <v>0</v>
          </cell>
          <cell r="Y568">
            <v>0</v>
          </cell>
          <cell r="Z568">
            <v>0</v>
          </cell>
          <cell r="AA568">
            <v>0</v>
          </cell>
          <cell r="AB568">
            <v>0</v>
          </cell>
          <cell r="AC568">
            <v>0</v>
          </cell>
          <cell r="AD568">
            <v>0</v>
          </cell>
          <cell r="AE568">
            <v>0</v>
          </cell>
          <cell r="AF568">
            <v>0</v>
          </cell>
          <cell r="AG568">
            <v>0</v>
          </cell>
          <cell r="AH568">
            <v>0</v>
          </cell>
          <cell r="AI568">
            <v>0</v>
          </cell>
          <cell r="AJ568">
            <v>0</v>
          </cell>
          <cell r="AK568">
            <v>0</v>
          </cell>
          <cell r="AL568">
            <v>0</v>
          </cell>
          <cell r="AM568">
            <v>0</v>
          </cell>
          <cell r="AN568">
            <v>0</v>
          </cell>
          <cell r="AO568">
            <v>0</v>
          </cell>
          <cell r="AP568">
            <v>0</v>
          </cell>
          <cell r="AQ568">
            <v>0</v>
          </cell>
          <cell r="AR568">
            <v>0</v>
          </cell>
          <cell r="AS568">
            <v>0</v>
          </cell>
          <cell r="AT568">
            <v>0</v>
          </cell>
        </row>
        <row r="569">
          <cell r="D569" t="str">
            <v>Unit 9</v>
          </cell>
          <cell r="E569" t="str">
            <v>Foreign</v>
          </cell>
          <cell r="F569" t="str">
            <v>G</v>
          </cell>
          <cell r="G569" t="str">
            <v>Construction, Erection, Installation</v>
          </cell>
          <cell r="H569" t="str">
            <v>Fixed</v>
          </cell>
          <cell r="J569">
            <v>0</v>
          </cell>
          <cell r="K569">
            <v>0</v>
          </cell>
          <cell r="L569">
            <v>0</v>
          </cell>
          <cell r="M569">
            <v>0</v>
          </cell>
          <cell r="N569">
            <v>0</v>
          </cell>
          <cell r="O569">
            <v>0</v>
          </cell>
          <cell r="P569">
            <v>0</v>
          </cell>
          <cell r="Q569">
            <v>0</v>
          </cell>
          <cell r="R569">
            <v>0</v>
          </cell>
          <cell r="S569">
            <v>0</v>
          </cell>
          <cell r="T569">
            <v>0</v>
          </cell>
          <cell r="U569">
            <v>0</v>
          </cell>
          <cell r="V569">
            <v>0</v>
          </cell>
          <cell r="W569">
            <v>0</v>
          </cell>
          <cell r="X569">
            <v>0</v>
          </cell>
          <cell r="Y569">
            <v>0</v>
          </cell>
          <cell r="Z569">
            <v>0</v>
          </cell>
          <cell r="AA569">
            <v>0</v>
          </cell>
          <cell r="AB569">
            <v>0</v>
          </cell>
          <cell r="AC569">
            <v>0</v>
          </cell>
          <cell r="AD569">
            <v>0</v>
          </cell>
          <cell r="AE569">
            <v>0</v>
          </cell>
          <cell r="AF569">
            <v>0</v>
          </cell>
          <cell r="AG569">
            <v>0</v>
          </cell>
          <cell r="AH569">
            <v>0</v>
          </cell>
          <cell r="AI569">
            <v>0</v>
          </cell>
          <cell r="AJ569">
            <v>0</v>
          </cell>
          <cell r="AK569">
            <v>0</v>
          </cell>
          <cell r="AL569">
            <v>0</v>
          </cell>
          <cell r="AM569">
            <v>0</v>
          </cell>
          <cell r="AN569">
            <v>0</v>
          </cell>
          <cell r="AO569">
            <v>0</v>
          </cell>
          <cell r="AP569">
            <v>0</v>
          </cell>
          <cell r="AQ569">
            <v>0</v>
          </cell>
          <cell r="AR569">
            <v>0</v>
          </cell>
          <cell r="AS569">
            <v>0</v>
          </cell>
          <cell r="AT569">
            <v>0</v>
          </cell>
        </row>
        <row r="570">
          <cell r="D570" t="str">
            <v>Unit 9</v>
          </cell>
          <cell r="E570" t="str">
            <v>Foreign</v>
          </cell>
          <cell r="F570" t="str">
            <v>H</v>
          </cell>
          <cell r="G570" t="str">
            <v>Commissioning and Testing</v>
          </cell>
          <cell r="H570" t="str">
            <v>Fixed</v>
          </cell>
          <cell r="J570">
            <v>0</v>
          </cell>
          <cell r="K570">
            <v>0</v>
          </cell>
          <cell r="L570">
            <v>0</v>
          </cell>
          <cell r="M570">
            <v>0</v>
          </cell>
          <cell r="N570">
            <v>0</v>
          </cell>
          <cell r="O570">
            <v>0</v>
          </cell>
          <cell r="P570">
            <v>0</v>
          </cell>
          <cell r="Q570">
            <v>0</v>
          </cell>
          <cell r="R570">
            <v>0</v>
          </cell>
          <cell r="S570">
            <v>0</v>
          </cell>
          <cell r="T570">
            <v>0</v>
          </cell>
          <cell r="U570">
            <v>0</v>
          </cell>
          <cell r="V570">
            <v>0</v>
          </cell>
          <cell r="W570">
            <v>0</v>
          </cell>
          <cell r="X570">
            <v>0</v>
          </cell>
          <cell r="Y570">
            <v>0</v>
          </cell>
          <cell r="Z570">
            <v>0</v>
          </cell>
          <cell r="AA570">
            <v>0</v>
          </cell>
          <cell r="AB570">
            <v>0</v>
          </cell>
          <cell r="AC570">
            <v>0</v>
          </cell>
          <cell r="AD570">
            <v>0</v>
          </cell>
          <cell r="AE570">
            <v>0</v>
          </cell>
          <cell r="AF570">
            <v>0</v>
          </cell>
          <cell r="AG570">
            <v>0</v>
          </cell>
          <cell r="AH570">
            <v>0</v>
          </cell>
          <cell r="AI570">
            <v>0</v>
          </cell>
          <cell r="AJ570">
            <v>0</v>
          </cell>
          <cell r="AK570">
            <v>0</v>
          </cell>
          <cell r="AL570">
            <v>0</v>
          </cell>
          <cell r="AM570">
            <v>0</v>
          </cell>
          <cell r="AN570">
            <v>0</v>
          </cell>
          <cell r="AO570">
            <v>0</v>
          </cell>
          <cell r="AP570">
            <v>0</v>
          </cell>
          <cell r="AQ570">
            <v>0</v>
          </cell>
          <cell r="AR570">
            <v>0</v>
          </cell>
          <cell r="AS570">
            <v>0</v>
          </cell>
          <cell r="AT570">
            <v>0</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ECTION SUMMARY"/>
      <sheetName val="SITE LABOUR"/>
      <sheetName val="SAM LABOUR SPLIT - TRADE"/>
      <sheetName val="SHN LAB OCT"/>
      <sheetName val="SHN LAB NOV"/>
      <sheetName val="SHN LAB DEC"/>
      <sheetName val="ACCOM"/>
      <sheetName val="LOA"/>
      <sheetName val="CON ISSUED FROM SITE STORE"/>
      <sheetName val="SITE RUN"/>
      <sheetName val="HO ORDERS"/>
      <sheetName val="HEAD OFFICE HRS"/>
      <sheetName val="GEAR"/>
      <sheetName val="EDS SAMS CALC"/>
      <sheetName val="EDS SAMS RE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 0"/>
      <sheetName val="Cost Split (Relays etc)"/>
      <sheetName val="Tender Calculation (Relays)"/>
      <sheetName val="Relay Price Breakdown"/>
      <sheetName val="Switchgear Price Breakdown"/>
      <sheetName val="Rates - FAT"/>
      <sheetName val="Rates - SAT"/>
      <sheetName val="Rates - Engineering"/>
      <sheetName val="Rates - Installation"/>
      <sheetName val="Material"/>
      <sheetName val="Installation"/>
      <sheetName val="Bill of Matrials"/>
      <sheetName val="Operational Check List"/>
      <sheetName val="COVER SHEET"/>
      <sheetName val="BNK Calc"/>
      <sheetName val="PREISBL"/>
      <sheetName val="Cost Split"/>
      <sheetName val="Tender Calculation"/>
      <sheetName val="Calculation With SD"/>
      <sheetName val="REVERSE CALC"/>
      <sheetName val="Order Calculation"/>
      <sheetName val="Cash Flow TC"/>
      <sheetName val="Cash Flow SD"/>
      <sheetName val="Cash Flow - OC"/>
      <sheetName val="USD price"/>
      <sheetName val="BULY "/>
      <sheetName val="Customer Cash Flow ZAR"/>
      <sheetName val="Qm"/>
      <sheetName val="Price09"/>
      <sheetName val="Health_Welln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row r="1">
          <cell r="G1" t="str">
            <v>Total</v>
          </cell>
        </row>
        <row r="2">
          <cell r="G2">
            <v>1141658.4510119995</v>
          </cell>
        </row>
      </sheetData>
      <sheetData sheetId="17"/>
      <sheetData sheetId="18"/>
      <sheetData sheetId="19"/>
      <sheetData sheetId="20"/>
      <sheetData sheetId="21" refreshError="1"/>
      <sheetData sheetId="22" refreshError="1"/>
      <sheetData sheetId="23" refreshError="1"/>
      <sheetData sheetId="24"/>
      <sheetData sheetId="25"/>
      <sheetData sheetId="26"/>
      <sheetData sheetId="27" refreshError="1"/>
      <sheetData sheetId="28" refreshError="1"/>
      <sheetData sheetId="2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file"/>
      <sheetName val="DATA"/>
      <sheetName val="CHECK LIST"/>
      <sheetName val="Sheet1"/>
      <sheetName val="BoQ"/>
      <sheetName val="P&amp;G's"/>
      <sheetName val="costP &amp; G"/>
      <sheetName val="Scaffolding"/>
      <sheetName val="Scaf P&amp;G's"/>
      <sheetName val="Scaf cost P &amp; G"/>
      <sheetName val="vessel"/>
      <sheetName val="Workings"/>
      <sheetName val="Containers"/>
      <sheetName val="Daywork Rates"/>
      <sheetName val="Norm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ow r="21">
          <cell r="L21">
            <v>1.2499999931052399</v>
          </cell>
        </row>
      </sheetData>
      <sheetData sheetId="12" refreshError="1"/>
      <sheetData sheetId="13"/>
      <sheetData sheetId="1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 &amp; G"/>
      <sheetName val="Summary"/>
      <sheetName val="Cold Vessel"/>
      <sheetName val="Pipe cold"/>
      <sheetName val="Matl. Prices"/>
      <sheetName val="Labour Tables"/>
      <sheetName val="Lookup"/>
      <sheetName val="Lines Short"/>
      <sheetName val="metre Tables"/>
      <sheetName val="Names"/>
      <sheetName val="elbow Tables"/>
      <sheetName val="Elbows"/>
      <sheetName val="Flange Tables"/>
      <sheetName val="Flanges"/>
      <sheetName val="Vessels"/>
      <sheetName val="Sheet1"/>
    </sheetNames>
    <sheetDataSet>
      <sheetData sheetId="0"/>
      <sheetData sheetId="1"/>
      <sheetData sheetId="2"/>
      <sheetData sheetId="3"/>
      <sheetData sheetId="4">
        <row r="129">
          <cell r="A129" t="str">
            <v>mm</v>
          </cell>
          <cell r="B129">
            <v>35</v>
          </cell>
          <cell r="C129">
            <v>40</v>
          </cell>
          <cell r="D129">
            <v>45</v>
          </cell>
          <cell r="E129">
            <v>60</v>
          </cell>
          <cell r="F129">
            <v>80</v>
          </cell>
        </row>
        <row r="130">
          <cell r="A130">
            <v>10</v>
          </cell>
          <cell r="B130">
            <v>21.287878787878785</v>
          </cell>
          <cell r="C130">
            <v>24.330303030303032</v>
          </cell>
          <cell r="D130">
            <v>27.372727272727271</v>
          </cell>
          <cell r="E130">
            <v>36.493939393939399</v>
          </cell>
          <cell r="F130">
            <v>48.660606060606064</v>
          </cell>
          <cell r="H130">
            <v>2</v>
          </cell>
        </row>
        <row r="131">
          <cell r="A131">
            <v>15</v>
          </cell>
          <cell r="B131">
            <v>30.545454545454543</v>
          </cell>
          <cell r="C131">
            <v>34.909090909090914</v>
          </cell>
          <cell r="D131">
            <v>39.272727272727273</v>
          </cell>
          <cell r="E131">
            <v>52.36363636363636</v>
          </cell>
          <cell r="F131">
            <v>69.818181818181827</v>
          </cell>
          <cell r="H131">
            <v>3</v>
          </cell>
        </row>
        <row r="132">
          <cell r="A132">
            <v>20</v>
          </cell>
          <cell r="B132">
            <v>39.799999999999997</v>
          </cell>
          <cell r="C132">
            <v>45.487878787878792</v>
          </cell>
          <cell r="D132">
            <v>51.172727272727272</v>
          </cell>
          <cell r="E132">
            <v>68.230303030303034</v>
          </cell>
          <cell r="F132">
            <v>90.972727272727269</v>
          </cell>
          <cell r="H132">
            <v>4</v>
          </cell>
        </row>
        <row r="133">
          <cell r="A133">
            <v>25</v>
          </cell>
          <cell r="B133">
            <v>49.057575757575755</v>
          </cell>
          <cell r="C133">
            <v>56.06666666666667</v>
          </cell>
          <cell r="D133">
            <v>63.072727272727263</v>
          </cell>
          <cell r="E133">
            <v>84.09696969696968</v>
          </cell>
          <cell r="F133">
            <v>112.13030303030303</v>
          </cell>
          <cell r="H133">
            <v>5</v>
          </cell>
        </row>
        <row r="134">
          <cell r="A134">
            <v>30</v>
          </cell>
          <cell r="B134">
            <v>58.312121212121205</v>
          </cell>
          <cell r="C134">
            <v>66.642424242424227</v>
          </cell>
          <cell r="D134">
            <v>74.972727272727269</v>
          </cell>
          <cell r="E134">
            <v>99.966666666666654</v>
          </cell>
          <cell r="F134">
            <v>133.28787878787878</v>
          </cell>
          <cell r="H134">
            <v>6</v>
          </cell>
        </row>
        <row r="135">
          <cell r="A135">
            <v>35</v>
          </cell>
          <cell r="B135">
            <v>67.569696969696963</v>
          </cell>
          <cell r="C135">
            <v>77.221212121212119</v>
          </cell>
          <cell r="D135">
            <v>86.875757575757561</v>
          </cell>
          <cell r="E135">
            <v>115.83333333333333</v>
          </cell>
          <cell r="F135">
            <v>154.44545454545454</v>
          </cell>
          <cell r="H135">
            <v>7</v>
          </cell>
        </row>
        <row r="136">
          <cell r="A136">
            <v>40</v>
          </cell>
          <cell r="B136">
            <v>76.824242424242428</v>
          </cell>
          <cell r="C136">
            <v>87.8</v>
          </cell>
          <cell r="D136">
            <v>98.775757575757567</v>
          </cell>
          <cell r="E136">
            <v>131.69999999999999</v>
          </cell>
          <cell r="F136">
            <v>175.6</v>
          </cell>
          <cell r="H136">
            <v>8</v>
          </cell>
        </row>
        <row r="137">
          <cell r="A137">
            <v>45</v>
          </cell>
          <cell r="B137">
            <v>86.081818181818178</v>
          </cell>
          <cell r="C137">
            <v>98.378787878787861</v>
          </cell>
          <cell r="D137">
            <v>110.67575757575757</v>
          </cell>
          <cell r="E137">
            <v>147.56666666666666</v>
          </cell>
          <cell r="F137">
            <v>196.75757575757572</v>
          </cell>
          <cell r="H137">
            <v>9</v>
          </cell>
        </row>
        <row r="138">
          <cell r="A138">
            <v>50</v>
          </cell>
          <cell r="B138">
            <v>95.336363636363643</v>
          </cell>
          <cell r="C138">
            <v>108.95757575757575</v>
          </cell>
          <cell r="D138">
            <v>122.57575757575756</v>
          </cell>
          <cell r="E138">
            <v>163.43636363636364</v>
          </cell>
          <cell r="F138">
            <v>217.91515151515151</v>
          </cell>
          <cell r="H138">
            <v>10</v>
          </cell>
        </row>
        <row r="139">
          <cell r="A139">
            <v>55</v>
          </cell>
          <cell r="B139">
            <v>104.59393939393941</v>
          </cell>
          <cell r="C139">
            <v>119.53636363636363</v>
          </cell>
          <cell r="D139">
            <v>134.47878787878787</v>
          </cell>
          <cell r="E139">
            <v>179.30303030303031</v>
          </cell>
          <cell r="F139">
            <v>239.06969696969693</v>
          </cell>
          <cell r="H139">
            <v>11</v>
          </cell>
        </row>
        <row r="140">
          <cell r="A140">
            <v>60</v>
          </cell>
          <cell r="B140">
            <v>113.84848484848484</v>
          </cell>
          <cell r="C140">
            <v>130.1151515151515</v>
          </cell>
          <cell r="D140">
            <v>146.37878787878788</v>
          </cell>
          <cell r="E140">
            <v>195.16969696969696</v>
          </cell>
          <cell r="F140">
            <v>260.22727272727275</v>
          </cell>
          <cell r="H140">
            <v>12</v>
          </cell>
        </row>
        <row r="141">
          <cell r="A141">
            <v>65</v>
          </cell>
          <cell r="B141">
            <v>123.10606060606061</v>
          </cell>
          <cell r="C141">
            <v>140.69090909090909</v>
          </cell>
          <cell r="D141">
            <v>158.27878787878788</v>
          </cell>
          <cell r="E141">
            <v>211.0393939393939</v>
          </cell>
          <cell r="F141">
            <v>281.38484848484848</v>
          </cell>
          <cell r="H141">
            <v>13</v>
          </cell>
        </row>
        <row r="142">
          <cell r="A142">
            <v>70</v>
          </cell>
          <cell r="B142">
            <v>132.36060606060607</v>
          </cell>
          <cell r="C142">
            <v>151.26969696969698</v>
          </cell>
          <cell r="D142">
            <v>170.17878787878789</v>
          </cell>
          <cell r="E142">
            <v>226.90606060606058</v>
          </cell>
          <cell r="F142">
            <v>302.5424242424242</v>
          </cell>
          <cell r="H142">
            <v>14</v>
          </cell>
        </row>
        <row r="143">
          <cell r="A143">
            <v>80</v>
          </cell>
          <cell r="B143">
            <v>150.87272727272727</v>
          </cell>
          <cell r="C143">
            <v>172.42727272727271</v>
          </cell>
          <cell r="D143">
            <v>193.98181818181817</v>
          </cell>
          <cell r="E143">
            <v>258.63939393939393</v>
          </cell>
          <cell r="F143">
            <v>344.85454545454542</v>
          </cell>
          <cell r="H143">
            <v>15</v>
          </cell>
        </row>
        <row r="144">
          <cell r="A144">
            <v>90</v>
          </cell>
          <cell r="B144">
            <v>169.3848484848485</v>
          </cell>
          <cell r="C144">
            <v>193.58484848484849</v>
          </cell>
          <cell r="D144">
            <v>217.78181818181815</v>
          </cell>
          <cell r="E144">
            <v>290.37575757575758</v>
          </cell>
          <cell r="F144">
            <v>387.16666666666663</v>
          </cell>
          <cell r="H144">
            <v>16</v>
          </cell>
        </row>
        <row r="145">
          <cell r="A145">
            <v>100</v>
          </cell>
          <cell r="B145">
            <v>187.89696969696968</v>
          </cell>
          <cell r="C145">
            <v>214.73939393939392</v>
          </cell>
          <cell r="D145">
            <v>241.58181818181819</v>
          </cell>
          <cell r="E145">
            <v>322.11212121212117</v>
          </cell>
          <cell r="F145">
            <v>429.48181818181814</v>
          </cell>
          <cell r="H145">
            <v>17</v>
          </cell>
        </row>
        <row r="146">
          <cell r="A146">
            <v>110</v>
          </cell>
          <cell r="B146">
            <v>206.40909090909091</v>
          </cell>
          <cell r="C146">
            <v>235.89696969696971</v>
          </cell>
          <cell r="D146">
            <v>265.38484848484848</v>
          </cell>
          <cell r="E146">
            <v>353.84545454545457</v>
          </cell>
          <cell r="F146">
            <v>471.79393939393941</v>
          </cell>
          <cell r="H146">
            <v>18</v>
          </cell>
        </row>
        <row r="147">
          <cell r="A147">
            <v>120</v>
          </cell>
          <cell r="B147">
            <v>224.92121212121214</v>
          </cell>
          <cell r="C147">
            <v>257.05454545454546</v>
          </cell>
          <cell r="D147">
            <v>289.18484848484843</v>
          </cell>
          <cell r="E147">
            <v>385.58181818181822</v>
          </cell>
          <cell r="F147">
            <v>514.10909090909092</v>
          </cell>
          <cell r="H147">
            <v>19</v>
          </cell>
        </row>
        <row r="148">
          <cell r="A148">
            <v>125</v>
          </cell>
          <cell r="B148">
            <v>234.17878787878786</v>
          </cell>
          <cell r="C148">
            <v>267.63333333333333</v>
          </cell>
          <cell r="D148">
            <v>301.08787878787876</v>
          </cell>
          <cell r="E148">
            <v>401.44848484848478</v>
          </cell>
          <cell r="F148">
            <v>535.26363636363635</v>
          </cell>
          <cell r="H148">
            <v>20</v>
          </cell>
        </row>
        <row r="149">
          <cell r="A149">
            <v>150</v>
          </cell>
          <cell r="B149">
            <v>280.45757575757574</v>
          </cell>
          <cell r="C149">
            <v>320.5242424242424</v>
          </cell>
          <cell r="D149">
            <v>360.59090909090907</v>
          </cell>
          <cell r="E149">
            <v>480.78484848484845</v>
          </cell>
          <cell r="F149">
            <v>641.0484848484848</v>
          </cell>
          <cell r="H149">
            <v>21</v>
          </cell>
        </row>
        <row r="150">
          <cell r="A150">
            <v>175</v>
          </cell>
          <cell r="B150">
            <v>326.73939393939395</v>
          </cell>
          <cell r="C150">
            <v>373.41515151515148</v>
          </cell>
          <cell r="D150">
            <v>420.09393939393937</v>
          </cell>
          <cell r="E150">
            <v>560.12424242424242</v>
          </cell>
          <cell r="F150">
            <v>746.22727272727275</v>
          </cell>
          <cell r="H150">
            <v>22</v>
          </cell>
        </row>
        <row r="151">
          <cell r="A151">
            <v>200</v>
          </cell>
          <cell r="B151">
            <v>373.01818181818186</v>
          </cell>
          <cell r="C151">
            <v>426.30909090909086</v>
          </cell>
          <cell r="D151">
            <v>479.59696969696967</v>
          </cell>
          <cell r="E151">
            <v>639.46060606060598</v>
          </cell>
          <cell r="F151">
            <v>852.61515151515152</v>
          </cell>
          <cell r="H151">
            <v>23</v>
          </cell>
        </row>
        <row r="152">
          <cell r="A152">
            <v>250</v>
          </cell>
          <cell r="B152">
            <v>465.57878787878792</v>
          </cell>
          <cell r="C152">
            <v>532.09090909090912</v>
          </cell>
          <cell r="D152">
            <v>598.60303030303032</v>
          </cell>
          <cell r="E152">
            <v>798.13636363636363</v>
          </cell>
          <cell r="F152">
            <v>1064.1818181818182</v>
          </cell>
          <cell r="H152">
            <v>24</v>
          </cell>
        </row>
        <row r="153">
          <cell r="A153">
            <v>300</v>
          </cell>
          <cell r="B153">
            <v>560.91515151515148</v>
          </cell>
          <cell r="C153">
            <v>641.0484848484848</v>
          </cell>
          <cell r="D153">
            <v>721.18181818181813</v>
          </cell>
          <cell r="E153">
            <v>961.56969696969691</v>
          </cell>
          <cell r="F153">
            <v>1282.0969696969696</v>
          </cell>
          <cell r="H153">
            <v>25</v>
          </cell>
        </row>
        <row r="154">
          <cell r="A154">
            <v>350</v>
          </cell>
          <cell r="B154">
            <v>653.47575757575771</v>
          </cell>
          <cell r="C154">
            <v>746.83333333333337</v>
          </cell>
          <cell r="D154">
            <v>840.18787878787873</v>
          </cell>
          <cell r="E154">
            <v>1120.2454545454543</v>
          </cell>
          <cell r="F154">
            <v>1493.6636363636364</v>
          </cell>
          <cell r="H154">
            <v>26</v>
          </cell>
        </row>
        <row r="155">
          <cell r="A155">
            <v>400</v>
          </cell>
          <cell r="B155">
            <v>746.03636363636372</v>
          </cell>
          <cell r="C155">
            <v>852.61818181818171</v>
          </cell>
          <cell r="D155">
            <v>959.19393939393933</v>
          </cell>
          <cell r="E155">
            <v>1278.921212121212</v>
          </cell>
          <cell r="F155">
            <v>1705.230303030303</v>
          </cell>
          <cell r="H155">
            <v>27</v>
          </cell>
        </row>
        <row r="156">
          <cell r="H156">
            <v>28</v>
          </cell>
        </row>
        <row r="157">
          <cell r="B157">
            <v>2</v>
          </cell>
          <cell r="C157">
            <v>3</v>
          </cell>
          <cell r="D157">
            <v>4</v>
          </cell>
          <cell r="E157">
            <v>5</v>
          </cell>
          <cell r="F157">
            <v>6</v>
          </cell>
          <cell r="G157">
            <v>7</v>
          </cell>
          <cell r="H157">
            <v>29</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Straight Pipe"/>
      <sheetName val="Sheet2"/>
      <sheetName val="Sheet3"/>
    </sheetNames>
    <sheetDataSet>
      <sheetData sheetId="0" refreshError="1"/>
      <sheetData sheetId="1">
        <row r="6">
          <cell r="A6" t="str">
            <v>Nominal
Bore</v>
          </cell>
          <cell r="B6" t="str">
            <v>Outer 
Diameter</v>
          </cell>
          <cell r="C6">
            <v>25</v>
          </cell>
          <cell r="D6">
            <v>30</v>
          </cell>
          <cell r="E6">
            <v>35</v>
          </cell>
          <cell r="F6">
            <v>40</v>
          </cell>
          <cell r="G6">
            <v>45</v>
          </cell>
          <cell r="H6">
            <v>50</v>
          </cell>
          <cell r="I6">
            <v>55</v>
          </cell>
          <cell r="J6">
            <v>60</v>
          </cell>
          <cell r="K6">
            <v>65</v>
          </cell>
          <cell r="L6">
            <v>70</v>
          </cell>
          <cell r="M6">
            <v>75</v>
          </cell>
          <cell r="N6">
            <v>80</v>
          </cell>
          <cell r="O6">
            <v>85</v>
          </cell>
          <cell r="P6">
            <v>90</v>
          </cell>
          <cell r="Q6">
            <v>100</v>
          </cell>
        </row>
        <row r="7">
          <cell r="A7">
            <v>13</v>
          </cell>
          <cell r="B7">
            <v>21</v>
          </cell>
          <cell r="C7">
            <v>0.25</v>
          </cell>
          <cell r="D7">
            <v>0.25</v>
          </cell>
          <cell r="F7">
            <v>0.25</v>
          </cell>
          <cell r="H7">
            <v>0.25</v>
          </cell>
          <cell r="J7">
            <v>0.25</v>
          </cell>
          <cell r="L7">
            <v>0.3</v>
          </cell>
          <cell r="M7">
            <v>0.3</v>
          </cell>
          <cell r="N7">
            <v>0.3</v>
          </cell>
          <cell r="P7" t="str">
            <v>n/a</v>
          </cell>
          <cell r="Q7" t="str">
            <v>n/a</v>
          </cell>
        </row>
        <row r="8">
          <cell r="A8">
            <v>20</v>
          </cell>
          <cell r="B8">
            <v>27</v>
          </cell>
          <cell r="C8">
            <v>0.25</v>
          </cell>
          <cell r="D8">
            <v>0.25</v>
          </cell>
          <cell r="F8">
            <v>0.25</v>
          </cell>
          <cell r="H8">
            <v>0.25</v>
          </cell>
          <cell r="J8">
            <v>0.25</v>
          </cell>
          <cell r="L8">
            <v>0.3</v>
          </cell>
          <cell r="M8">
            <v>0.3</v>
          </cell>
          <cell r="N8">
            <v>0.3</v>
          </cell>
          <cell r="P8" t="str">
            <v>n/a</v>
          </cell>
          <cell r="Q8" t="str">
            <v>n/a</v>
          </cell>
        </row>
        <row r="9">
          <cell r="A9">
            <v>25</v>
          </cell>
          <cell r="B9">
            <v>34</v>
          </cell>
          <cell r="C9">
            <v>0.25</v>
          </cell>
          <cell r="D9">
            <v>0.25</v>
          </cell>
          <cell r="F9">
            <v>0.25</v>
          </cell>
          <cell r="H9">
            <v>0.25</v>
          </cell>
          <cell r="J9">
            <v>0.25</v>
          </cell>
          <cell r="L9">
            <v>0.3</v>
          </cell>
          <cell r="M9">
            <v>0.3</v>
          </cell>
          <cell r="N9">
            <v>0.3</v>
          </cell>
          <cell r="P9" t="str">
            <v>n/a</v>
          </cell>
          <cell r="Q9" t="str">
            <v>n/a</v>
          </cell>
        </row>
        <row r="10">
          <cell r="A10">
            <v>32</v>
          </cell>
          <cell r="B10">
            <v>43</v>
          </cell>
          <cell r="C10">
            <v>0.25</v>
          </cell>
          <cell r="D10">
            <v>0.25</v>
          </cell>
          <cell r="F10">
            <v>0.25</v>
          </cell>
          <cell r="H10">
            <v>0.25</v>
          </cell>
          <cell r="J10">
            <v>0.25</v>
          </cell>
          <cell r="L10">
            <v>0.3</v>
          </cell>
          <cell r="M10">
            <v>0.3</v>
          </cell>
          <cell r="N10">
            <v>0.3</v>
          </cell>
          <cell r="P10" t="str">
            <v>n/a</v>
          </cell>
          <cell r="Q10" t="str">
            <v>n/a</v>
          </cell>
        </row>
        <row r="11">
          <cell r="A11">
            <v>38</v>
          </cell>
          <cell r="B11">
            <v>50</v>
          </cell>
          <cell r="C11">
            <v>0.25</v>
          </cell>
          <cell r="D11">
            <v>0.25</v>
          </cell>
          <cell r="F11">
            <v>0.25</v>
          </cell>
          <cell r="H11">
            <v>0.25</v>
          </cell>
          <cell r="J11">
            <v>0.25</v>
          </cell>
          <cell r="L11">
            <v>0.3</v>
          </cell>
          <cell r="M11">
            <v>0.3</v>
          </cell>
          <cell r="N11">
            <v>0.3</v>
          </cell>
          <cell r="P11" t="str">
            <v>n/a</v>
          </cell>
          <cell r="Q11" t="str">
            <v>n/a</v>
          </cell>
        </row>
        <row r="12">
          <cell r="A12">
            <v>50</v>
          </cell>
          <cell r="B12">
            <v>60</v>
          </cell>
          <cell r="C12">
            <v>0.25</v>
          </cell>
          <cell r="D12">
            <v>0.25</v>
          </cell>
          <cell r="F12">
            <v>0.25</v>
          </cell>
          <cell r="H12">
            <v>0.25</v>
          </cell>
          <cell r="J12">
            <v>0.25</v>
          </cell>
          <cell r="L12">
            <v>0.3</v>
          </cell>
          <cell r="M12">
            <v>0.3</v>
          </cell>
          <cell r="N12">
            <v>0.3</v>
          </cell>
          <cell r="P12">
            <v>0.35</v>
          </cell>
          <cell r="Q12">
            <v>0.35</v>
          </cell>
        </row>
        <row r="13">
          <cell r="A13">
            <v>63</v>
          </cell>
          <cell r="B13">
            <v>76</v>
          </cell>
          <cell r="C13">
            <v>0.3</v>
          </cell>
          <cell r="D13">
            <v>0.3</v>
          </cell>
          <cell r="F13">
            <v>0.3</v>
          </cell>
          <cell r="H13">
            <v>0.3</v>
          </cell>
          <cell r="J13">
            <v>0.3</v>
          </cell>
          <cell r="L13">
            <v>0.35</v>
          </cell>
          <cell r="N13">
            <v>0.35</v>
          </cell>
          <cell r="P13">
            <v>0.35</v>
          </cell>
          <cell r="Q13">
            <v>0.35</v>
          </cell>
        </row>
        <row r="14">
          <cell r="A14">
            <v>75</v>
          </cell>
          <cell r="B14">
            <v>90</v>
          </cell>
          <cell r="C14">
            <v>0.3</v>
          </cell>
          <cell r="D14">
            <v>0.3</v>
          </cell>
          <cell r="F14">
            <v>0.3</v>
          </cell>
          <cell r="H14">
            <v>0.3</v>
          </cell>
          <cell r="J14">
            <v>0.3</v>
          </cell>
          <cell r="L14">
            <v>0.35</v>
          </cell>
          <cell r="N14">
            <v>0.35</v>
          </cell>
          <cell r="P14">
            <v>0.35</v>
          </cell>
          <cell r="Q14">
            <v>0.35</v>
          </cell>
        </row>
        <row r="15">
          <cell r="A15">
            <v>88</v>
          </cell>
          <cell r="B15">
            <v>102</v>
          </cell>
          <cell r="C15">
            <v>0.3</v>
          </cell>
          <cell r="D15">
            <v>0.3</v>
          </cell>
          <cell r="F15">
            <v>0.3</v>
          </cell>
          <cell r="H15">
            <v>0.3</v>
          </cell>
          <cell r="J15">
            <v>0.3</v>
          </cell>
          <cell r="L15">
            <v>0.35</v>
          </cell>
          <cell r="N15">
            <v>0.35</v>
          </cell>
          <cell r="P15">
            <v>0.35</v>
          </cell>
          <cell r="Q15">
            <v>0.35</v>
          </cell>
        </row>
        <row r="16">
          <cell r="A16">
            <v>100</v>
          </cell>
          <cell r="B16">
            <v>115</v>
          </cell>
          <cell r="C16">
            <v>0.3</v>
          </cell>
          <cell r="D16">
            <v>0.3</v>
          </cell>
          <cell r="F16">
            <v>0.3</v>
          </cell>
          <cell r="H16">
            <v>0.3</v>
          </cell>
          <cell r="J16">
            <v>0.3</v>
          </cell>
          <cell r="L16">
            <v>0.35</v>
          </cell>
          <cell r="N16">
            <v>0.35</v>
          </cell>
          <cell r="P16">
            <v>0.35</v>
          </cell>
          <cell r="Q16">
            <v>0.35</v>
          </cell>
        </row>
        <row r="17">
          <cell r="A17">
            <v>125</v>
          </cell>
          <cell r="B17">
            <v>140</v>
          </cell>
          <cell r="C17">
            <v>0.35</v>
          </cell>
          <cell r="D17">
            <v>0.35</v>
          </cell>
          <cell r="F17">
            <v>0.35</v>
          </cell>
          <cell r="H17">
            <v>0.35</v>
          </cell>
          <cell r="J17">
            <v>0.35</v>
          </cell>
          <cell r="L17">
            <v>0.4</v>
          </cell>
          <cell r="N17">
            <v>0.4</v>
          </cell>
          <cell r="P17">
            <v>0.4</v>
          </cell>
          <cell r="Q17">
            <v>0.4</v>
          </cell>
        </row>
        <row r="18">
          <cell r="A18">
            <v>150</v>
          </cell>
          <cell r="B18">
            <v>168</v>
          </cell>
          <cell r="C18">
            <v>0.35</v>
          </cell>
          <cell r="D18">
            <v>0.35</v>
          </cell>
          <cell r="F18">
            <v>0.35</v>
          </cell>
          <cell r="H18">
            <v>0.35</v>
          </cell>
          <cell r="J18">
            <v>0.35</v>
          </cell>
          <cell r="L18">
            <v>0.4</v>
          </cell>
          <cell r="N18">
            <v>0.4</v>
          </cell>
          <cell r="P18">
            <v>0.4</v>
          </cell>
          <cell r="Q18">
            <v>0.4</v>
          </cell>
        </row>
        <row r="19">
          <cell r="A19">
            <v>175</v>
          </cell>
          <cell r="B19">
            <v>190</v>
          </cell>
          <cell r="C19">
            <v>0.35</v>
          </cell>
          <cell r="D19">
            <v>0.35</v>
          </cell>
          <cell r="F19">
            <v>0.35</v>
          </cell>
          <cell r="H19">
            <v>0.35</v>
          </cell>
          <cell r="J19">
            <v>0.35</v>
          </cell>
          <cell r="L19">
            <v>0.4</v>
          </cell>
          <cell r="N19">
            <v>0.4</v>
          </cell>
          <cell r="P19">
            <v>0.4</v>
          </cell>
          <cell r="Q19">
            <v>0.4</v>
          </cell>
        </row>
        <row r="20">
          <cell r="A20">
            <v>200</v>
          </cell>
          <cell r="B20">
            <v>219</v>
          </cell>
          <cell r="C20">
            <v>0.35</v>
          </cell>
          <cell r="D20">
            <v>0.35</v>
          </cell>
          <cell r="F20">
            <v>0.35</v>
          </cell>
          <cell r="H20">
            <v>0.35</v>
          </cell>
          <cell r="J20">
            <v>0.35</v>
          </cell>
          <cell r="L20">
            <v>0.4</v>
          </cell>
          <cell r="N20">
            <v>0.4</v>
          </cell>
          <cell r="P20">
            <v>0.4</v>
          </cell>
          <cell r="Q20">
            <v>0.4</v>
          </cell>
        </row>
        <row r="21">
          <cell r="A21">
            <v>250</v>
          </cell>
          <cell r="B21">
            <v>273</v>
          </cell>
          <cell r="C21">
            <v>0.8</v>
          </cell>
          <cell r="D21">
            <v>0.8</v>
          </cell>
          <cell r="F21">
            <v>0.8</v>
          </cell>
          <cell r="H21">
            <v>0.8</v>
          </cell>
          <cell r="J21">
            <v>0.8</v>
          </cell>
          <cell r="L21">
            <v>0.95</v>
          </cell>
          <cell r="N21">
            <v>0.95</v>
          </cell>
          <cell r="P21">
            <v>0.95</v>
          </cell>
          <cell r="Q21">
            <v>0.95</v>
          </cell>
        </row>
        <row r="22">
          <cell r="A22">
            <v>300</v>
          </cell>
          <cell r="B22">
            <v>324</v>
          </cell>
          <cell r="C22">
            <v>0.8</v>
          </cell>
          <cell r="D22">
            <v>0.8</v>
          </cell>
          <cell r="F22">
            <v>0.8</v>
          </cell>
          <cell r="H22">
            <v>0.8</v>
          </cell>
          <cell r="J22">
            <v>0.8</v>
          </cell>
          <cell r="L22">
            <v>0.95</v>
          </cell>
          <cell r="N22">
            <v>0.95</v>
          </cell>
          <cell r="P22">
            <v>0.95</v>
          </cell>
          <cell r="Q22">
            <v>0.95</v>
          </cell>
        </row>
        <row r="23">
          <cell r="A23">
            <v>350</v>
          </cell>
          <cell r="B23">
            <v>358</v>
          </cell>
          <cell r="C23" t="str">
            <v>n/a</v>
          </cell>
          <cell r="D23" t="str">
            <v>n/a</v>
          </cell>
          <cell r="F23" t="str">
            <v>n/a</v>
          </cell>
          <cell r="H23" t="str">
            <v>n/a</v>
          </cell>
          <cell r="J23" t="str">
            <v>n/a</v>
          </cell>
          <cell r="L23">
            <v>1.1000000000000001</v>
          </cell>
          <cell r="N23">
            <v>1.1000000000000001</v>
          </cell>
          <cell r="P23">
            <v>1.1000000000000001</v>
          </cell>
          <cell r="Q23">
            <v>1.1000000000000001</v>
          </cell>
        </row>
        <row r="24">
          <cell r="A24">
            <v>375</v>
          </cell>
          <cell r="B24">
            <v>381</v>
          </cell>
          <cell r="C24" t="str">
            <v>n/a</v>
          </cell>
          <cell r="D24" t="str">
            <v>n/a</v>
          </cell>
          <cell r="F24" t="str">
            <v>n/a</v>
          </cell>
          <cell r="H24" t="str">
            <v>n/a</v>
          </cell>
          <cell r="J24" t="str">
            <v>n/a</v>
          </cell>
          <cell r="L24">
            <v>1.1000000000000001</v>
          </cell>
          <cell r="N24">
            <v>1.1000000000000001</v>
          </cell>
          <cell r="P24">
            <v>1.1000000000000001</v>
          </cell>
          <cell r="Q24">
            <v>1.1000000000000001</v>
          </cell>
        </row>
        <row r="25">
          <cell r="A25">
            <v>400</v>
          </cell>
          <cell r="B25">
            <v>408</v>
          </cell>
          <cell r="C25" t="str">
            <v>n/a</v>
          </cell>
          <cell r="D25" t="str">
            <v>n/a</v>
          </cell>
          <cell r="F25" t="str">
            <v>n/a</v>
          </cell>
          <cell r="H25" t="str">
            <v>n/a</v>
          </cell>
          <cell r="J25" t="str">
            <v>n/a</v>
          </cell>
          <cell r="L25">
            <v>1.1000000000000001</v>
          </cell>
          <cell r="N25">
            <v>1.1000000000000001</v>
          </cell>
          <cell r="P25">
            <v>1.1000000000000001</v>
          </cell>
          <cell r="Q25">
            <v>1.1000000000000001</v>
          </cell>
        </row>
        <row r="26">
          <cell r="A26">
            <v>450</v>
          </cell>
          <cell r="B26">
            <v>457</v>
          </cell>
          <cell r="C26" t="str">
            <v>n/a</v>
          </cell>
          <cell r="D26" t="str">
            <v>n/a</v>
          </cell>
          <cell r="F26" t="str">
            <v>n/a</v>
          </cell>
          <cell r="H26" t="str">
            <v>n/a</v>
          </cell>
          <cell r="J26" t="str">
            <v>n/a</v>
          </cell>
          <cell r="L26">
            <v>1.4</v>
          </cell>
          <cell r="N26">
            <v>1.4</v>
          </cell>
          <cell r="P26">
            <v>1.4</v>
          </cell>
          <cell r="Q26">
            <v>1.4</v>
          </cell>
        </row>
        <row r="27">
          <cell r="A27">
            <v>500</v>
          </cell>
          <cell r="B27">
            <v>508</v>
          </cell>
          <cell r="C27" t="str">
            <v>n/a</v>
          </cell>
          <cell r="D27" t="str">
            <v>n/a</v>
          </cell>
          <cell r="F27" t="str">
            <v>n/a</v>
          </cell>
          <cell r="H27" t="str">
            <v>n/a</v>
          </cell>
          <cell r="J27" t="str">
            <v>n/a</v>
          </cell>
          <cell r="L27">
            <v>1.4</v>
          </cell>
          <cell r="N27">
            <v>1.4</v>
          </cell>
          <cell r="P27">
            <v>1.4</v>
          </cell>
          <cell r="Q27">
            <v>1.4</v>
          </cell>
        </row>
        <row r="28">
          <cell r="A28">
            <v>550</v>
          </cell>
          <cell r="B28">
            <v>558</v>
          </cell>
          <cell r="C28" t="str">
            <v>n/a</v>
          </cell>
          <cell r="D28" t="str">
            <v>n/a</v>
          </cell>
          <cell r="F28" t="str">
            <v>n/a</v>
          </cell>
          <cell r="H28" t="str">
            <v>n/a</v>
          </cell>
          <cell r="J28" t="str">
            <v>n/a</v>
          </cell>
          <cell r="L28">
            <v>2.2999999999999998</v>
          </cell>
          <cell r="N28">
            <v>2.2999999999999998</v>
          </cell>
          <cell r="P28">
            <v>2.2999999999999998</v>
          </cell>
          <cell r="Q28">
            <v>2.2999999999999998</v>
          </cell>
        </row>
        <row r="29">
          <cell r="A29">
            <v>600</v>
          </cell>
          <cell r="B29">
            <v>609</v>
          </cell>
          <cell r="C29" t="str">
            <v>n/a</v>
          </cell>
          <cell r="D29" t="str">
            <v>n/a</v>
          </cell>
          <cell r="F29" t="str">
            <v>n/a</v>
          </cell>
          <cell r="H29" t="str">
            <v>n/a</v>
          </cell>
          <cell r="J29" t="str">
            <v>n/a</v>
          </cell>
          <cell r="L29">
            <v>2.2999999999999998</v>
          </cell>
          <cell r="N29">
            <v>2.2999999999999998</v>
          </cell>
          <cell r="P29" t="str">
            <v>n/a</v>
          </cell>
          <cell r="Q29" t="str">
            <v>n/a</v>
          </cell>
        </row>
        <row r="30">
          <cell r="A30">
            <v>700</v>
          </cell>
          <cell r="B30">
            <v>711</v>
          </cell>
          <cell r="C30" t="str">
            <v>n/a</v>
          </cell>
          <cell r="D30" t="str">
            <v>n/a</v>
          </cell>
          <cell r="F30" t="str">
            <v>n/a</v>
          </cell>
          <cell r="H30" t="str">
            <v>n/a</v>
          </cell>
          <cell r="J30" t="str">
            <v>n/a</v>
          </cell>
          <cell r="L30">
            <v>2.2999999999999998</v>
          </cell>
          <cell r="N30">
            <v>2.2999999999999998</v>
          </cell>
          <cell r="P30" t="str">
            <v>n/a</v>
          </cell>
          <cell r="Q30" t="str">
            <v>n/a</v>
          </cell>
        </row>
        <row r="31">
          <cell r="B31">
            <v>2</v>
          </cell>
          <cell r="C31">
            <v>3</v>
          </cell>
          <cell r="D31">
            <v>4</v>
          </cell>
          <cell r="E31">
            <v>5</v>
          </cell>
          <cell r="F31">
            <v>6</v>
          </cell>
          <cell r="G31">
            <v>7</v>
          </cell>
          <cell r="H31">
            <v>8</v>
          </cell>
          <cell r="I31">
            <v>9</v>
          </cell>
          <cell r="J31">
            <v>10</v>
          </cell>
          <cell r="K31">
            <v>11</v>
          </cell>
          <cell r="L31">
            <v>12</v>
          </cell>
          <cell r="M31">
            <v>13</v>
          </cell>
          <cell r="N31">
            <v>14</v>
          </cell>
          <cell r="O31">
            <v>15</v>
          </cell>
          <cell r="P31">
            <v>16</v>
          </cell>
          <cell r="Q31">
            <v>17</v>
          </cell>
        </row>
        <row r="40">
          <cell r="A40" t="str">
            <v>Nominal
Bore</v>
          </cell>
          <cell r="B40" t="str">
            <v>Outer 
Diameter</v>
          </cell>
          <cell r="C40">
            <v>25</v>
          </cell>
          <cell r="D40">
            <v>30</v>
          </cell>
          <cell r="E40">
            <v>35</v>
          </cell>
          <cell r="F40">
            <v>40</v>
          </cell>
          <cell r="G40">
            <v>45</v>
          </cell>
          <cell r="H40">
            <v>50</v>
          </cell>
          <cell r="I40">
            <v>55</v>
          </cell>
          <cell r="J40">
            <v>60</v>
          </cell>
          <cell r="K40">
            <v>65</v>
          </cell>
          <cell r="L40">
            <v>70</v>
          </cell>
          <cell r="M40">
            <v>75</v>
          </cell>
          <cell r="N40">
            <v>80</v>
          </cell>
          <cell r="O40">
            <v>85</v>
          </cell>
          <cell r="P40">
            <v>90</v>
          </cell>
          <cell r="Q40">
            <v>100</v>
          </cell>
        </row>
        <row r="41">
          <cell r="A41">
            <v>13</v>
          </cell>
          <cell r="B41">
            <v>21</v>
          </cell>
          <cell r="C41">
            <v>0.7</v>
          </cell>
          <cell r="D41">
            <v>0.7</v>
          </cell>
          <cell r="F41">
            <v>0.7</v>
          </cell>
          <cell r="H41">
            <v>0.7</v>
          </cell>
          <cell r="J41">
            <v>0.7</v>
          </cell>
          <cell r="L41">
            <v>1</v>
          </cell>
          <cell r="N41">
            <v>1</v>
          </cell>
          <cell r="P41">
            <v>1.2</v>
          </cell>
          <cell r="Q41">
            <v>1.2</v>
          </cell>
        </row>
        <row r="42">
          <cell r="A42">
            <v>20</v>
          </cell>
          <cell r="B42">
            <v>27</v>
          </cell>
          <cell r="C42">
            <v>0.7</v>
          </cell>
          <cell r="D42">
            <v>0.7</v>
          </cell>
          <cell r="F42">
            <v>0.7</v>
          </cell>
          <cell r="H42">
            <v>0.7</v>
          </cell>
          <cell r="J42">
            <v>0.7</v>
          </cell>
          <cell r="L42">
            <v>1</v>
          </cell>
          <cell r="N42">
            <v>1</v>
          </cell>
          <cell r="P42">
            <v>1.2</v>
          </cell>
          <cell r="Q42">
            <v>1.2</v>
          </cell>
        </row>
        <row r="43">
          <cell r="A43">
            <v>25</v>
          </cell>
          <cell r="B43">
            <v>34</v>
          </cell>
          <cell r="C43">
            <v>0.7</v>
          </cell>
          <cell r="D43">
            <v>0.7</v>
          </cell>
          <cell r="F43">
            <v>0.7</v>
          </cell>
          <cell r="H43">
            <v>0.7</v>
          </cell>
          <cell r="J43">
            <v>0.7</v>
          </cell>
          <cell r="L43">
            <v>1</v>
          </cell>
          <cell r="N43">
            <v>1</v>
          </cell>
          <cell r="P43">
            <v>1.2</v>
          </cell>
          <cell r="Q43">
            <v>1.2</v>
          </cell>
        </row>
        <row r="44">
          <cell r="A44">
            <v>32</v>
          </cell>
          <cell r="B44">
            <v>43</v>
          </cell>
          <cell r="C44">
            <v>0.7</v>
          </cell>
          <cell r="D44">
            <v>0.7</v>
          </cell>
          <cell r="F44">
            <v>0.7</v>
          </cell>
          <cell r="H44">
            <v>0.7</v>
          </cell>
          <cell r="J44">
            <v>0.7</v>
          </cell>
          <cell r="L44">
            <v>1</v>
          </cell>
          <cell r="N44">
            <v>1</v>
          </cell>
          <cell r="P44">
            <v>1.2</v>
          </cell>
          <cell r="Q44">
            <v>1.2</v>
          </cell>
        </row>
        <row r="45">
          <cell r="A45">
            <v>38</v>
          </cell>
          <cell r="B45">
            <v>50</v>
          </cell>
          <cell r="C45">
            <v>0.7</v>
          </cell>
          <cell r="D45">
            <v>0.7</v>
          </cell>
          <cell r="F45">
            <v>0.7</v>
          </cell>
          <cell r="H45">
            <v>0.7</v>
          </cell>
          <cell r="J45">
            <v>0.7</v>
          </cell>
          <cell r="L45">
            <v>1</v>
          </cell>
          <cell r="N45">
            <v>1</v>
          </cell>
          <cell r="P45">
            <v>1.2</v>
          </cell>
          <cell r="Q45">
            <v>1.2</v>
          </cell>
        </row>
        <row r="46">
          <cell r="A46">
            <v>50</v>
          </cell>
          <cell r="B46">
            <v>60</v>
          </cell>
          <cell r="C46">
            <v>0.7</v>
          </cell>
          <cell r="D46">
            <v>0.7</v>
          </cell>
          <cell r="F46">
            <v>0.7</v>
          </cell>
          <cell r="H46">
            <v>0.7</v>
          </cell>
          <cell r="J46">
            <v>0.7</v>
          </cell>
          <cell r="L46">
            <v>1.2</v>
          </cell>
          <cell r="N46">
            <v>1.2</v>
          </cell>
          <cell r="P46">
            <v>1.2</v>
          </cell>
          <cell r="Q46">
            <v>1.2</v>
          </cell>
        </row>
        <row r="47">
          <cell r="A47">
            <v>63</v>
          </cell>
          <cell r="B47">
            <v>76</v>
          </cell>
          <cell r="C47">
            <v>0.9</v>
          </cell>
          <cell r="D47">
            <v>0.9</v>
          </cell>
          <cell r="F47">
            <v>0.9</v>
          </cell>
          <cell r="H47">
            <v>0.9</v>
          </cell>
          <cell r="J47">
            <v>0.9</v>
          </cell>
          <cell r="L47">
            <v>1.2</v>
          </cell>
          <cell r="N47">
            <v>1.2</v>
          </cell>
          <cell r="P47">
            <v>1.2</v>
          </cell>
          <cell r="Q47">
            <v>1.2</v>
          </cell>
        </row>
        <row r="48">
          <cell r="A48">
            <v>75</v>
          </cell>
          <cell r="B48">
            <v>90</v>
          </cell>
          <cell r="C48">
            <v>0.9</v>
          </cell>
          <cell r="D48">
            <v>0.9</v>
          </cell>
          <cell r="F48">
            <v>0.9</v>
          </cell>
          <cell r="H48">
            <v>0.9</v>
          </cell>
          <cell r="J48">
            <v>0.9</v>
          </cell>
          <cell r="L48">
            <v>1.2</v>
          </cell>
          <cell r="N48">
            <v>1.2</v>
          </cell>
          <cell r="P48">
            <v>1.2</v>
          </cell>
          <cell r="Q48">
            <v>1.2</v>
          </cell>
        </row>
        <row r="49">
          <cell r="A49">
            <v>88</v>
          </cell>
          <cell r="B49">
            <v>102</v>
          </cell>
          <cell r="C49">
            <v>0.9</v>
          </cell>
          <cell r="D49">
            <v>0.9</v>
          </cell>
          <cell r="F49">
            <v>0.9</v>
          </cell>
          <cell r="H49">
            <v>0.9</v>
          </cell>
          <cell r="J49">
            <v>0.9</v>
          </cell>
          <cell r="L49">
            <v>1.2</v>
          </cell>
          <cell r="N49">
            <v>1.2</v>
          </cell>
          <cell r="P49">
            <v>1.2</v>
          </cell>
          <cell r="Q49">
            <v>1.2</v>
          </cell>
        </row>
        <row r="50">
          <cell r="A50">
            <v>100</v>
          </cell>
          <cell r="B50">
            <v>115</v>
          </cell>
          <cell r="C50">
            <v>0.9</v>
          </cell>
          <cell r="D50">
            <v>0.9</v>
          </cell>
          <cell r="F50">
            <v>0.9</v>
          </cell>
          <cell r="H50">
            <v>0.9</v>
          </cell>
          <cell r="J50">
            <v>0.9</v>
          </cell>
          <cell r="L50">
            <v>1.2</v>
          </cell>
          <cell r="N50">
            <v>1.2</v>
          </cell>
          <cell r="P50">
            <v>1.2</v>
          </cell>
          <cell r="Q50">
            <v>1.2</v>
          </cell>
        </row>
        <row r="51">
          <cell r="A51">
            <v>125</v>
          </cell>
          <cell r="B51">
            <v>140</v>
          </cell>
          <cell r="C51">
            <v>1.3</v>
          </cell>
          <cell r="D51">
            <v>1.3</v>
          </cell>
          <cell r="F51">
            <v>1.3</v>
          </cell>
          <cell r="H51">
            <v>1.3</v>
          </cell>
          <cell r="J51">
            <v>1.3</v>
          </cell>
          <cell r="L51">
            <v>1.6</v>
          </cell>
          <cell r="N51">
            <v>1.6</v>
          </cell>
          <cell r="P51">
            <v>1.6</v>
          </cell>
          <cell r="Q51">
            <v>1.6</v>
          </cell>
        </row>
        <row r="52">
          <cell r="A52">
            <v>150</v>
          </cell>
          <cell r="B52">
            <v>168</v>
          </cell>
          <cell r="C52">
            <v>1.3</v>
          </cell>
          <cell r="D52">
            <v>1.3</v>
          </cell>
          <cell r="F52">
            <v>1.3</v>
          </cell>
          <cell r="H52">
            <v>1.3</v>
          </cell>
          <cell r="J52">
            <v>1.3</v>
          </cell>
          <cell r="L52">
            <v>1.6</v>
          </cell>
          <cell r="N52">
            <v>1.6</v>
          </cell>
          <cell r="P52">
            <v>1.6</v>
          </cell>
          <cell r="Q52">
            <v>1.6</v>
          </cell>
        </row>
        <row r="53">
          <cell r="A53">
            <v>175</v>
          </cell>
          <cell r="B53">
            <v>190</v>
          </cell>
          <cell r="C53">
            <v>1.3</v>
          </cell>
          <cell r="D53">
            <v>1.3</v>
          </cell>
          <cell r="F53">
            <v>1.3</v>
          </cell>
          <cell r="H53">
            <v>1.3</v>
          </cell>
          <cell r="J53">
            <v>1.3</v>
          </cell>
          <cell r="L53">
            <v>1.6</v>
          </cell>
          <cell r="N53">
            <v>1.6</v>
          </cell>
          <cell r="P53">
            <v>1.6</v>
          </cell>
          <cell r="Q53">
            <v>1.6</v>
          </cell>
        </row>
        <row r="54">
          <cell r="A54">
            <v>200</v>
          </cell>
          <cell r="B54">
            <v>219</v>
          </cell>
          <cell r="C54">
            <v>1.3</v>
          </cell>
          <cell r="D54">
            <v>1.3</v>
          </cell>
          <cell r="F54">
            <v>1.3</v>
          </cell>
          <cell r="H54">
            <v>1.3</v>
          </cell>
          <cell r="J54">
            <v>1.3</v>
          </cell>
          <cell r="L54">
            <v>1.6</v>
          </cell>
          <cell r="N54">
            <v>1.6</v>
          </cell>
          <cell r="P54">
            <v>1.6</v>
          </cell>
          <cell r="Q54">
            <v>1.6</v>
          </cell>
        </row>
        <row r="55">
          <cell r="A55">
            <v>250</v>
          </cell>
          <cell r="B55">
            <v>273</v>
          </cell>
          <cell r="C55">
            <v>1.6</v>
          </cell>
          <cell r="D55">
            <v>1.6</v>
          </cell>
          <cell r="F55">
            <v>1.6</v>
          </cell>
          <cell r="H55">
            <v>1.6</v>
          </cell>
          <cell r="J55">
            <v>1.6</v>
          </cell>
          <cell r="L55">
            <v>1.8</v>
          </cell>
          <cell r="N55">
            <v>1.8</v>
          </cell>
          <cell r="P55">
            <v>1.8</v>
          </cell>
          <cell r="Q55">
            <v>1.8</v>
          </cell>
        </row>
        <row r="56">
          <cell r="A56">
            <v>300</v>
          </cell>
          <cell r="B56">
            <v>324</v>
          </cell>
          <cell r="C56">
            <v>1.6</v>
          </cell>
          <cell r="D56">
            <v>1.6</v>
          </cell>
          <cell r="F56">
            <v>1.6</v>
          </cell>
          <cell r="H56">
            <v>1.6</v>
          </cell>
          <cell r="J56">
            <v>1.6</v>
          </cell>
          <cell r="L56">
            <v>1.8</v>
          </cell>
          <cell r="N56">
            <v>1.8</v>
          </cell>
          <cell r="P56">
            <v>1.8</v>
          </cell>
          <cell r="Q56">
            <v>1.8</v>
          </cell>
        </row>
        <row r="57">
          <cell r="A57">
            <v>350</v>
          </cell>
          <cell r="B57">
            <v>358</v>
          </cell>
          <cell r="C57">
            <v>2</v>
          </cell>
          <cell r="D57">
            <v>2</v>
          </cell>
          <cell r="F57">
            <v>2</v>
          </cell>
          <cell r="H57">
            <v>2</v>
          </cell>
          <cell r="J57">
            <v>2.2000000000000002</v>
          </cell>
          <cell r="L57">
            <v>2.2000000000000002</v>
          </cell>
          <cell r="N57">
            <v>2.2000000000000002</v>
          </cell>
          <cell r="P57">
            <v>2.2000000000000002</v>
          </cell>
          <cell r="Q57">
            <v>2.2000000000000002</v>
          </cell>
        </row>
        <row r="58">
          <cell r="A58">
            <v>375</v>
          </cell>
          <cell r="B58">
            <v>381</v>
          </cell>
          <cell r="C58">
            <v>2</v>
          </cell>
          <cell r="D58">
            <v>2</v>
          </cell>
          <cell r="F58">
            <v>2</v>
          </cell>
          <cell r="H58">
            <v>2</v>
          </cell>
          <cell r="J58">
            <v>2.2000000000000002</v>
          </cell>
          <cell r="L58">
            <v>2.2000000000000002</v>
          </cell>
          <cell r="N58">
            <v>2.2000000000000002</v>
          </cell>
          <cell r="P58">
            <v>2.2000000000000002</v>
          </cell>
          <cell r="Q58">
            <v>2.2000000000000002</v>
          </cell>
        </row>
        <row r="59">
          <cell r="A59">
            <v>400</v>
          </cell>
          <cell r="B59">
            <v>408</v>
          </cell>
          <cell r="C59">
            <v>2</v>
          </cell>
          <cell r="D59">
            <v>2</v>
          </cell>
          <cell r="F59">
            <v>2</v>
          </cell>
          <cell r="H59">
            <v>2</v>
          </cell>
          <cell r="J59">
            <v>2.2000000000000002</v>
          </cell>
          <cell r="L59">
            <v>2.2000000000000002</v>
          </cell>
          <cell r="N59">
            <v>2.2000000000000002</v>
          </cell>
          <cell r="P59">
            <v>2.2000000000000002</v>
          </cell>
          <cell r="Q59">
            <v>2.2000000000000002</v>
          </cell>
        </row>
        <row r="60">
          <cell r="A60">
            <v>450</v>
          </cell>
          <cell r="B60">
            <v>457</v>
          </cell>
          <cell r="C60">
            <v>2.2000000000000002</v>
          </cell>
          <cell r="D60">
            <v>2.2000000000000002</v>
          </cell>
          <cell r="F60">
            <v>2.2000000000000002</v>
          </cell>
          <cell r="H60">
            <v>2.2000000000000002</v>
          </cell>
          <cell r="J60">
            <v>2.2999999999999998</v>
          </cell>
          <cell r="L60">
            <v>2.2999999999999998</v>
          </cell>
          <cell r="N60">
            <v>2.2999999999999998</v>
          </cell>
          <cell r="P60">
            <v>2.2999999999999998</v>
          </cell>
          <cell r="Q60">
            <v>2.2999999999999998</v>
          </cell>
        </row>
        <row r="61">
          <cell r="A61">
            <v>500</v>
          </cell>
          <cell r="B61">
            <v>508</v>
          </cell>
          <cell r="C61">
            <v>2.2000000000000002</v>
          </cell>
          <cell r="D61">
            <v>2.2000000000000002</v>
          </cell>
          <cell r="F61">
            <v>2.2000000000000002</v>
          </cell>
          <cell r="H61">
            <v>2.2000000000000002</v>
          </cell>
          <cell r="J61">
            <v>2.2999999999999998</v>
          </cell>
          <cell r="L61">
            <v>2.2999999999999998</v>
          </cell>
          <cell r="N61">
            <v>2.2999999999999998</v>
          </cell>
          <cell r="P61">
            <v>2.2999999999999998</v>
          </cell>
          <cell r="Q61">
            <v>2.2999999999999998</v>
          </cell>
        </row>
        <row r="62">
          <cell r="A62">
            <v>550</v>
          </cell>
          <cell r="B62">
            <v>558</v>
          </cell>
          <cell r="C62">
            <v>2.5</v>
          </cell>
          <cell r="D62">
            <v>2.5</v>
          </cell>
          <cell r="F62">
            <v>2.5</v>
          </cell>
          <cell r="H62">
            <v>2.5</v>
          </cell>
          <cell r="J62">
            <v>2.6</v>
          </cell>
          <cell r="L62">
            <v>2.6</v>
          </cell>
          <cell r="N62">
            <v>2.6</v>
          </cell>
          <cell r="P62">
            <v>2.6</v>
          </cell>
          <cell r="Q62">
            <v>2.6</v>
          </cell>
        </row>
        <row r="63">
          <cell r="A63">
            <v>600</v>
          </cell>
          <cell r="B63">
            <v>609</v>
          </cell>
          <cell r="C63">
            <v>2.5</v>
          </cell>
          <cell r="D63">
            <v>2.5</v>
          </cell>
          <cell r="F63">
            <v>2.5</v>
          </cell>
          <cell r="H63">
            <v>2.5</v>
          </cell>
          <cell r="J63">
            <v>2.6</v>
          </cell>
          <cell r="L63">
            <v>2.6</v>
          </cell>
          <cell r="N63">
            <v>2.6</v>
          </cell>
          <cell r="P63">
            <v>2.6</v>
          </cell>
          <cell r="Q63">
            <v>2.6</v>
          </cell>
        </row>
        <row r="64">
          <cell r="A64">
            <v>700</v>
          </cell>
          <cell r="B64">
            <v>711</v>
          </cell>
          <cell r="C64">
            <v>2.5</v>
          </cell>
          <cell r="D64">
            <v>2.5</v>
          </cell>
          <cell r="F64">
            <v>2.5</v>
          </cell>
          <cell r="H64">
            <v>2.5</v>
          </cell>
          <cell r="J64">
            <v>2.6</v>
          </cell>
          <cell r="L64">
            <v>2.6</v>
          </cell>
          <cell r="N64">
            <v>2.6</v>
          </cell>
          <cell r="P64">
            <v>2.6</v>
          </cell>
          <cell r="Q64">
            <v>2.6</v>
          </cell>
        </row>
        <row r="65">
          <cell r="B65">
            <v>2</v>
          </cell>
          <cell r="C65">
            <v>3</v>
          </cell>
          <cell r="D65">
            <v>4</v>
          </cell>
          <cell r="E65">
            <v>5</v>
          </cell>
          <cell r="F65">
            <v>6</v>
          </cell>
          <cell r="G65">
            <v>7</v>
          </cell>
          <cell r="H65">
            <v>8</v>
          </cell>
          <cell r="I65">
            <v>9</v>
          </cell>
          <cell r="J65">
            <v>10</v>
          </cell>
          <cell r="K65">
            <v>11</v>
          </cell>
          <cell r="L65">
            <v>12</v>
          </cell>
          <cell r="M65">
            <v>13</v>
          </cell>
          <cell r="N65">
            <v>14</v>
          </cell>
          <cell r="O65">
            <v>15</v>
          </cell>
          <cell r="P65">
            <v>16</v>
          </cell>
          <cell r="Q65">
            <v>17</v>
          </cell>
        </row>
      </sheetData>
      <sheetData sheetId="2" refreshError="1"/>
      <sheetData sheetId="3"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heet4"/>
      <sheetName val="Refs"/>
      <sheetName val="Factors"/>
      <sheetName val="Hot Vessel"/>
      <sheetName val="Piping Hot"/>
      <sheetName val="P&amp;G Costs"/>
      <sheetName val="P &amp; G"/>
      <sheetName val="Daywork Rates"/>
      <sheetName val="Matl. Prices"/>
      <sheetName val="Labour Tables"/>
      <sheetName val="Lookup"/>
      <sheetName val="Lines Short"/>
      <sheetName val="metre Tables"/>
      <sheetName val="Names"/>
      <sheetName val="elbow Tables"/>
      <sheetName val="Elbows"/>
      <sheetName val="Flange Tables"/>
      <sheetName val="Flang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3">
          <cell r="C23" t="str">
            <v>Nom Bore</v>
          </cell>
          <cell r="D23" t="str">
            <v>OD mm</v>
          </cell>
          <cell r="E23">
            <v>20</v>
          </cell>
          <cell r="F23">
            <v>25</v>
          </cell>
          <cell r="G23">
            <v>30</v>
          </cell>
          <cell r="H23">
            <v>40</v>
          </cell>
          <cell r="I23">
            <v>50</v>
          </cell>
          <cell r="J23">
            <v>60</v>
          </cell>
          <cell r="K23">
            <v>70</v>
          </cell>
          <cell r="L23">
            <v>80</v>
          </cell>
          <cell r="M23">
            <v>90</v>
          </cell>
          <cell r="N23">
            <v>100</v>
          </cell>
          <cell r="O23">
            <v>110</v>
          </cell>
        </row>
        <row r="24">
          <cell r="C24">
            <v>15</v>
          </cell>
          <cell r="D24">
            <v>21.6</v>
          </cell>
          <cell r="E24">
            <v>20.326250000000002</v>
          </cell>
          <cell r="F24">
            <v>21.411249999999999</v>
          </cell>
          <cell r="G24">
            <v>22.487500000000001</v>
          </cell>
          <cell r="H24">
            <v>25.13</v>
          </cell>
          <cell r="I24">
            <v>28.612500000000004</v>
          </cell>
          <cell r="J24">
            <v>38.823749999999997</v>
          </cell>
          <cell r="K24">
            <v>48.772500000000001</v>
          </cell>
          <cell r="L24" t="str">
            <v>n/a</v>
          </cell>
          <cell r="M24" t="str">
            <v>n/a</v>
          </cell>
          <cell r="N24" t="str">
            <v>n/a</v>
          </cell>
          <cell r="O24" t="str">
            <v>n/a</v>
          </cell>
          <cell r="P24" t="str">
            <v/>
          </cell>
          <cell r="Q24" t="str">
            <v/>
          </cell>
          <cell r="R24" t="str">
            <v/>
          </cell>
        </row>
        <row r="25">
          <cell r="C25">
            <v>20</v>
          </cell>
          <cell r="D25">
            <v>26.9</v>
          </cell>
          <cell r="E25">
            <v>23.33625</v>
          </cell>
          <cell r="F25">
            <v>23.563749999999999</v>
          </cell>
          <cell r="G25">
            <v>23.782499999999999</v>
          </cell>
          <cell r="H25">
            <v>28.25375</v>
          </cell>
          <cell r="I25">
            <v>32.462499999999999</v>
          </cell>
          <cell r="J25">
            <v>40.582500000000003</v>
          </cell>
          <cell r="K25">
            <v>54.197499999999998</v>
          </cell>
          <cell r="L25" t="str">
            <v>n/a</v>
          </cell>
          <cell r="M25" t="str">
            <v>n/a</v>
          </cell>
          <cell r="N25" t="str">
            <v>n/a</v>
          </cell>
          <cell r="O25" t="str">
            <v>n/a</v>
          </cell>
          <cell r="P25" t="str">
            <v/>
          </cell>
          <cell r="Q25" t="str">
            <v/>
          </cell>
          <cell r="R25" t="str">
            <v/>
          </cell>
        </row>
        <row r="26">
          <cell r="C26">
            <v>25</v>
          </cell>
          <cell r="D26">
            <v>34.299999999999997</v>
          </cell>
          <cell r="E26">
            <v>23.44125</v>
          </cell>
          <cell r="F26">
            <v>24.0975</v>
          </cell>
          <cell r="G26">
            <v>24.745000000000001</v>
          </cell>
          <cell r="H26">
            <v>29.49625</v>
          </cell>
          <cell r="I26">
            <v>33.188749999999999</v>
          </cell>
          <cell r="J26">
            <v>44.196249999999999</v>
          </cell>
          <cell r="K26">
            <v>57.802500000000002</v>
          </cell>
          <cell r="L26" t="str">
            <v>n/a</v>
          </cell>
          <cell r="M26" t="str">
            <v>n/a</v>
          </cell>
          <cell r="N26" t="str">
            <v>n/a</v>
          </cell>
          <cell r="O26" t="str">
            <v>n/a</v>
          </cell>
          <cell r="P26" t="str">
            <v/>
          </cell>
          <cell r="Q26" t="str">
            <v/>
          </cell>
          <cell r="R26" t="str">
            <v/>
          </cell>
        </row>
        <row r="27">
          <cell r="C27">
            <v>32</v>
          </cell>
          <cell r="D27">
            <v>43.2</v>
          </cell>
          <cell r="E27">
            <v>24.0275</v>
          </cell>
          <cell r="F27">
            <v>24.8675</v>
          </cell>
          <cell r="G27">
            <v>26.993750000000002</v>
          </cell>
          <cell r="H27">
            <v>30.423750000000002</v>
          </cell>
          <cell r="I27">
            <v>34.588750000000005</v>
          </cell>
          <cell r="J27">
            <v>48.597499999999997</v>
          </cell>
          <cell r="K27">
            <v>62.877499999999998</v>
          </cell>
          <cell r="L27" t="str">
            <v>n/a</v>
          </cell>
          <cell r="M27" t="str">
            <v>n/a</v>
          </cell>
          <cell r="N27" t="str">
            <v>n/a</v>
          </cell>
          <cell r="O27" t="str">
            <v>n/a</v>
          </cell>
          <cell r="P27" t="str">
            <v/>
          </cell>
          <cell r="Q27" t="str">
            <v/>
          </cell>
          <cell r="R27" t="str">
            <v/>
          </cell>
        </row>
        <row r="28">
          <cell r="C28">
            <v>40</v>
          </cell>
          <cell r="D28">
            <v>48.2</v>
          </cell>
          <cell r="E28">
            <v>25.751249999999999</v>
          </cell>
          <cell r="F28">
            <v>26.635000000000002</v>
          </cell>
          <cell r="G28">
            <v>28.892500000000002</v>
          </cell>
          <cell r="H28">
            <v>30.572499999999998</v>
          </cell>
          <cell r="I28">
            <v>36.452500000000001</v>
          </cell>
          <cell r="J28">
            <v>50.732499999999995</v>
          </cell>
          <cell r="K28">
            <v>65.773750000000007</v>
          </cell>
          <cell r="L28" t="str">
            <v>n/a</v>
          </cell>
          <cell r="M28" t="str">
            <v>n/a</v>
          </cell>
          <cell r="N28" t="str">
            <v>n/a</v>
          </cell>
          <cell r="O28" t="str">
            <v>n/a</v>
          </cell>
          <cell r="P28" t="str">
            <v/>
          </cell>
          <cell r="Q28" t="str">
            <v/>
          </cell>
          <cell r="R28" t="str">
            <v/>
          </cell>
        </row>
        <row r="29">
          <cell r="C29">
            <v>50</v>
          </cell>
          <cell r="D29">
            <v>60.3</v>
          </cell>
          <cell r="E29">
            <v>27.4575</v>
          </cell>
          <cell r="F29">
            <v>27.938749999999999</v>
          </cell>
          <cell r="G29">
            <v>29.828750000000003</v>
          </cell>
          <cell r="H29">
            <v>32.103749999999998</v>
          </cell>
          <cell r="I29">
            <v>41.186250000000001</v>
          </cell>
          <cell r="J29">
            <v>56.542500000000004</v>
          </cell>
          <cell r="K29">
            <v>72.397499999999994</v>
          </cell>
          <cell r="L29">
            <v>88.865000000000009</v>
          </cell>
          <cell r="M29">
            <v>110.565</v>
          </cell>
          <cell r="N29">
            <v>131.1275</v>
          </cell>
          <cell r="O29" t="str">
            <v>n/a</v>
          </cell>
          <cell r="P29" t="str">
            <v/>
          </cell>
          <cell r="Q29" t="str">
            <v/>
          </cell>
          <cell r="R29" t="str">
            <v/>
          </cell>
        </row>
        <row r="30">
          <cell r="C30">
            <v>65</v>
          </cell>
          <cell r="D30">
            <v>76.2</v>
          </cell>
          <cell r="E30">
            <v>25.217500000000001</v>
          </cell>
          <cell r="F30">
            <v>28.428750000000001</v>
          </cell>
          <cell r="G30">
            <v>31.622500000000002</v>
          </cell>
          <cell r="H30">
            <v>35.376249999999999</v>
          </cell>
          <cell r="I30">
            <v>47.215000000000003</v>
          </cell>
          <cell r="J30">
            <v>63.839999999999996</v>
          </cell>
          <cell r="K30">
            <v>81.313749999999999</v>
          </cell>
          <cell r="L30">
            <v>99.82</v>
          </cell>
          <cell r="M30">
            <v>122.49125000000001</v>
          </cell>
          <cell r="N30">
            <v>144.50624999999999</v>
          </cell>
          <cell r="O30" t="str">
            <v>n/a</v>
          </cell>
          <cell r="P30" t="str">
            <v/>
          </cell>
          <cell r="Q30" t="str">
            <v/>
          </cell>
          <cell r="R30" t="str">
            <v/>
          </cell>
        </row>
        <row r="31">
          <cell r="C31">
            <v>80</v>
          </cell>
          <cell r="D31">
            <v>88.9</v>
          </cell>
          <cell r="E31">
            <v>27.09</v>
          </cell>
          <cell r="F31">
            <v>31.0625</v>
          </cell>
          <cell r="G31">
            <v>35.043749999999996</v>
          </cell>
          <cell r="H31">
            <v>38.176250000000003</v>
          </cell>
          <cell r="I31">
            <v>51.633749999999999</v>
          </cell>
          <cell r="J31">
            <v>69.964999999999989</v>
          </cell>
          <cell r="K31">
            <v>88.208750000000009</v>
          </cell>
          <cell r="L31">
            <v>107.28375</v>
          </cell>
          <cell r="M31">
            <v>132.5625</v>
          </cell>
          <cell r="N31">
            <v>154.46375</v>
          </cell>
          <cell r="O31" t="str">
            <v>n/a</v>
          </cell>
          <cell r="P31" t="str">
            <v/>
          </cell>
          <cell r="Q31" t="str">
            <v/>
          </cell>
          <cell r="R31" t="str">
            <v/>
          </cell>
        </row>
        <row r="32">
          <cell r="C32">
            <v>90</v>
          </cell>
          <cell r="D32">
            <v>101.6</v>
          </cell>
          <cell r="E32">
            <v>28.72625</v>
          </cell>
          <cell r="F32">
            <v>32.611250000000005</v>
          </cell>
          <cell r="G32">
            <v>36.496250000000003</v>
          </cell>
          <cell r="H32">
            <v>41.991250000000001</v>
          </cell>
          <cell r="I32">
            <v>56.384999999999998</v>
          </cell>
          <cell r="J32">
            <v>76.046250000000001</v>
          </cell>
          <cell r="K32">
            <v>95.427500000000009</v>
          </cell>
          <cell r="L32">
            <v>115.5</v>
          </cell>
          <cell r="M32">
            <v>141.40875</v>
          </cell>
          <cell r="N32">
            <v>164.9025</v>
          </cell>
          <cell r="O32" t="str">
            <v>n/a</v>
          </cell>
          <cell r="P32" t="str">
            <v/>
          </cell>
          <cell r="Q32" t="str">
            <v/>
          </cell>
          <cell r="R32" t="str">
            <v/>
          </cell>
        </row>
        <row r="33">
          <cell r="C33">
            <v>100</v>
          </cell>
          <cell r="D33">
            <v>114.3</v>
          </cell>
          <cell r="E33">
            <v>30.327499999999997</v>
          </cell>
          <cell r="F33">
            <v>34.133749999999999</v>
          </cell>
          <cell r="G33">
            <v>37.931249999999999</v>
          </cell>
          <cell r="H33">
            <v>45.78875</v>
          </cell>
          <cell r="I33">
            <v>61.118749999999991</v>
          </cell>
          <cell r="J33">
            <v>82.136250000000004</v>
          </cell>
          <cell r="K33">
            <v>102.655</v>
          </cell>
          <cell r="L33">
            <v>123.73375</v>
          </cell>
          <cell r="M33">
            <v>150.77125000000001</v>
          </cell>
          <cell r="N33">
            <v>175.33249999999998</v>
          </cell>
          <cell r="O33" t="str">
            <v>n/a</v>
          </cell>
          <cell r="P33" t="str">
            <v/>
          </cell>
          <cell r="Q33" t="str">
            <v/>
          </cell>
          <cell r="R33" t="str">
            <v/>
          </cell>
        </row>
        <row r="34">
          <cell r="C34">
            <v>115</v>
          </cell>
          <cell r="D34">
            <v>127</v>
          </cell>
          <cell r="E34">
            <v>36.863750000000003</v>
          </cell>
          <cell r="F34">
            <v>38.254999999999995</v>
          </cell>
          <cell r="G34">
            <v>43.435000000000002</v>
          </cell>
          <cell r="H34">
            <v>57.487500000000004</v>
          </cell>
          <cell r="I34">
            <v>74.471249999999998</v>
          </cell>
          <cell r="J34">
            <v>94.517499999999998</v>
          </cell>
          <cell r="K34">
            <v>117.37249999999999</v>
          </cell>
          <cell r="L34">
            <v>141.29499999999999</v>
          </cell>
          <cell r="M34">
            <v>163.66</v>
          </cell>
          <cell r="N34">
            <v>199.11500000000001</v>
          </cell>
          <cell r="O34" t="str">
            <v>n/a</v>
          </cell>
          <cell r="P34" t="str">
            <v/>
          </cell>
          <cell r="Q34" t="str">
            <v/>
          </cell>
          <cell r="R34" t="str">
            <v/>
          </cell>
        </row>
        <row r="35">
          <cell r="C35">
            <v>125</v>
          </cell>
          <cell r="D35">
            <v>139.5</v>
          </cell>
          <cell r="E35">
            <v>40.346249999999998</v>
          </cell>
          <cell r="F35">
            <v>43.198749999999997</v>
          </cell>
          <cell r="G35">
            <v>47.958750000000002</v>
          </cell>
          <cell r="H35">
            <v>61.83625</v>
          </cell>
          <cell r="I35">
            <v>80.106250000000003</v>
          </cell>
          <cell r="J35">
            <v>103.59125</v>
          </cell>
          <cell r="K35">
            <v>128.05625000000001</v>
          </cell>
          <cell r="L35">
            <v>153.98249999999999</v>
          </cell>
          <cell r="M35">
            <v>185.78875000000002</v>
          </cell>
          <cell r="N35">
            <v>216.125</v>
          </cell>
          <cell r="O35" t="str">
            <v>n/a</v>
          </cell>
          <cell r="P35" t="str">
            <v/>
          </cell>
          <cell r="Q35" t="str">
            <v/>
          </cell>
          <cell r="R35" t="str">
            <v/>
          </cell>
        </row>
        <row r="36">
          <cell r="C36">
            <v>150</v>
          </cell>
          <cell r="D36">
            <v>168.5</v>
          </cell>
          <cell r="E36">
            <v>51.318750000000001</v>
          </cell>
          <cell r="F36">
            <v>51.887499999999996</v>
          </cell>
          <cell r="G36">
            <v>52.456250000000004</v>
          </cell>
          <cell r="H36">
            <v>71.478749999999991</v>
          </cell>
          <cell r="I36">
            <v>91.551249999999996</v>
          </cell>
          <cell r="J36">
            <v>117.70500000000001</v>
          </cell>
          <cell r="K36">
            <v>140.39374999999998</v>
          </cell>
          <cell r="L36">
            <v>172.20000000000002</v>
          </cell>
          <cell r="M36">
            <v>207.58500000000001</v>
          </cell>
          <cell r="N36">
            <v>240.07375000000002</v>
          </cell>
          <cell r="O36">
            <v>277.30500000000001</v>
          </cell>
          <cell r="P36" t="str">
            <v/>
          </cell>
          <cell r="Q36" t="str">
            <v/>
          </cell>
          <cell r="R36" t="str">
            <v/>
          </cell>
        </row>
        <row r="37">
          <cell r="C37">
            <v>175</v>
          </cell>
          <cell r="D37">
            <v>193.5</v>
          </cell>
          <cell r="E37">
            <v>55.798750000000005</v>
          </cell>
          <cell r="F37">
            <v>58.161249999999995</v>
          </cell>
          <cell r="G37">
            <v>60.532500000000006</v>
          </cell>
          <cell r="H37">
            <v>82.486249999999998</v>
          </cell>
          <cell r="I37">
            <v>110.69625000000001</v>
          </cell>
          <cell r="J37">
            <v>135.24875</v>
          </cell>
          <cell r="K37">
            <v>156.79124999999999</v>
          </cell>
          <cell r="L37">
            <v>188.46625</v>
          </cell>
          <cell r="M37">
            <v>226.38000000000002</v>
          </cell>
          <cell r="N37">
            <v>261.21375</v>
          </cell>
          <cell r="O37">
            <v>301.69125000000003</v>
          </cell>
          <cell r="P37" t="str">
            <v/>
          </cell>
          <cell r="Q37" t="str">
            <v/>
          </cell>
          <cell r="R37" t="str">
            <v/>
          </cell>
        </row>
        <row r="38">
          <cell r="C38">
            <v>200</v>
          </cell>
          <cell r="D38">
            <v>219</v>
          </cell>
          <cell r="E38">
            <v>63.769999999999996</v>
          </cell>
          <cell r="F38">
            <v>64.225000000000009</v>
          </cell>
          <cell r="G38">
            <v>64.671250000000001</v>
          </cell>
          <cell r="H38">
            <v>87.631250000000009</v>
          </cell>
          <cell r="I38">
            <v>113.83749999999999</v>
          </cell>
          <cell r="J38">
            <v>141.76750000000001</v>
          </cell>
          <cell r="K38">
            <v>173.19749999999999</v>
          </cell>
          <cell r="L38">
            <v>204.73249999999999</v>
          </cell>
          <cell r="M38">
            <v>245.19250000000002</v>
          </cell>
          <cell r="N38">
            <v>282.33625000000001</v>
          </cell>
          <cell r="O38">
            <v>326.11250000000001</v>
          </cell>
          <cell r="P38" t="str">
            <v/>
          </cell>
          <cell r="Q38" t="str">
            <v/>
          </cell>
          <cell r="R38" t="str">
            <v/>
          </cell>
        </row>
        <row r="39">
          <cell r="C39">
            <v>225</v>
          </cell>
          <cell r="D39">
            <v>244.5</v>
          </cell>
          <cell r="E39">
            <v>69.168750000000003</v>
          </cell>
          <cell r="F39">
            <v>70.673749999999998</v>
          </cell>
          <cell r="G39">
            <v>72.161249999999995</v>
          </cell>
          <cell r="H39">
            <v>96.81</v>
          </cell>
          <cell r="I39">
            <v>119.61249999999998</v>
          </cell>
          <cell r="J39">
            <v>148.00624999999999</v>
          </cell>
          <cell r="K39">
            <v>181.23000000000002</v>
          </cell>
          <cell r="L39">
            <v>213.32500000000002</v>
          </cell>
          <cell r="M39">
            <v>254.88750000000002</v>
          </cell>
          <cell r="N39">
            <v>292.24125000000004</v>
          </cell>
          <cell r="O39">
            <v>337.54874999999998</v>
          </cell>
          <cell r="P39" t="str">
            <v/>
          </cell>
          <cell r="Q39" t="str">
            <v/>
          </cell>
          <cell r="R39" t="str">
            <v/>
          </cell>
        </row>
        <row r="40">
          <cell r="C40">
            <v>250</v>
          </cell>
          <cell r="D40">
            <v>273</v>
          </cell>
          <cell r="E40">
            <v>70.761250000000004</v>
          </cell>
          <cell r="F40">
            <v>73.263750000000002</v>
          </cell>
          <cell r="G40">
            <v>75.783749999999998</v>
          </cell>
          <cell r="H40">
            <v>100.71249999999999</v>
          </cell>
          <cell r="I40">
            <v>124.31125</v>
          </cell>
          <cell r="J40">
            <v>152.87125</v>
          </cell>
          <cell r="K40">
            <v>187.63499999999999</v>
          </cell>
          <cell r="L40">
            <v>219.95749999999998</v>
          </cell>
          <cell r="M40">
            <v>262.27250000000004</v>
          </cell>
          <cell r="N40">
            <v>299.46875</v>
          </cell>
          <cell r="O40">
            <v>345.87875000000003</v>
          </cell>
          <cell r="P40" t="str">
            <v/>
          </cell>
          <cell r="Q40" t="str">
            <v/>
          </cell>
          <cell r="R40" t="str">
            <v/>
          </cell>
        </row>
        <row r="41">
          <cell r="C41">
            <v>275</v>
          </cell>
          <cell r="D41">
            <v>298</v>
          </cell>
          <cell r="E41">
            <v>77.253750000000011</v>
          </cell>
          <cell r="F41">
            <v>79.983750000000001</v>
          </cell>
          <cell r="G41">
            <v>82.713750000000005</v>
          </cell>
          <cell r="H41">
            <v>109.92625</v>
          </cell>
          <cell r="I41">
            <v>135.69500000000002</v>
          </cell>
          <cell r="J41">
            <v>166.89750000000001</v>
          </cell>
          <cell r="K41">
            <v>204.81125</v>
          </cell>
          <cell r="L41">
            <v>240.09125</v>
          </cell>
          <cell r="M41">
            <v>286.29124999999999</v>
          </cell>
          <cell r="N41">
            <v>326.90000000000003</v>
          </cell>
          <cell r="O41">
            <v>377.55375000000004</v>
          </cell>
          <cell r="P41" t="str">
            <v/>
          </cell>
          <cell r="Q41" t="str">
            <v/>
          </cell>
          <cell r="R41" t="str">
            <v/>
          </cell>
        </row>
        <row r="42">
          <cell r="C42">
            <v>300</v>
          </cell>
          <cell r="D42">
            <v>324</v>
          </cell>
          <cell r="E42">
            <v>82.696250000000006</v>
          </cell>
          <cell r="F42">
            <v>85.102500000000006</v>
          </cell>
          <cell r="G42">
            <v>87.325000000000003</v>
          </cell>
          <cell r="H42">
            <v>117.6525</v>
          </cell>
          <cell r="I42">
            <v>144.46250000000001</v>
          </cell>
          <cell r="J42">
            <v>176.48749999999998</v>
          </cell>
          <cell r="K42">
            <v>214.73374999999999</v>
          </cell>
          <cell r="L42">
            <v>251.65000000000003</v>
          </cell>
          <cell r="M42">
            <v>298.23499999999996</v>
          </cell>
          <cell r="N42">
            <v>341.31124999999997</v>
          </cell>
          <cell r="O42">
            <v>394.21375</v>
          </cell>
          <cell r="P42" t="str">
            <v/>
          </cell>
          <cell r="Q42" t="str">
            <v/>
          </cell>
          <cell r="R42" t="str">
            <v/>
          </cell>
        </row>
        <row r="43">
          <cell r="C43">
            <v>350</v>
          </cell>
          <cell r="D43">
            <v>358</v>
          </cell>
          <cell r="E43" t="str">
            <v>n/a</v>
          </cell>
          <cell r="F43" t="str">
            <v>n/a</v>
          </cell>
          <cell r="G43" t="str">
            <v>n/a</v>
          </cell>
          <cell r="H43" t="str">
            <v>n/a</v>
          </cell>
          <cell r="I43" t="str">
            <v>n/a</v>
          </cell>
          <cell r="J43">
            <v>215.18875</v>
          </cell>
          <cell r="K43">
            <v>259.71749999999997</v>
          </cell>
          <cell r="L43">
            <v>305.24375000000003</v>
          </cell>
          <cell r="M43">
            <v>362.04874999999998</v>
          </cell>
          <cell r="N43">
            <v>410.94374999999997</v>
          </cell>
          <cell r="O43">
            <v>474.64375000000007</v>
          </cell>
          <cell r="P43" t="str">
            <v/>
          </cell>
          <cell r="Q43" t="str">
            <v/>
          </cell>
          <cell r="R43" t="str">
            <v/>
          </cell>
        </row>
        <row r="44">
          <cell r="C44">
            <v>375</v>
          </cell>
          <cell r="D44">
            <v>381</v>
          </cell>
          <cell r="E44" t="str">
            <v>n/a</v>
          </cell>
          <cell r="F44" t="str">
            <v>n/a</v>
          </cell>
          <cell r="G44" t="str">
            <v>n/a</v>
          </cell>
          <cell r="H44" t="str">
            <v>n/a</v>
          </cell>
          <cell r="I44" t="str">
            <v>n/a</v>
          </cell>
          <cell r="J44">
            <v>239.09375</v>
          </cell>
          <cell r="K44">
            <v>289.61625000000004</v>
          </cell>
          <cell r="L44">
            <v>338.34500000000003</v>
          </cell>
          <cell r="M44">
            <v>401.31874999999997</v>
          </cell>
          <cell r="N44">
            <v>455.53375</v>
          </cell>
          <cell r="O44">
            <v>501.08624999999995</v>
          </cell>
          <cell r="P44" t="str">
            <v/>
          </cell>
          <cell r="Q44" t="str">
            <v/>
          </cell>
          <cell r="R44" t="str">
            <v/>
          </cell>
        </row>
        <row r="45">
          <cell r="C45">
            <v>400</v>
          </cell>
          <cell r="D45">
            <v>408</v>
          </cell>
          <cell r="E45" t="str">
            <v>n/a</v>
          </cell>
          <cell r="F45" t="str">
            <v>n/a</v>
          </cell>
          <cell r="G45" t="str">
            <v>n/a</v>
          </cell>
          <cell r="H45" t="str">
            <v>n/a</v>
          </cell>
          <cell r="I45" t="str">
            <v>n/a</v>
          </cell>
          <cell r="J45">
            <v>253.0325</v>
          </cell>
          <cell r="K45">
            <v>305.59375</v>
          </cell>
          <cell r="L45">
            <v>357.00874999999996</v>
          </cell>
          <cell r="M45">
            <v>422.93125000000003</v>
          </cell>
          <cell r="N45">
            <v>477.88124999999997</v>
          </cell>
          <cell r="O45">
            <v>525.6825</v>
          </cell>
          <cell r="P45" t="str">
            <v/>
          </cell>
          <cell r="Q45" t="str">
            <v/>
          </cell>
          <cell r="R45" t="str">
            <v/>
          </cell>
        </row>
        <row r="46">
          <cell r="C46">
            <v>425</v>
          </cell>
          <cell r="D46">
            <v>432</v>
          </cell>
          <cell r="E46" t="str">
            <v>n/a</v>
          </cell>
          <cell r="F46" t="str">
            <v>n/a</v>
          </cell>
          <cell r="G46" t="str">
            <v>n/a</v>
          </cell>
          <cell r="H46" t="str">
            <v>n/a</v>
          </cell>
          <cell r="I46" t="str">
            <v>n/a</v>
          </cell>
          <cell r="J46">
            <v>270.53250000000003</v>
          </cell>
          <cell r="K46">
            <v>326.41874999999999</v>
          </cell>
          <cell r="L46">
            <v>381.08875</v>
          </cell>
          <cell r="M46">
            <v>450.1875</v>
          </cell>
          <cell r="N46">
            <v>508.87375000000003</v>
          </cell>
          <cell r="O46">
            <v>559.77250000000004</v>
          </cell>
          <cell r="P46" t="str">
            <v/>
          </cell>
          <cell r="Q46" t="str">
            <v/>
          </cell>
          <cell r="R46" t="str">
            <v/>
          </cell>
        </row>
        <row r="47">
          <cell r="C47">
            <v>450</v>
          </cell>
          <cell r="D47">
            <v>457</v>
          </cell>
          <cell r="E47" t="str">
            <v>n/a</v>
          </cell>
          <cell r="F47" t="str">
            <v>n/a</v>
          </cell>
          <cell r="G47" t="str">
            <v>n/a</v>
          </cell>
          <cell r="H47" t="str">
            <v>n/a</v>
          </cell>
          <cell r="I47" t="str">
            <v>n/a</v>
          </cell>
          <cell r="J47">
            <v>302.45250000000004</v>
          </cell>
          <cell r="K47">
            <v>364.62124999999997</v>
          </cell>
          <cell r="L47">
            <v>436.59875</v>
          </cell>
          <cell r="M47">
            <v>501.33125000000007</v>
          </cell>
          <cell r="N47">
            <v>566.87750000000005</v>
          </cell>
          <cell r="O47">
            <v>623.56875000000002</v>
          </cell>
          <cell r="P47" t="str">
            <v/>
          </cell>
          <cell r="Q47" t="str">
            <v/>
          </cell>
          <cell r="R47" t="str">
            <v/>
          </cell>
        </row>
        <row r="48">
          <cell r="C48">
            <v>500</v>
          </cell>
          <cell r="D48">
            <v>508</v>
          </cell>
          <cell r="E48" t="str">
            <v>n/a</v>
          </cell>
          <cell r="F48" t="str">
            <v>n/a</v>
          </cell>
          <cell r="G48" t="str">
            <v>n/a</v>
          </cell>
          <cell r="H48" t="str">
            <v>n/a</v>
          </cell>
          <cell r="I48" t="str">
            <v>n/a</v>
          </cell>
          <cell r="J48">
            <v>316.61875000000003</v>
          </cell>
          <cell r="K48">
            <v>381.42125000000004</v>
          </cell>
          <cell r="L48">
            <v>443.69499999999999</v>
          </cell>
          <cell r="M48">
            <v>522.93499999999995</v>
          </cell>
          <cell r="N48">
            <v>589.0675</v>
          </cell>
          <cell r="O48">
            <v>647.96375</v>
          </cell>
          <cell r="P48" t="str">
            <v/>
          </cell>
          <cell r="Q48" t="str">
            <v/>
          </cell>
          <cell r="R48" t="str">
            <v/>
          </cell>
        </row>
        <row r="49">
          <cell r="C49">
            <v>550</v>
          </cell>
          <cell r="D49">
            <v>558</v>
          </cell>
          <cell r="E49" t="str">
            <v>n/a</v>
          </cell>
          <cell r="F49" t="str">
            <v>n/a</v>
          </cell>
          <cell r="G49" t="str">
            <v>n/a</v>
          </cell>
          <cell r="H49" t="str">
            <v>n/a</v>
          </cell>
          <cell r="I49" t="str">
            <v>n/a</v>
          </cell>
          <cell r="J49">
            <v>343.58625000000001</v>
          </cell>
          <cell r="K49">
            <v>414.26</v>
          </cell>
          <cell r="L49">
            <v>480.91750000000002</v>
          </cell>
          <cell r="M49">
            <v>565.35500000000002</v>
          </cell>
          <cell r="N49">
            <v>638.67999999999995</v>
          </cell>
          <cell r="O49">
            <v>702.54624999999999</v>
          </cell>
          <cell r="P49" t="str">
            <v/>
          </cell>
          <cell r="Q49" t="str">
            <v/>
          </cell>
          <cell r="R49" t="str">
            <v/>
          </cell>
        </row>
        <row r="50">
          <cell r="C50">
            <v>600</v>
          </cell>
          <cell r="D50">
            <v>609</v>
          </cell>
          <cell r="E50" t="str">
            <v>n/a</v>
          </cell>
          <cell r="F50" t="str">
            <v>n/a</v>
          </cell>
          <cell r="G50" t="str">
            <v>n/a</v>
          </cell>
          <cell r="H50" t="str">
            <v>n/a</v>
          </cell>
          <cell r="I50" t="str">
            <v>n/a</v>
          </cell>
          <cell r="J50">
            <v>373.53749999999997</v>
          </cell>
          <cell r="K50">
            <v>45.027500000000003</v>
          </cell>
          <cell r="L50">
            <v>520.74749999999995</v>
          </cell>
          <cell r="M50">
            <v>617.04124999999999</v>
          </cell>
          <cell r="N50">
            <v>685.59749999999997</v>
          </cell>
          <cell r="O50" t="str">
            <v>n/a</v>
          </cell>
          <cell r="P50" t="str">
            <v/>
          </cell>
          <cell r="Q50" t="str">
            <v/>
          </cell>
          <cell r="R50" t="str">
            <v/>
          </cell>
        </row>
        <row r="51">
          <cell r="C51">
            <v>700</v>
          </cell>
          <cell r="D51">
            <v>711</v>
          </cell>
          <cell r="E51" t="str">
            <v>n/a</v>
          </cell>
          <cell r="F51" t="str">
            <v>n/a</v>
          </cell>
          <cell r="G51" t="str">
            <v>n/a</v>
          </cell>
          <cell r="H51" t="str">
            <v>n/a</v>
          </cell>
          <cell r="I51" t="str">
            <v>n/a</v>
          </cell>
          <cell r="J51">
            <v>429.35374999999999</v>
          </cell>
          <cell r="K51">
            <v>516.14499999999998</v>
          </cell>
          <cell r="L51">
            <v>596.60125000000005</v>
          </cell>
          <cell r="M51" t="str">
            <v>n/a</v>
          </cell>
          <cell r="N51" t="str">
            <v>n/a</v>
          </cell>
          <cell r="O51" t="str">
            <v>n/a</v>
          </cell>
          <cell r="P51" t="str">
            <v/>
          </cell>
          <cell r="Q51" t="str">
            <v/>
          </cell>
          <cell r="R51" t="str">
            <v/>
          </cell>
        </row>
        <row r="52">
          <cell r="D52">
            <v>2</v>
          </cell>
          <cell r="E52">
            <v>3</v>
          </cell>
          <cell r="F52">
            <v>4</v>
          </cell>
          <cell r="G52">
            <v>5</v>
          </cell>
          <cell r="H52">
            <v>6</v>
          </cell>
          <cell r="I52">
            <v>7</v>
          </cell>
          <cell r="J52">
            <v>8</v>
          </cell>
          <cell r="K52">
            <v>9</v>
          </cell>
          <cell r="L52">
            <v>10</v>
          </cell>
          <cell r="M52">
            <v>11</v>
          </cell>
          <cell r="N52">
            <v>12</v>
          </cell>
          <cell r="O52">
            <v>13</v>
          </cell>
          <cell r="P52">
            <v>14</v>
          </cell>
          <cell r="Q52">
            <v>15</v>
          </cell>
          <cell r="R52">
            <v>16</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C"/>
      <sheetName val="AS"/>
      <sheetName val="CG"/>
      <sheetName val="Sh1"/>
    </sheetNames>
    <sheetDataSet>
      <sheetData sheetId="0"/>
      <sheetData sheetId="1"/>
      <sheetData sheetId="2"/>
      <sheetData sheetId="3"/>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 norms"/>
      <sheetName val="p&amp;g"/>
      <sheetName val="NORMSold"/>
      <sheetName val="Sheet1"/>
    </sheetNames>
    <sheetDataSet>
      <sheetData sheetId="0" refreshError="1"/>
      <sheetData sheetId="1" refreshError="1"/>
      <sheetData sheetId="2"/>
      <sheetData sheetId="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S"/>
      <sheetName val="FSS"/>
      <sheetName val="VDS"/>
      <sheetName val="SCHED"/>
      <sheetName val="BDS"/>
      <sheetName val="VET"/>
      <sheetName val="Accounting Codes"/>
      <sheetName val="PRICE SCHEDULE"/>
    </sheetNames>
    <sheetDataSet>
      <sheetData sheetId="0"/>
      <sheetData sheetId="1">
        <row r="70">
          <cell r="G70">
            <v>13051737.428809203</v>
          </cell>
        </row>
      </sheetData>
      <sheetData sheetId="2"/>
      <sheetData sheetId="3"/>
      <sheetData sheetId="4"/>
      <sheetData sheetId="5"/>
      <sheetData sheetId="6"/>
      <sheetData sheetId="7"/>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file"/>
      <sheetName val="Summary"/>
      <sheetName val="Workings"/>
      <sheetName val="M&amp;R P&amp;Gs"/>
      <sheetName val="180- Tank &amp; Tower"/>
      <sheetName val="190 - Tank &amp; Tower"/>
      <sheetName val="200 - Tank &amp; Tower"/>
      <sheetName val="210 - Tank &amp; Tower"/>
      <sheetName val="005 - Tank &amp; Tower"/>
      <sheetName val="Pipe 200 &amp;&lt;"/>
      <sheetName val="Pipe &gt;200"/>
      <sheetName val="All Fittings"/>
      <sheetName val="Pipes"/>
      <sheetName val="Rolls"/>
      <sheetName val="Vessel Mats"/>
      <sheetName val="cladding"/>
      <sheetName val="P &amp; G"/>
    </sheetNames>
    <sheetDataSet>
      <sheetData sheetId="0" refreshError="1"/>
      <sheetData sheetId="1" refreshError="1"/>
      <sheetData sheetId="2">
        <row r="36">
          <cell r="L36">
            <v>34.025831373967215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168">
          <cell r="M168">
            <v>234.27237716049382</v>
          </cell>
        </row>
      </sheetData>
      <sheetData sheetId="16" refreshError="1"/>
    </sheetDataSet>
  </externalBook>
</externalLink>
</file>

<file path=xl/persons/person.xml><?xml version="1.0" encoding="utf-8"?>
<personList xmlns="http://schemas.microsoft.com/office/spreadsheetml/2018/threadedcomments" xmlns:x="http://schemas.openxmlformats.org/spreadsheetml/2006/main">
  <person displayName="Ayanda Tsitsa" id="{66EB4486-21D9-4047-B59F-A692D1B95F54}" userId="S::TsitsaA@eskom.co.za::19921af3-5c93-4bec-8b34-f0178997eb10"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55" dT="2026-04-28T10:14:24.36" personId="{66EB4486-21D9-4047-B59F-A692D1B95F54}" id="{79547EA5-844A-400C-8150-C92092C33FD9}">
    <text xml:space="preserve">Combine to generic </text>
  </threadedComment>
  <threadedComment ref="D57" dT="2026-04-28T10:14:47.64" personId="{66EB4486-21D9-4047-B59F-A692D1B95F54}" id="{0375ED54-0484-4DBB-B79B-448C96EC84F5}">
    <text xml:space="preserve">Refer to m3 over and </text>
  </threadedComment>
  <threadedComment ref="E59" dT="2026-04-28T10:04:11.20" personId="{66EB4486-21D9-4047-B59F-A692D1B95F54}" id="{5CB1FDD8-5FB3-43B5-9E16-E73794C8715F}">
    <text xml:space="preserve">For one dam </text>
  </threadedComment>
  <threadedComment ref="D60" dT="2026-04-28T10:06:39.51" personId="{66EB4486-21D9-4047-B59F-A692D1B95F54}" id="{B713B7C1-EA8B-4846-A601-A30954A9F7D7}">
    <text xml:space="preserve">Site Establishment </text>
  </threadedComment>
  <threadedComment ref="D62" dT="2026-04-28T10:16:02.78" personId="{66EB4486-21D9-4047-B59F-A692D1B95F54}" id="{E8A34FDC-BA2D-4842-8955-C3A6E02110EC}">
    <text xml:space="preserve">Transportation off site </text>
  </threadedComment>
  <threadedComment ref="D97" dT="2026-04-28T10:10:52.53" personId="{66EB4486-21D9-4047-B59F-A692D1B95F54}" id="{2F2A29E1-BC51-4C65-A195-5041A326C608}">
    <text>combine</text>
  </threadedComment>
</ThreadedComments>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hyperlink" Target="https://www.b-one.co.za/hire/construction-hire/container/6m-insulated-office-container-with-aircon-4"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112"/>
  <sheetViews>
    <sheetView tabSelected="1" topLeftCell="B10" zoomScale="77" zoomScaleNormal="77" workbookViewId="0">
      <selection activeCell="H96" sqref="H96"/>
    </sheetView>
  </sheetViews>
  <sheetFormatPr defaultColWidth="9.296875" defaultRowHeight="14"/>
  <cols>
    <col min="1" max="2" width="9.296875" style="2"/>
    <col min="3" max="3" width="10.5" style="3" bestFit="1" customWidth="1"/>
    <col min="4" max="4" width="170.796875" style="4" customWidth="1"/>
    <col min="5" max="5" width="17.19921875" style="3" customWidth="1"/>
    <col min="6" max="6" width="15.5" style="3" customWidth="1"/>
    <col min="7" max="7" width="19.19921875" style="87" customWidth="1"/>
    <col min="8" max="8" width="19" style="87" customWidth="1"/>
    <col min="9" max="9" width="14.69921875" style="4" customWidth="1"/>
    <col min="10" max="10" width="19.796875" style="4" customWidth="1"/>
    <col min="11" max="11" width="9.296875" style="5"/>
    <col min="12" max="12" width="17.5" style="5" customWidth="1"/>
    <col min="13" max="15" width="9.296875" style="5"/>
    <col min="16" max="16384" width="9.296875" style="2"/>
  </cols>
  <sheetData>
    <row r="1" spans="2:13" ht="14.5" thickBot="1"/>
    <row r="2" spans="2:13" ht="78.75" customHeight="1" thickBot="1">
      <c r="B2" s="6"/>
      <c r="C2" s="374" t="s">
        <v>272</v>
      </c>
      <c r="D2" s="374"/>
      <c r="E2" s="374"/>
      <c r="F2" s="374"/>
      <c r="G2" s="374"/>
      <c r="H2" s="374"/>
      <c r="I2" s="375"/>
    </row>
    <row r="3" spans="2:13">
      <c r="B3" s="7"/>
      <c r="I3" s="8"/>
    </row>
    <row r="4" spans="2:13">
      <c r="B4" s="7"/>
      <c r="C4" s="376" t="s">
        <v>17</v>
      </c>
      <c r="D4" s="376"/>
      <c r="E4" s="376"/>
      <c r="F4" s="376"/>
      <c r="G4" s="376"/>
      <c r="H4" s="376"/>
      <c r="I4" s="8"/>
    </row>
    <row r="5" spans="2:13" ht="12.75" customHeight="1">
      <c r="B5" s="7"/>
      <c r="C5" s="373" t="s">
        <v>31</v>
      </c>
      <c r="D5" s="373"/>
      <c r="E5" s="373"/>
      <c r="F5" s="373"/>
      <c r="G5" s="373"/>
      <c r="H5" s="373"/>
      <c r="I5" s="9"/>
      <c r="J5" s="16" t="s">
        <v>789</v>
      </c>
    </row>
    <row r="6" spans="2:13" s="18" customFormat="1" ht="12" customHeight="1">
      <c r="B6" s="10"/>
      <c r="C6" s="11" t="s">
        <v>2</v>
      </c>
      <c r="D6" s="12" t="s">
        <v>3</v>
      </c>
      <c r="E6" s="13" t="s">
        <v>4</v>
      </c>
      <c r="F6" s="14" t="s">
        <v>5</v>
      </c>
      <c r="G6" s="96" t="s">
        <v>35</v>
      </c>
      <c r="H6" s="88" t="s">
        <v>34</v>
      </c>
      <c r="I6" s="15"/>
      <c r="J6" s="16" t="s">
        <v>790</v>
      </c>
      <c r="K6" s="17" t="s">
        <v>791</v>
      </c>
      <c r="L6" s="17" t="s">
        <v>4</v>
      </c>
      <c r="M6" s="17"/>
    </row>
    <row r="7" spans="2:13" s="5" customFormat="1">
      <c r="B7" s="19"/>
      <c r="C7" s="20"/>
      <c r="D7" s="1" t="s">
        <v>19</v>
      </c>
      <c r="E7" s="21"/>
      <c r="F7" s="22"/>
      <c r="G7" s="89"/>
      <c r="H7" s="89"/>
      <c r="I7" s="8"/>
      <c r="J7" s="4" t="s">
        <v>792</v>
      </c>
      <c r="K7" s="23">
        <v>24</v>
      </c>
      <c r="L7" s="23" t="s">
        <v>793</v>
      </c>
      <c r="M7" s="23"/>
    </row>
    <row r="8" spans="2:13" s="5" customFormat="1">
      <c r="B8" s="19"/>
      <c r="C8" s="158"/>
      <c r="D8" s="85" t="s">
        <v>45</v>
      </c>
      <c r="E8" s="21"/>
      <c r="F8" s="22"/>
      <c r="G8" s="89"/>
      <c r="H8" s="89"/>
      <c r="I8" s="8"/>
      <c r="J8" s="4" t="s">
        <v>794</v>
      </c>
      <c r="K8" s="23">
        <v>3</v>
      </c>
      <c r="L8" s="23" t="s">
        <v>795</v>
      </c>
      <c r="M8" s="23"/>
    </row>
    <row r="9" spans="2:13" s="5" customFormat="1">
      <c r="B9" s="19"/>
      <c r="C9" s="20"/>
      <c r="D9" s="1"/>
      <c r="E9" s="21"/>
      <c r="F9" s="22"/>
      <c r="G9" s="89"/>
      <c r="H9" s="89"/>
      <c r="I9" s="8"/>
      <c r="J9" s="4" t="s">
        <v>796</v>
      </c>
      <c r="K9" s="23">
        <v>22</v>
      </c>
      <c r="L9" s="23" t="s">
        <v>797</v>
      </c>
      <c r="M9" s="23"/>
    </row>
    <row r="10" spans="2:13" s="5" customFormat="1">
      <c r="B10" s="19"/>
      <c r="C10" s="127" t="s">
        <v>183</v>
      </c>
      <c r="D10" s="86" t="s">
        <v>46</v>
      </c>
      <c r="E10" s="21"/>
      <c r="F10" s="22"/>
      <c r="G10" s="89"/>
      <c r="H10" s="89"/>
      <c r="I10" s="8"/>
      <c r="J10" s="4" t="s">
        <v>798</v>
      </c>
      <c r="K10" s="23">
        <v>12</v>
      </c>
      <c r="L10" s="23" t="s">
        <v>799</v>
      </c>
      <c r="M10" s="23"/>
    </row>
    <row r="11" spans="2:13" s="5" customFormat="1">
      <c r="B11" s="19"/>
      <c r="C11" s="20"/>
      <c r="D11" s="1"/>
      <c r="E11" s="21"/>
      <c r="F11" s="22"/>
      <c r="G11" s="89"/>
      <c r="H11" s="89"/>
      <c r="I11" s="8"/>
      <c r="J11" s="4" t="s">
        <v>800</v>
      </c>
      <c r="K11" s="23">
        <v>12</v>
      </c>
      <c r="L11" s="23" t="s">
        <v>799</v>
      </c>
      <c r="M11" s="23"/>
    </row>
    <row r="12" spans="2:13" s="5" customFormat="1">
      <c r="B12" s="19"/>
      <c r="C12" s="29"/>
      <c r="D12" s="81" t="s">
        <v>18</v>
      </c>
      <c r="E12" s="30"/>
      <c r="F12" s="31"/>
      <c r="G12" s="90"/>
      <c r="H12" s="90"/>
      <c r="I12" s="8"/>
      <c r="J12" s="4"/>
      <c r="K12" s="23"/>
      <c r="L12" s="23"/>
      <c r="M12" s="23"/>
    </row>
    <row r="13" spans="2:13" s="5" customFormat="1">
      <c r="B13" s="19"/>
      <c r="C13" s="29" t="s">
        <v>184</v>
      </c>
      <c r="D13" s="1" t="s">
        <v>51</v>
      </c>
      <c r="E13" s="30" t="s">
        <v>48</v>
      </c>
      <c r="F13" s="31">
        <v>1</v>
      </c>
      <c r="G13" s="90"/>
      <c r="H13" s="151">
        <f>F13*G13</f>
        <v>0</v>
      </c>
      <c r="I13" s="8"/>
      <c r="J13" s="16" t="s">
        <v>801</v>
      </c>
      <c r="K13" s="23"/>
      <c r="L13" s="23"/>
      <c r="M13" s="23"/>
    </row>
    <row r="14" spans="2:13" s="5" customFormat="1">
      <c r="B14" s="19"/>
      <c r="C14" s="29" t="s">
        <v>185</v>
      </c>
      <c r="D14" s="1" t="s">
        <v>52</v>
      </c>
      <c r="E14" s="30" t="s">
        <v>48</v>
      </c>
      <c r="F14" s="31">
        <v>1</v>
      </c>
      <c r="G14" s="90"/>
      <c r="H14" s="151">
        <f t="shared" ref="H14:H18" si="0">F14*G14</f>
        <v>0</v>
      </c>
      <c r="I14" s="8"/>
      <c r="J14" s="4"/>
      <c r="K14" s="23"/>
      <c r="L14" s="23"/>
      <c r="M14" s="23"/>
    </row>
    <row r="15" spans="2:13" s="5" customFormat="1">
      <c r="B15" s="19"/>
      <c r="C15" s="29" t="s">
        <v>186</v>
      </c>
      <c r="D15" s="1" t="s">
        <v>53</v>
      </c>
      <c r="E15" s="30" t="s">
        <v>48</v>
      </c>
      <c r="F15" s="31">
        <v>1</v>
      </c>
      <c r="G15" s="90"/>
      <c r="H15" s="151">
        <f t="shared" si="0"/>
        <v>0</v>
      </c>
      <c r="I15" s="8"/>
      <c r="J15" s="4"/>
      <c r="K15" s="23"/>
      <c r="L15" s="23"/>
      <c r="M15" s="23"/>
    </row>
    <row r="16" spans="2:13" s="5" customFormat="1">
      <c r="B16" s="19"/>
      <c r="C16" s="29" t="s">
        <v>187</v>
      </c>
      <c r="D16" s="1" t="s">
        <v>69</v>
      </c>
      <c r="E16" s="30" t="s">
        <v>48</v>
      </c>
      <c r="F16" s="31">
        <v>1</v>
      </c>
      <c r="G16" s="90"/>
      <c r="H16" s="151">
        <f t="shared" si="0"/>
        <v>0</v>
      </c>
      <c r="I16" s="8"/>
      <c r="J16" s="4"/>
      <c r="K16" s="23"/>
      <c r="L16" s="23"/>
      <c r="M16" s="23"/>
    </row>
    <row r="17" spans="2:15" s="5" customFormat="1">
      <c r="B17" s="19"/>
      <c r="C17" s="29" t="s">
        <v>188</v>
      </c>
      <c r="D17" s="1" t="s">
        <v>216</v>
      </c>
      <c r="E17" s="30" t="s">
        <v>48</v>
      </c>
      <c r="F17" s="31">
        <v>1</v>
      </c>
      <c r="G17" s="90"/>
      <c r="H17" s="151"/>
      <c r="I17" s="8"/>
      <c r="J17" s="4"/>
      <c r="K17" s="23"/>
      <c r="L17" s="23"/>
      <c r="M17" s="23"/>
    </row>
    <row r="18" spans="2:15" s="5" customFormat="1">
      <c r="B18" s="19"/>
      <c r="C18" s="29" t="s">
        <v>189</v>
      </c>
      <c r="D18" s="1" t="s">
        <v>55</v>
      </c>
      <c r="E18" s="30" t="s">
        <v>48</v>
      </c>
      <c r="F18" s="31">
        <v>3</v>
      </c>
      <c r="G18" s="90"/>
      <c r="H18" s="151"/>
      <c r="I18" s="8"/>
      <c r="J18" s="16"/>
      <c r="K18" s="23"/>
      <c r="L18" s="23"/>
      <c r="M18" s="23"/>
    </row>
    <row r="19" spans="2:15" s="5" customFormat="1">
      <c r="B19" s="19"/>
      <c r="C19" s="20"/>
      <c r="D19" s="1"/>
      <c r="E19" s="21"/>
      <c r="F19" s="22"/>
      <c r="G19" s="89"/>
      <c r="H19" s="89"/>
      <c r="I19" s="8"/>
      <c r="J19" s="352"/>
      <c r="K19" s="351"/>
      <c r="L19" s="351"/>
      <c r="M19" s="351"/>
      <c r="N19" s="353"/>
    </row>
    <row r="20" spans="2:15" ht="15" customHeight="1">
      <c r="B20" s="7"/>
      <c r="C20" s="152" t="s">
        <v>232</v>
      </c>
      <c r="D20" s="86" t="s">
        <v>231</v>
      </c>
      <c r="E20" s="86"/>
      <c r="F20" s="86"/>
      <c r="G20" s="86"/>
      <c r="H20" s="86"/>
      <c r="I20" s="64"/>
      <c r="J20" s="65"/>
      <c r="K20" s="354"/>
      <c r="L20" s="357"/>
      <c r="M20" s="359"/>
    </row>
    <row r="21" spans="2:15">
      <c r="B21" s="7"/>
      <c r="C21" s="20"/>
      <c r="D21" s="1"/>
      <c r="E21" s="21"/>
      <c r="F21" s="22"/>
      <c r="G21" s="89"/>
      <c r="H21" s="89"/>
      <c r="I21" s="64"/>
      <c r="J21" s="65"/>
      <c r="K21" s="354"/>
      <c r="L21" s="357"/>
      <c r="M21" s="359"/>
    </row>
    <row r="22" spans="2:15">
      <c r="B22" s="7"/>
      <c r="C22" s="29" t="s">
        <v>192</v>
      </c>
      <c r="D22" s="74" t="s">
        <v>62</v>
      </c>
      <c r="E22" s="30" t="s">
        <v>48</v>
      </c>
      <c r="F22" s="31">
        <v>6</v>
      </c>
      <c r="G22" s="90"/>
      <c r="H22" s="151"/>
      <c r="I22" s="75"/>
      <c r="K22" s="355"/>
      <c r="L22" s="358"/>
      <c r="M22" s="360"/>
    </row>
    <row r="23" spans="2:15" ht="15.75" customHeight="1">
      <c r="B23" s="7"/>
      <c r="C23" s="29" t="s">
        <v>193</v>
      </c>
      <c r="D23" s="74" t="s">
        <v>233</v>
      </c>
      <c r="E23" s="30" t="s">
        <v>48</v>
      </c>
      <c r="F23" s="31">
        <v>6</v>
      </c>
      <c r="G23" s="90"/>
      <c r="H23" s="151"/>
      <c r="I23" s="75"/>
      <c r="K23" s="355"/>
      <c r="L23" s="358"/>
      <c r="M23" s="360"/>
    </row>
    <row r="24" spans="2:15">
      <c r="B24" s="7"/>
      <c r="C24" s="29" t="s">
        <v>194</v>
      </c>
      <c r="D24" s="74" t="s">
        <v>63</v>
      </c>
      <c r="E24" s="30" t="s">
        <v>48</v>
      </c>
      <c r="F24" s="31">
        <v>6</v>
      </c>
      <c r="G24" s="90"/>
      <c r="H24" s="151"/>
      <c r="I24" s="75"/>
      <c r="K24" s="355"/>
      <c r="L24" s="358"/>
      <c r="M24" s="360"/>
    </row>
    <row r="25" spans="2:15">
      <c r="B25" s="7"/>
      <c r="C25" s="29" t="s">
        <v>195</v>
      </c>
      <c r="D25" s="74" t="s">
        <v>68</v>
      </c>
      <c r="E25" s="30" t="s">
        <v>48</v>
      </c>
      <c r="F25" s="31">
        <v>3</v>
      </c>
      <c r="G25" s="90"/>
      <c r="H25" s="151"/>
      <c r="I25" s="75"/>
      <c r="K25" s="355"/>
      <c r="L25" s="358"/>
      <c r="M25" s="360"/>
    </row>
    <row r="26" spans="2:15" ht="15.75" customHeight="1">
      <c r="B26" s="7"/>
      <c r="C26" s="29" t="s">
        <v>196</v>
      </c>
      <c r="D26" s="74" t="s">
        <v>230</v>
      </c>
      <c r="E26" s="30" t="s">
        <v>48</v>
      </c>
      <c r="F26" s="31">
        <v>3</v>
      </c>
      <c r="G26" s="90"/>
      <c r="H26" s="151"/>
      <c r="I26" s="75"/>
      <c r="K26" s="355"/>
      <c r="L26" s="358"/>
      <c r="M26" s="360"/>
    </row>
    <row r="27" spans="2:15" ht="14.5">
      <c r="B27" s="7"/>
      <c r="C27" s="29" t="s">
        <v>197</v>
      </c>
      <c r="D27" s="74" t="s">
        <v>66</v>
      </c>
      <c r="E27" s="30" t="s">
        <v>77</v>
      </c>
      <c r="F27" s="31">
        <v>72</v>
      </c>
      <c r="G27" s="90"/>
      <c r="H27" s="151"/>
      <c r="I27" s="75"/>
      <c r="K27" s="356"/>
      <c r="L27" s="358"/>
      <c r="M27" s="360"/>
    </row>
    <row r="28" spans="2:15">
      <c r="B28" s="7"/>
      <c r="C28" s="29"/>
      <c r="D28" s="74"/>
      <c r="E28" s="30"/>
      <c r="F28" s="31"/>
      <c r="G28" s="90"/>
      <c r="H28" s="151"/>
      <c r="I28" s="75"/>
      <c r="J28" s="16"/>
      <c r="K28" s="23"/>
    </row>
    <row r="29" spans="2:15" s="5" customFormat="1" ht="16.5" customHeight="1">
      <c r="B29" s="19"/>
      <c r="C29" s="127" t="s">
        <v>250</v>
      </c>
      <c r="D29" s="85" t="s">
        <v>36</v>
      </c>
      <c r="E29" s="21"/>
      <c r="F29" s="22"/>
      <c r="G29" s="89"/>
      <c r="H29" s="89"/>
      <c r="I29" s="8"/>
      <c r="J29" s="4"/>
      <c r="K29" s="23"/>
      <c r="L29" s="23"/>
      <c r="M29" s="23"/>
    </row>
    <row r="30" spans="2:15" s="5" customFormat="1" ht="16.5" customHeight="1">
      <c r="B30" s="19"/>
      <c r="C30" s="127"/>
      <c r="D30" s="84" t="s">
        <v>47</v>
      </c>
      <c r="E30" s="21"/>
      <c r="F30" s="22"/>
      <c r="G30" s="89"/>
      <c r="H30" s="89"/>
      <c r="I30" s="8"/>
      <c r="J30" s="16"/>
      <c r="K30" s="23"/>
      <c r="L30" s="23"/>
      <c r="M30" s="23"/>
    </row>
    <row r="31" spans="2:15" s="5" customFormat="1" ht="30.75" customHeight="1">
      <c r="B31" s="19"/>
      <c r="C31" s="127"/>
      <c r="D31" s="159" t="s">
        <v>238</v>
      </c>
      <c r="E31" s="21"/>
      <c r="F31" s="22"/>
      <c r="G31" s="89"/>
      <c r="H31" s="89"/>
      <c r="I31" s="8"/>
      <c r="J31" s="352"/>
      <c r="K31" s="351"/>
      <c r="L31" s="351"/>
      <c r="M31" s="351"/>
      <c r="N31" s="353"/>
      <c r="O31" s="353"/>
    </row>
    <row r="32" spans="2:15" s="5" customFormat="1">
      <c r="B32" s="19"/>
      <c r="C32" s="20" t="s">
        <v>251</v>
      </c>
      <c r="D32" s="160" t="s">
        <v>239</v>
      </c>
      <c r="E32" s="154" t="s">
        <v>77</v>
      </c>
      <c r="F32" s="22">
        <v>48</v>
      </c>
      <c r="G32" s="90"/>
      <c r="H32" s="349"/>
      <c r="I32" s="8"/>
      <c r="J32" s="4"/>
      <c r="K32" s="364"/>
      <c r="L32" s="355"/>
      <c r="M32" s="355"/>
      <c r="N32" s="363"/>
      <c r="O32" s="365"/>
    </row>
    <row r="33" spans="2:15" s="5" customFormat="1">
      <c r="B33" s="19"/>
      <c r="C33" s="20" t="s">
        <v>252</v>
      </c>
      <c r="D33" s="160" t="s">
        <v>240</v>
      </c>
      <c r="E33" s="154" t="s">
        <v>77</v>
      </c>
      <c r="F33" s="22">
        <v>48</v>
      </c>
      <c r="G33" s="90"/>
      <c r="H33" s="349"/>
      <c r="I33" s="8"/>
      <c r="J33" s="4"/>
      <c r="K33" s="364"/>
      <c r="L33" s="355"/>
      <c r="M33" s="355"/>
      <c r="N33" s="363"/>
      <c r="O33" s="365"/>
    </row>
    <row r="34" spans="2:15" s="5" customFormat="1">
      <c r="B34" s="19"/>
      <c r="C34" s="20" t="s">
        <v>253</v>
      </c>
      <c r="D34" s="160" t="s">
        <v>241</v>
      </c>
      <c r="E34" s="154" t="s">
        <v>77</v>
      </c>
      <c r="F34" s="22">
        <v>20</v>
      </c>
      <c r="G34" s="208"/>
      <c r="H34" s="349"/>
      <c r="I34" s="8"/>
      <c r="J34" s="4"/>
      <c r="K34" s="364"/>
      <c r="L34" s="355"/>
      <c r="M34" s="355"/>
      <c r="N34" s="363"/>
      <c r="O34" s="365"/>
    </row>
    <row r="35" spans="2:15" s="5" customFormat="1">
      <c r="B35" s="19"/>
      <c r="C35" s="20" t="s">
        <v>254</v>
      </c>
      <c r="D35" s="160" t="s">
        <v>242</v>
      </c>
      <c r="E35" s="154" t="s">
        <v>77</v>
      </c>
      <c r="F35" s="22">
        <v>96</v>
      </c>
      <c r="G35" s="208"/>
      <c r="H35" s="349"/>
      <c r="I35" s="8"/>
      <c r="J35" s="4"/>
      <c r="K35" s="364"/>
      <c r="L35" s="355"/>
      <c r="M35" s="355"/>
      <c r="N35" s="363"/>
      <c r="O35" s="365"/>
    </row>
    <row r="36" spans="2:15" s="5" customFormat="1">
      <c r="B36" s="19"/>
      <c r="C36" s="20" t="s">
        <v>255</v>
      </c>
      <c r="D36" s="160" t="s">
        <v>243</v>
      </c>
      <c r="E36" s="154" t="s">
        <v>77</v>
      </c>
      <c r="F36" s="22">
        <v>48</v>
      </c>
      <c r="G36" s="208"/>
      <c r="H36" s="349"/>
      <c r="I36" s="8"/>
      <c r="J36" s="4"/>
      <c r="K36" s="364"/>
      <c r="L36" s="355"/>
      <c r="M36" s="355"/>
      <c r="N36" s="363"/>
      <c r="O36" s="365"/>
    </row>
    <row r="37" spans="2:15" s="5" customFormat="1">
      <c r="B37" s="19"/>
      <c r="C37" s="20" t="s">
        <v>256</v>
      </c>
      <c r="D37" s="160" t="s">
        <v>247</v>
      </c>
      <c r="E37" s="154" t="s">
        <v>77</v>
      </c>
      <c r="F37" s="22">
        <v>48</v>
      </c>
      <c r="G37" s="208"/>
      <c r="H37" s="349"/>
      <c r="I37" s="8"/>
      <c r="J37" s="4"/>
      <c r="K37" s="364"/>
      <c r="L37" s="355"/>
      <c r="M37" s="355"/>
      <c r="N37" s="363"/>
      <c r="O37" s="365"/>
    </row>
    <row r="38" spans="2:15" s="5" customFormat="1">
      <c r="B38" s="19"/>
      <c r="C38" s="20" t="s">
        <v>257</v>
      </c>
      <c r="D38" s="160" t="s">
        <v>244</v>
      </c>
      <c r="E38" s="154" t="s">
        <v>77</v>
      </c>
      <c r="F38" s="22">
        <f>3*F37</f>
        <v>144</v>
      </c>
      <c r="G38" s="208"/>
      <c r="H38" s="349"/>
      <c r="I38" s="8"/>
      <c r="J38" s="16"/>
      <c r="K38" s="364"/>
      <c r="L38" s="355"/>
      <c r="M38" s="355"/>
      <c r="N38" s="363"/>
      <c r="O38" s="365"/>
    </row>
    <row r="39" spans="2:15" s="5" customFormat="1" ht="18" customHeight="1">
      <c r="B39" s="19"/>
      <c r="C39" s="20" t="s">
        <v>258</v>
      </c>
      <c r="D39" s="1" t="s">
        <v>248</v>
      </c>
      <c r="E39" s="154" t="s">
        <v>77</v>
      </c>
      <c r="F39" s="22">
        <f>2*F37</f>
        <v>96</v>
      </c>
      <c r="G39" s="208"/>
      <c r="H39" s="349"/>
      <c r="I39" s="8"/>
      <c r="J39" s="4"/>
      <c r="K39" s="350"/>
      <c r="L39" s="23"/>
      <c r="M39" s="23"/>
    </row>
    <row r="40" spans="2:15" s="5" customFormat="1">
      <c r="B40" s="19"/>
      <c r="C40" s="20" t="s">
        <v>259</v>
      </c>
      <c r="D40" s="160" t="s">
        <v>245</v>
      </c>
      <c r="E40" s="154" t="s">
        <v>77</v>
      </c>
      <c r="F40" s="22">
        <v>48</v>
      </c>
      <c r="G40" s="208"/>
      <c r="H40" s="349"/>
      <c r="I40" s="8"/>
      <c r="J40" s="4"/>
      <c r="K40" s="350"/>
      <c r="L40" s="23"/>
      <c r="M40" s="23"/>
    </row>
    <row r="41" spans="2:15" s="5" customFormat="1">
      <c r="B41" s="19"/>
      <c r="C41" s="20" t="s">
        <v>260</v>
      </c>
      <c r="D41" s="160" t="s">
        <v>246</v>
      </c>
      <c r="E41" s="154" t="s">
        <v>77</v>
      </c>
      <c r="F41" s="22">
        <v>144</v>
      </c>
      <c r="G41" s="208"/>
      <c r="H41" s="349"/>
      <c r="I41" s="8"/>
      <c r="J41" s="4"/>
      <c r="K41" s="350"/>
      <c r="L41" s="23"/>
      <c r="M41" s="23"/>
    </row>
    <row r="42" spans="2:15" s="5" customFormat="1" ht="19.5" customHeight="1">
      <c r="B42" s="19"/>
      <c r="C42" s="20" t="s">
        <v>261</v>
      </c>
      <c r="D42" s="1" t="s">
        <v>249</v>
      </c>
      <c r="E42" s="154" t="s">
        <v>77</v>
      </c>
      <c r="F42" s="22">
        <v>144</v>
      </c>
      <c r="G42" s="208"/>
      <c r="H42" s="349"/>
      <c r="I42" s="8"/>
      <c r="J42" s="4"/>
      <c r="K42" s="350"/>
      <c r="L42" s="23"/>
      <c r="M42" s="23"/>
    </row>
    <row r="43" spans="2:15" s="5" customFormat="1">
      <c r="B43" s="19"/>
      <c r="C43" s="20" t="s">
        <v>262</v>
      </c>
      <c r="D43" s="1" t="s">
        <v>42</v>
      </c>
      <c r="E43" s="154" t="s">
        <v>77</v>
      </c>
      <c r="F43" s="22">
        <f>$K$7</f>
        <v>24</v>
      </c>
      <c r="G43" s="90"/>
      <c r="H43" s="349"/>
      <c r="I43" s="8"/>
      <c r="J43" s="4"/>
      <c r="K43" s="350"/>
      <c r="L43" s="23"/>
      <c r="M43" s="23"/>
    </row>
    <row r="44" spans="2:15" s="5" customFormat="1">
      <c r="B44" s="19"/>
      <c r="C44" s="20" t="s">
        <v>263</v>
      </c>
      <c r="D44" s="1" t="s">
        <v>43</v>
      </c>
      <c r="E44" s="154" t="s">
        <v>77</v>
      </c>
      <c r="F44" s="22">
        <v>3</v>
      </c>
      <c r="G44" s="90"/>
      <c r="H44" s="349"/>
      <c r="I44" s="8"/>
      <c r="J44" s="4"/>
      <c r="K44" s="350"/>
      <c r="L44" s="23"/>
      <c r="M44" s="23"/>
    </row>
    <row r="45" spans="2:15" s="5" customFormat="1">
      <c r="B45" s="19"/>
      <c r="C45" s="20" t="s">
        <v>264</v>
      </c>
      <c r="D45" s="1" t="s">
        <v>44</v>
      </c>
      <c r="E45" s="154" t="s">
        <v>77</v>
      </c>
      <c r="F45" s="22">
        <f>24*3</f>
        <v>72</v>
      </c>
      <c r="G45" s="90"/>
      <c r="H45" s="349"/>
      <c r="I45" s="8"/>
      <c r="J45" s="4"/>
      <c r="K45" s="350"/>
      <c r="L45" s="23"/>
      <c r="M45" s="23"/>
    </row>
    <row r="46" spans="2:15" s="5" customFormat="1">
      <c r="B46" s="19"/>
      <c r="C46" s="20"/>
      <c r="D46" s="1"/>
      <c r="E46" s="21"/>
      <c r="F46" s="22"/>
      <c r="G46" s="89"/>
      <c r="H46" s="89"/>
      <c r="I46" s="8"/>
      <c r="J46" s="4"/>
      <c r="K46" s="23"/>
      <c r="L46" s="23"/>
      <c r="M46" s="23"/>
    </row>
    <row r="47" spans="2:15" s="5" customFormat="1">
      <c r="B47" s="19"/>
      <c r="C47" s="127" t="s">
        <v>265</v>
      </c>
      <c r="D47" s="85" t="s">
        <v>49</v>
      </c>
      <c r="E47" s="21"/>
      <c r="F47" s="22"/>
      <c r="G47" s="89"/>
      <c r="H47" s="89"/>
      <c r="I47" s="8"/>
      <c r="J47" s="4"/>
      <c r="K47" s="23"/>
      <c r="L47" s="23"/>
      <c r="M47" s="23"/>
    </row>
    <row r="48" spans="2:15" s="5" customFormat="1">
      <c r="B48" s="19"/>
      <c r="C48" s="20"/>
      <c r="D48" s="24"/>
      <c r="E48" s="21"/>
      <c r="F48" s="22"/>
      <c r="G48" s="89"/>
      <c r="H48" s="89"/>
      <c r="I48" s="8"/>
      <c r="J48" s="4"/>
      <c r="K48" s="23"/>
      <c r="L48" s="23"/>
      <c r="M48" s="23"/>
    </row>
    <row r="49" spans="2:13" s="5" customFormat="1">
      <c r="B49" s="19"/>
      <c r="C49" s="20"/>
      <c r="D49" s="81" t="s">
        <v>18</v>
      </c>
      <c r="E49" s="21"/>
      <c r="F49" s="22"/>
      <c r="G49" s="89"/>
      <c r="H49" s="89"/>
      <c r="I49" s="8"/>
      <c r="J49" s="4"/>
      <c r="K49" s="23"/>
      <c r="L49" s="23"/>
      <c r="M49" s="23"/>
    </row>
    <row r="50" spans="2:13" s="5" customFormat="1" ht="14.5">
      <c r="B50" s="19"/>
      <c r="C50" s="20" t="s">
        <v>266</v>
      </c>
      <c r="D50" s="1" t="s">
        <v>56</v>
      </c>
      <c r="E50" s="21" t="s">
        <v>227</v>
      </c>
      <c r="F50" s="22">
        <v>24</v>
      </c>
      <c r="G50" s="90"/>
      <c r="H50" s="89">
        <f>F50*G50</f>
        <v>0</v>
      </c>
      <c r="I50" s="8"/>
      <c r="J50" s="4"/>
      <c r="K50" s="113"/>
      <c r="L50" s="23"/>
      <c r="M50" s="23"/>
    </row>
    <row r="51" spans="2:13" s="5" customFormat="1" ht="15.75" customHeight="1">
      <c r="B51" s="19"/>
      <c r="C51" s="20" t="s">
        <v>267</v>
      </c>
      <c r="D51" s="1" t="s">
        <v>237</v>
      </c>
      <c r="E51" s="21" t="s">
        <v>73</v>
      </c>
      <c r="F51" s="22">
        <v>24</v>
      </c>
      <c r="G51" s="89"/>
      <c r="H51" s="89"/>
      <c r="I51" s="8"/>
      <c r="J51" s="4"/>
      <c r="K51" s="23"/>
      <c r="L51" s="23"/>
      <c r="M51" s="23"/>
    </row>
    <row r="52" spans="2:13" s="5" customFormat="1">
      <c r="B52" s="19"/>
      <c r="C52" s="20" t="s">
        <v>268</v>
      </c>
      <c r="D52" s="1" t="s">
        <v>270</v>
      </c>
      <c r="E52" s="21" t="s">
        <v>73</v>
      </c>
      <c r="F52" s="22">
        <v>24</v>
      </c>
      <c r="G52" s="89"/>
      <c r="H52" s="89"/>
      <c r="I52" s="8"/>
      <c r="J52" s="4"/>
      <c r="K52" s="23"/>
      <c r="L52" s="23"/>
      <c r="M52" s="23"/>
    </row>
    <row r="53" spans="2:13" s="5" customFormat="1">
      <c r="B53" s="19"/>
      <c r="C53" s="20" t="s">
        <v>269</v>
      </c>
      <c r="D53" s="1" t="s">
        <v>58</v>
      </c>
      <c r="E53" s="21" t="s">
        <v>73</v>
      </c>
      <c r="F53" s="22">
        <v>24</v>
      </c>
      <c r="G53" s="89"/>
      <c r="H53" s="89"/>
      <c r="I53" s="8"/>
      <c r="J53" s="4"/>
      <c r="K53" s="23"/>
      <c r="L53" s="23"/>
      <c r="M53" s="23"/>
    </row>
    <row r="54" spans="2:13" s="5" customFormat="1">
      <c r="B54" s="19"/>
      <c r="C54" s="20" t="s">
        <v>271</v>
      </c>
      <c r="D54" s="1" t="s">
        <v>59</v>
      </c>
      <c r="E54" s="21" t="s">
        <v>73</v>
      </c>
      <c r="F54" s="22">
        <v>24</v>
      </c>
      <c r="G54" s="89"/>
      <c r="H54" s="89"/>
      <c r="I54" s="8"/>
      <c r="J54" s="4"/>
      <c r="K54" s="23"/>
      <c r="L54" s="23"/>
      <c r="M54" s="23"/>
    </row>
    <row r="55" spans="2:13" s="129" customFormat="1" hidden="1">
      <c r="B55" s="130"/>
      <c r="C55" s="131" t="s">
        <v>208</v>
      </c>
      <c r="D55" s="132" t="s">
        <v>60</v>
      </c>
      <c r="E55" s="133" t="s">
        <v>73</v>
      </c>
      <c r="F55" s="134"/>
      <c r="G55" s="135"/>
      <c r="H55" s="135">
        <f t="shared" ref="H51:H58" si="1">F55*G55</f>
        <v>0</v>
      </c>
      <c r="I55" s="136"/>
      <c r="J55" s="137"/>
      <c r="K55" s="138"/>
      <c r="L55" s="138"/>
      <c r="M55" s="138"/>
    </row>
    <row r="56" spans="2:13" s="129" customFormat="1" hidden="1">
      <c r="B56" s="130"/>
      <c r="C56" s="131" t="s">
        <v>209</v>
      </c>
      <c r="D56" s="132" t="s">
        <v>61</v>
      </c>
      <c r="E56" s="133" t="s">
        <v>73</v>
      </c>
      <c r="F56" s="134"/>
      <c r="G56" s="135"/>
      <c r="H56" s="135">
        <f t="shared" si="1"/>
        <v>0</v>
      </c>
      <c r="I56" s="136"/>
      <c r="J56" s="137"/>
      <c r="K56" s="138"/>
      <c r="L56" s="138"/>
      <c r="M56" s="138"/>
    </row>
    <row r="57" spans="2:13" s="129" customFormat="1" hidden="1">
      <c r="B57" s="130"/>
      <c r="C57" s="131" t="s">
        <v>210</v>
      </c>
      <c r="D57" s="132" t="s">
        <v>71</v>
      </c>
      <c r="E57" s="133" t="s">
        <v>73</v>
      </c>
      <c r="F57" s="134"/>
      <c r="G57" s="135"/>
      <c r="H57" s="135">
        <f t="shared" si="1"/>
        <v>0</v>
      </c>
      <c r="I57" s="136"/>
      <c r="J57" s="137"/>
      <c r="K57" s="138"/>
      <c r="L57" s="138"/>
      <c r="M57" s="138"/>
    </row>
    <row r="58" spans="2:13" s="5" customFormat="1" hidden="1">
      <c r="B58" s="19"/>
      <c r="C58" s="20" t="s">
        <v>211</v>
      </c>
      <c r="D58" s="1" t="s">
        <v>72</v>
      </c>
      <c r="E58" s="21" t="s">
        <v>73</v>
      </c>
      <c r="F58" s="128"/>
      <c r="G58" s="89"/>
      <c r="H58" s="89">
        <f t="shared" si="1"/>
        <v>0</v>
      </c>
      <c r="I58" s="8"/>
      <c r="J58" s="4"/>
      <c r="K58" s="23"/>
      <c r="L58" s="23"/>
      <c r="M58" s="23"/>
    </row>
    <row r="59" spans="2:13" s="5" customFormat="1">
      <c r="B59" s="19"/>
      <c r="C59" s="20"/>
      <c r="D59" s="1"/>
      <c r="E59" s="21"/>
      <c r="F59" s="22"/>
      <c r="G59" s="89"/>
      <c r="H59" s="89"/>
      <c r="I59" s="8"/>
      <c r="J59" s="4"/>
      <c r="K59" s="23"/>
      <c r="L59" s="23"/>
      <c r="M59" s="23"/>
    </row>
    <row r="60" spans="2:13" s="5" customFormat="1">
      <c r="B60" s="19"/>
      <c r="C60" s="33"/>
      <c r="D60" s="379" t="s">
        <v>79</v>
      </c>
      <c r="E60" s="379"/>
      <c r="F60" s="379"/>
      <c r="G60" s="379"/>
      <c r="H60" s="91"/>
      <c r="I60" s="8"/>
      <c r="J60" s="4"/>
      <c r="K60" s="23"/>
      <c r="L60" s="23"/>
      <c r="M60" s="23"/>
    </row>
    <row r="61" spans="2:13" ht="12.75" customHeight="1">
      <c r="B61" s="7"/>
      <c r="I61" s="8"/>
      <c r="K61" s="23"/>
      <c r="L61" s="23"/>
      <c r="M61" s="23"/>
    </row>
    <row r="62" spans="2:13" ht="46.5" customHeight="1">
      <c r="B62" s="7"/>
      <c r="C62" s="377" t="s">
        <v>74</v>
      </c>
      <c r="D62" s="378"/>
      <c r="E62" s="378"/>
      <c r="F62" s="378"/>
      <c r="G62" s="378"/>
      <c r="H62" s="378"/>
      <c r="I62" s="34"/>
      <c r="K62" s="23"/>
      <c r="L62" s="23"/>
      <c r="M62" s="23"/>
    </row>
    <row r="63" spans="2:13">
      <c r="B63" s="7"/>
      <c r="C63" s="366" t="s">
        <v>273</v>
      </c>
      <c r="D63" s="367"/>
      <c r="E63" s="367"/>
      <c r="F63" s="367"/>
      <c r="G63" s="367"/>
      <c r="H63" s="367"/>
      <c r="I63" s="369"/>
      <c r="K63" s="23"/>
      <c r="L63" s="23"/>
      <c r="M63" s="23"/>
    </row>
    <row r="64" spans="2:13">
      <c r="B64" s="7"/>
      <c r="C64" s="25" t="s">
        <v>2</v>
      </c>
      <c r="D64" s="26" t="s">
        <v>3</v>
      </c>
      <c r="E64" s="27" t="s">
        <v>4</v>
      </c>
      <c r="F64" s="28" t="s">
        <v>5</v>
      </c>
      <c r="G64" s="97" t="s">
        <v>35</v>
      </c>
      <c r="H64" s="92" t="s">
        <v>34</v>
      </c>
      <c r="I64" s="8"/>
      <c r="K64" s="23"/>
      <c r="L64" s="23"/>
      <c r="M64" s="23"/>
    </row>
    <row r="65" spans="2:13" ht="28">
      <c r="B65" s="7"/>
      <c r="C65" s="29" t="s">
        <v>6</v>
      </c>
      <c r="D65" s="156" t="s">
        <v>234</v>
      </c>
      <c r="E65" s="30" t="s">
        <v>7</v>
      </c>
      <c r="F65" s="341">
        <f>$K$20</f>
        <v>0</v>
      </c>
      <c r="G65" s="90"/>
      <c r="H65" s="344"/>
      <c r="I65" s="8"/>
      <c r="K65" s="350"/>
      <c r="L65" s="113"/>
      <c r="M65" s="23"/>
    </row>
    <row r="66" spans="2:13">
      <c r="B66" s="7"/>
      <c r="C66" s="29" t="s">
        <v>8</v>
      </c>
      <c r="D66" s="153" t="s">
        <v>235</v>
      </c>
      <c r="E66" s="154" t="s">
        <v>7</v>
      </c>
      <c r="F66" s="35"/>
      <c r="G66" s="90"/>
      <c r="H66" s="344"/>
      <c r="I66" s="8"/>
      <c r="K66" s="23"/>
      <c r="L66" s="23"/>
      <c r="M66" s="23"/>
    </row>
    <row r="67" spans="2:13">
      <c r="B67" s="7"/>
      <c r="C67" s="36"/>
      <c r="D67" s="382" t="s">
        <v>78</v>
      </c>
      <c r="E67" s="382"/>
      <c r="F67" s="382"/>
      <c r="G67" s="382"/>
      <c r="H67" s="345">
        <f>SUM(H65:H66)</f>
        <v>0</v>
      </c>
      <c r="I67" s="8"/>
      <c r="K67" s="23"/>
      <c r="L67" s="23"/>
      <c r="M67" s="23"/>
    </row>
    <row r="68" spans="2:13">
      <c r="B68" s="7"/>
      <c r="C68" s="63"/>
      <c r="D68" s="37"/>
      <c r="E68" s="32"/>
      <c r="F68" s="32"/>
      <c r="G68" s="98"/>
      <c r="H68" s="361"/>
      <c r="I68" s="8"/>
      <c r="K68" s="23"/>
      <c r="L68" s="23"/>
      <c r="M68" s="23"/>
    </row>
    <row r="69" spans="2:13">
      <c r="B69" s="7"/>
      <c r="C69" s="366" t="s">
        <v>274</v>
      </c>
      <c r="D69" s="367"/>
      <c r="E69" s="367"/>
      <c r="F69" s="367"/>
      <c r="G69" s="367"/>
      <c r="H69" s="368"/>
      <c r="I69" s="369"/>
      <c r="K69" s="23"/>
      <c r="L69" s="23"/>
      <c r="M69" s="23"/>
    </row>
    <row r="70" spans="2:13" ht="12" customHeight="1">
      <c r="B70" s="7"/>
      <c r="C70" s="25" t="s">
        <v>2</v>
      </c>
      <c r="D70" s="26" t="s">
        <v>3</v>
      </c>
      <c r="E70" s="27" t="s">
        <v>4</v>
      </c>
      <c r="F70" s="28" t="s">
        <v>5</v>
      </c>
      <c r="G70" s="97" t="s">
        <v>35</v>
      </c>
      <c r="H70" s="362" t="s">
        <v>34</v>
      </c>
      <c r="I70" s="38"/>
      <c r="J70" s="39"/>
      <c r="K70" s="40"/>
      <c r="L70" s="41"/>
      <c r="M70" s="23"/>
    </row>
    <row r="71" spans="2:13" ht="28">
      <c r="B71" s="7"/>
      <c r="C71" s="30" t="s">
        <v>9</v>
      </c>
      <c r="D71" s="156" t="s">
        <v>111</v>
      </c>
      <c r="E71" s="30" t="s">
        <v>7</v>
      </c>
      <c r="F71" s="342">
        <f>$K$21</f>
        <v>0</v>
      </c>
      <c r="G71" s="90"/>
      <c r="H71" s="344"/>
      <c r="I71" s="44"/>
      <c r="K71" s="350"/>
      <c r="L71" s="23"/>
      <c r="M71" s="23"/>
    </row>
    <row r="72" spans="2:13">
      <c r="B72" s="7"/>
      <c r="C72" s="30" t="s">
        <v>10</v>
      </c>
      <c r="D72" s="153" t="s">
        <v>236</v>
      </c>
      <c r="E72" s="154" t="s">
        <v>7</v>
      </c>
      <c r="F72" s="155"/>
      <c r="G72" s="90"/>
      <c r="H72" s="344"/>
      <c r="I72" s="44"/>
      <c r="K72" s="45"/>
      <c r="L72" s="23"/>
      <c r="M72" s="23"/>
    </row>
    <row r="73" spans="2:13" ht="16.5" customHeight="1">
      <c r="B73" s="46"/>
      <c r="C73" s="47"/>
      <c r="D73" s="370" t="s">
        <v>276</v>
      </c>
      <c r="E73" s="371"/>
      <c r="F73" s="371"/>
      <c r="G73" s="372"/>
      <c r="H73" s="345">
        <f>SUM(H71:H72)</f>
        <v>0</v>
      </c>
      <c r="I73" s="48"/>
      <c r="J73" s="49"/>
      <c r="K73" s="50"/>
      <c r="L73" s="23"/>
      <c r="M73" s="23"/>
    </row>
    <row r="74" spans="2:13" ht="16.5" customHeight="1">
      <c r="B74" s="7"/>
      <c r="C74" s="63"/>
      <c r="D74" s="51"/>
      <c r="E74" s="32"/>
      <c r="F74" s="32"/>
      <c r="G74" s="98"/>
      <c r="H74" s="361"/>
      <c r="I74" s="52"/>
      <c r="J74" s="37"/>
      <c r="K74" s="53"/>
      <c r="L74" s="23"/>
      <c r="M74" s="23"/>
    </row>
    <row r="75" spans="2:13">
      <c r="B75" s="7"/>
      <c r="C75" s="366" t="s">
        <v>275</v>
      </c>
      <c r="D75" s="367"/>
      <c r="E75" s="367"/>
      <c r="F75" s="367"/>
      <c r="G75" s="367"/>
      <c r="H75" s="368"/>
      <c r="I75" s="369"/>
      <c r="K75" s="23"/>
      <c r="L75" s="23"/>
      <c r="M75" s="23"/>
    </row>
    <row r="76" spans="2:13" ht="12.75" customHeight="1">
      <c r="B76" s="7"/>
      <c r="C76" s="25" t="s">
        <v>2</v>
      </c>
      <c r="D76" s="26" t="s">
        <v>3</v>
      </c>
      <c r="E76" s="27" t="s">
        <v>4</v>
      </c>
      <c r="F76" s="28" t="s">
        <v>5</v>
      </c>
      <c r="G76" s="97" t="s">
        <v>35</v>
      </c>
      <c r="H76" s="362" t="s">
        <v>34</v>
      </c>
      <c r="I76" s="54"/>
      <c r="J76" s="39"/>
      <c r="K76" s="41"/>
      <c r="L76" s="55"/>
      <c r="M76" s="23"/>
    </row>
    <row r="77" spans="2:13" ht="28">
      <c r="B77" s="7"/>
      <c r="C77" s="30" t="s">
        <v>11</v>
      </c>
      <c r="D77" s="156" t="s">
        <v>111</v>
      </c>
      <c r="E77" s="154" t="s">
        <v>7</v>
      </c>
      <c r="F77" s="343">
        <f>$K$22</f>
        <v>0</v>
      </c>
      <c r="G77" s="90">
        <v>99.16</v>
      </c>
      <c r="H77" s="344">
        <f>F77*G77</f>
        <v>0</v>
      </c>
      <c r="I77" s="8"/>
      <c r="K77" s="350"/>
      <c r="L77" s="56"/>
      <c r="M77" s="23"/>
    </row>
    <row r="78" spans="2:13" ht="21.75" customHeight="1">
      <c r="B78" s="7"/>
      <c r="C78" s="30" t="s">
        <v>12</v>
      </c>
      <c r="D78" s="153" t="s">
        <v>289</v>
      </c>
      <c r="E78" s="154" t="s">
        <v>7</v>
      </c>
      <c r="F78" s="155"/>
      <c r="G78" s="90">
        <v>130</v>
      </c>
      <c r="H78" s="344">
        <f t="shared" ref="H78" si="2">F78*G78</f>
        <v>0</v>
      </c>
      <c r="I78" s="8"/>
      <c r="K78" s="23"/>
      <c r="L78" s="56"/>
      <c r="M78" s="23"/>
    </row>
    <row r="79" spans="2:13" ht="14.25" customHeight="1">
      <c r="B79" s="7"/>
      <c r="C79" s="36"/>
      <c r="D79" s="370" t="s">
        <v>277</v>
      </c>
      <c r="E79" s="371"/>
      <c r="F79" s="371"/>
      <c r="G79" s="372"/>
      <c r="H79" s="345">
        <f>SUM(H77:H78)</f>
        <v>0</v>
      </c>
      <c r="I79" s="57"/>
      <c r="J79" s="50"/>
      <c r="K79" s="380"/>
      <c r="L79" s="381"/>
      <c r="M79" s="23"/>
    </row>
    <row r="80" spans="2:13" ht="14.25" customHeight="1">
      <c r="B80" s="7"/>
      <c r="C80" s="63"/>
      <c r="D80" s="37"/>
      <c r="E80" s="32"/>
      <c r="F80" s="32"/>
      <c r="G80" s="93"/>
      <c r="H80" s="361"/>
      <c r="I80" s="58"/>
      <c r="J80" s="37"/>
      <c r="K80" s="59"/>
      <c r="L80" s="59"/>
      <c r="M80" s="23"/>
    </row>
    <row r="81" spans="2:13">
      <c r="B81" s="7"/>
      <c r="C81" s="366" t="s">
        <v>280</v>
      </c>
      <c r="D81" s="367"/>
      <c r="E81" s="367"/>
      <c r="F81" s="367"/>
      <c r="G81" s="367"/>
      <c r="H81" s="368"/>
      <c r="I81" s="369"/>
      <c r="K81" s="23"/>
      <c r="L81" s="23"/>
      <c r="M81" s="23"/>
    </row>
    <row r="82" spans="2:13" ht="12.75" customHeight="1">
      <c r="B82" s="7"/>
      <c r="C82" s="25" t="s">
        <v>2</v>
      </c>
      <c r="D82" s="26" t="s">
        <v>3</v>
      </c>
      <c r="E82" s="27" t="s">
        <v>4</v>
      </c>
      <c r="F82" s="28" t="s">
        <v>5</v>
      </c>
      <c r="G82" s="97" t="s">
        <v>35</v>
      </c>
      <c r="H82" s="362" t="s">
        <v>34</v>
      </c>
      <c r="I82" s="54"/>
      <c r="J82" s="39"/>
      <c r="K82" s="41"/>
      <c r="L82" s="55"/>
      <c r="M82" s="23"/>
    </row>
    <row r="83" spans="2:13" ht="28">
      <c r="B83" s="7"/>
      <c r="C83" s="30" t="s">
        <v>780</v>
      </c>
      <c r="D83" s="156" t="s">
        <v>111</v>
      </c>
      <c r="E83" s="154" t="s">
        <v>7</v>
      </c>
      <c r="F83" s="343">
        <f>$K$25*(1+($L$25-1)*$M$25)</f>
        <v>0</v>
      </c>
      <c r="G83" s="90"/>
      <c r="H83" s="344"/>
      <c r="I83" s="8"/>
      <c r="K83" s="350"/>
      <c r="L83" s="56"/>
      <c r="M83" s="23"/>
    </row>
    <row r="84" spans="2:13" ht="21.75" customHeight="1">
      <c r="B84" s="7"/>
      <c r="C84" s="30" t="s">
        <v>781</v>
      </c>
      <c r="D84" s="153" t="s">
        <v>786</v>
      </c>
      <c r="E84" s="154" t="s">
        <v>7</v>
      </c>
      <c r="F84" s="155"/>
      <c r="G84" s="90"/>
      <c r="H84" s="344"/>
      <c r="I84" s="8"/>
      <c r="K84" s="23"/>
      <c r="L84" s="56"/>
      <c r="M84" s="23"/>
    </row>
    <row r="85" spans="2:13" ht="14.25" customHeight="1">
      <c r="B85" s="7"/>
      <c r="C85" s="36"/>
      <c r="D85" s="370" t="s">
        <v>278</v>
      </c>
      <c r="E85" s="371"/>
      <c r="F85" s="371"/>
      <c r="G85" s="372"/>
      <c r="H85" s="345">
        <f>SUM(H83:H84)</f>
        <v>0</v>
      </c>
      <c r="I85" s="57"/>
      <c r="J85" s="50"/>
      <c r="K85" s="380"/>
      <c r="L85" s="381"/>
      <c r="M85" s="23"/>
    </row>
    <row r="86" spans="2:13" ht="14.25" customHeight="1">
      <c r="B86" s="7"/>
      <c r="C86" s="63"/>
      <c r="D86" s="37"/>
      <c r="E86" s="32"/>
      <c r="F86" s="32"/>
      <c r="G86" s="93"/>
      <c r="H86" s="361"/>
      <c r="I86" s="58"/>
      <c r="J86" s="37"/>
      <c r="K86" s="59"/>
      <c r="L86" s="59"/>
      <c r="M86" s="23"/>
    </row>
    <row r="87" spans="2:13">
      <c r="B87" s="7"/>
      <c r="C87" s="366" t="s">
        <v>281</v>
      </c>
      <c r="D87" s="367"/>
      <c r="E87" s="367"/>
      <c r="F87" s="367"/>
      <c r="G87" s="367"/>
      <c r="H87" s="368"/>
      <c r="I87" s="369"/>
      <c r="K87" s="23"/>
      <c r="L87" s="23"/>
      <c r="M87" s="23"/>
    </row>
    <row r="88" spans="2:13" ht="12.75" customHeight="1">
      <c r="B88" s="7"/>
      <c r="C88" s="25" t="s">
        <v>2</v>
      </c>
      <c r="D88" s="26" t="s">
        <v>3</v>
      </c>
      <c r="E88" s="27" t="s">
        <v>4</v>
      </c>
      <c r="F88" s="28" t="s">
        <v>5</v>
      </c>
      <c r="G88" s="97" t="s">
        <v>35</v>
      </c>
      <c r="H88" s="362" t="s">
        <v>34</v>
      </c>
      <c r="I88" s="54"/>
      <c r="J88" s="39"/>
      <c r="K88" s="41"/>
      <c r="L88" s="55"/>
      <c r="M88" s="23"/>
    </row>
    <row r="89" spans="2:13" ht="28">
      <c r="B89" s="7"/>
      <c r="C89" s="30" t="s">
        <v>782</v>
      </c>
      <c r="D89" s="156" t="s">
        <v>111</v>
      </c>
      <c r="E89" s="154" t="s">
        <v>7</v>
      </c>
      <c r="F89" s="343">
        <f>$K$24*(1+($L$24-1)*$M$24)</f>
        <v>0</v>
      </c>
      <c r="G89" s="90"/>
      <c r="H89" s="344"/>
      <c r="I89" s="8"/>
      <c r="K89" s="350"/>
      <c r="L89" s="56"/>
      <c r="M89" s="23"/>
    </row>
    <row r="90" spans="2:13" ht="21.75" customHeight="1">
      <c r="B90" s="7"/>
      <c r="C90" s="30" t="s">
        <v>783</v>
      </c>
      <c r="D90" s="153" t="s">
        <v>787</v>
      </c>
      <c r="E90" s="154" t="s">
        <v>7</v>
      </c>
      <c r="F90" s="155"/>
      <c r="G90" s="90"/>
      <c r="H90" s="344"/>
      <c r="I90" s="8"/>
      <c r="K90" s="23"/>
      <c r="L90" s="56"/>
      <c r="M90" s="23"/>
    </row>
    <row r="91" spans="2:13" ht="14.25" customHeight="1">
      <c r="B91" s="7"/>
      <c r="C91" s="36"/>
      <c r="D91" s="370" t="s">
        <v>279</v>
      </c>
      <c r="E91" s="371"/>
      <c r="F91" s="371"/>
      <c r="G91" s="372"/>
      <c r="H91" s="345">
        <f>SUM(H89:H90)</f>
        <v>0</v>
      </c>
      <c r="I91" s="57"/>
      <c r="J91" s="50"/>
      <c r="K91" s="380"/>
      <c r="L91" s="381"/>
      <c r="M91" s="23"/>
    </row>
    <row r="92" spans="2:13" ht="14.25" customHeight="1">
      <c r="B92" s="7"/>
      <c r="C92" s="63"/>
      <c r="D92" s="37"/>
      <c r="E92" s="32"/>
      <c r="F92" s="32"/>
      <c r="G92" s="93"/>
      <c r="H92" s="361"/>
      <c r="I92" s="58"/>
      <c r="J92" s="37"/>
      <c r="K92" s="59"/>
      <c r="L92" s="59"/>
      <c r="M92" s="23"/>
    </row>
    <row r="93" spans="2:13">
      <c r="B93" s="7"/>
      <c r="C93" s="366" t="s">
        <v>282</v>
      </c>
      <c r="D93" s="367"/>
      <c r="E93" s="367"/>
      <c r="F93" s="367"/>
      <c r="G93" s="367"/>
      <c r="H93" s="368"/>
      <c r="I93" s="369"/>
      <c r="K93" s="23"/>
      <c r="L93" s="23"/>
      <c r="M93" s="23"/>
    </row>
    <row r="94" spans="2:13" ht="12.75" customHeight="1">
      <c r="B94" s="7"/>
      <c r="C94" s="25" t="s">
        <v>2</v>
      </c>
      <c r="D94" s="26" t="s">
        <v>3</v>
      </c>
      <c r="E94" s="27" t="s">
        <v>4</v>
      </c>
      <c r="F94" s="28" t="s">
        <v>5</v>
      </c>
      <c r="G94" s="97" t="s">
        <v>35</v>
      </c>
      <c r="H94" s="362" t="s">
        <v>34</v>
      </c>
      <c r="I94" s="54"/>
      <c r="J94" s="39"/>
      <c r="K94" s="41"/>
      <c r="L94" s="55"/>
      <c r="M94" s="23"/>
    </row>
    <row r="95" spans="2:13" ht="28">
      <c r="B95" s="7"/>
      <c r="C95" s="30" t="s">
        <v>784</v>
      </c>
      <c r="D95" s="156" t="s">
        <v>111</v>
      </c>
      <c r="E95" s="154" t="s">
        <v>7</v>
      </c>
      <c r="F95" s="343">
        <f>$K$26*$L$26*$M$26</f>
        <v>0</v>
      </c>
      <c r="G95" s="90"/>
      <c r="H95" s="344"/>
      <c r="I95" s="8"/>
      <c r="K95" s="350"/>
      <c r="L95" s="56"/>
      <c r="M95" s="23"/>
    </row>
    <row r="96" spans="2:13" ht="21.75" customHeight="1">
      <c r="B96" s="7"/>
      <c r="C96" s="30" t="s">
        <v>785</v>
      </c>
      <c r="D96" s="153" t="s">
        <v>788</v>
      </c>
      <c r="E96" s="154" t="s">
        <v>7</v>
      </c>
      <c r="F96" s="155"/>
      <c r="G96" s="90"/>
      <c r="H96" s="90"/>
      <c r="I96" s="8"/>
      <c r="K96" s="23"/>
      <c r="L96" s="56"/>
      <c r="M96" s="23"/>
    </row>
    <row r="97" spans="2:13" ht="14.25" customHeight="1">
      <c r="B97" s="7"/>
      <c r="C97" s="36"/>
      <c r="D97" s="370" t="s">
        <v>107</v>
      </c>
      <c r="E97" s="371"/>
      <c r="F97" s="371"/>
      <c r="G97" s="372"/>
      <c r="H97" s="345">
        <f>SUM(H95:H96)</f>
        <v>0</v>
      </c>
      <c r="I97" s="57"/>
      <c r="J97" s="50"/>
      <c r="K97" s="380"/>
      <c r="L97" s="381"/>
      <c r="M97" s="23"/>
    </row>
    <row r="98" spans="2:13" ht="15" customHeight="1">
      <c r="B98" s="7"/>
      <c r="C98" s="63"/>
      <c r="D98" s="37"/>
      <c r="E98" s="32"/>
      <c r="F98" s="32"/>
      <c r="G98" s="98"/>
      <c r="H98" s="93"/>
      <c r="I98" s="8"/>
      <c r="K98" s="23"/>
      <c r="L98" s="23"/>
      <c r="M98" s="23"/>
    </row>
    <row r="99" spans="2:13" ht="13.5" customHeight="1">
      <c r="B99" s="7"/>
      <c r="C99" s="384" t="s">
        <v>24</v>
      </c>
      <c r="D99" s="385"/>
      <c r="E99" s="385"/>
      <c r="F99" s="385"/>
      <c r="G99" s="385"/>
      <c r="H99" s="385"/>
      <c r="I99" s="60"/>
      <c r="J99" s="61"/>
      <c r="K99" s="62"/>
    </row>
    <row r="100" spans="2:13" ht="15" customHeight="1">
      <c r="B100" s="46"/>
      <c r="C100" s="76" t="s">
        <v>16</v>
      </c>
      <c r="D100" s="395" t="s">
        <v>3</v>
      </c>
      <c r="E100" s="396"/>
      <c r="F100" s="396"/>
      <c r="G100" s="397"/>
      <c r="H100" s="94" t="s">
        <v>34</v>
      </c>
      <c r="I100" s="8"/>
    </row>
    <row r="101" spans="2:13" ht="15" customHeight="1">
      <c r="B101" s="46"/>
      <c r="C101" s="157" t="s">
        <v>138</v>
      </c>
      <c r="D101" s="392" t="s">
        <v>136</v>
      </c>
      <c r="E101" s="392"/>
      <c r="F101" s="392"/>
      <c r="G101" s="392"/>
      <c r="H101" s="346">
        <f>H60</f>
        <v>0</v>
      </c>
      <c r="I101" s="8"/>
    </row>
    <row r="102" spans="2:13" ht="15" customHeight="1">
      <c r="B102" s="46"/>
      <c r="C102" s="157" t="s">
        <v>139</v>
      </c>
      <c r="D102" s="392" t="s">
        <v>288</v>
      </c>
      <c r="E102" s="392"/>
      <c r="F102" s="392"/>
      <c r="G102" s="392"/>
      <c r="H102" s="346">
        <f>H67</f>
        <v>0</v>
      </c>
      <c r="I102" s="8"/>
    </row>
    <row r="103" spans="2:13">
      <c r="B103" s="46"/>
      <c r="C103" s="157" t="s">
        <v>140</v>
      </c>
      <c r="D103" s="392" t="s">
        <v>287</v>
      </c>
      <c r="E103" s="392"/>
      <c r="F103" s="392"/>
      <c r="G103" s="392"/>
      <c r="H103" s="346">
        <f>H73</f>
        <v>0</v>
      </c>
      <c r="I103" s="8"/>
    </row>
    <row r="104" spans="2:13">
      <c r="B104" s="46"/>
      <c r="C104" s="157" t="s">
        <v>141</v>
      </c>
      <c r="D104" s="392" t="s">
        <v>286</v>
      </c>
      <c r="E104" s="392"/>
      <c r="F104" s="392"/>
      <c r="G104" s="392"/>
      <c r="H104" s="346">
        <f>H79</f>
        <v>0</v>
      </c>
      <c r="I104" s="8"/>
    </row>
    <row r="105" spans="2:13">
      <c r="B105" s="46"/>
      <c r="C105" s="157">
        <v>2.4</v>
      </c>
      <c r="D105" s="392" t="s">
        <v>285</v>
      </c>
      <c r="E105" s="392"/>
      <c r="F105" s="392"/>
      <c r="G105" s="392"/>
      <c r="H105" s="346">
        <f>H85</f>
        <v>0</v>
      </c>
      <c r="I105" s="8"/>
    </row>
    <row r="106" spans="2:13">
      <c r="B106" s="46"/>
      <c r="C106" s="157">
        <v>2.5</v>
      </c>
      <c r="D106" s="392" t="s">
        <v>284</v>
      </c>
      <c r="E106" s="392"/>
      <c r="F106" s="392"/>
      <c r="G106" s="392"/>
      <c r="H106" s="346">
        <f>H91</f>
        <v>0</v>
      </c>
      <c r="I106" s="8"/>
    </row>
    <row r="107" spans="2:13">
      <c r="B107" s="7"/>
      <c r="C107" s="157">
        <v>2.6</v>
      </c>
      <c r="D107" s="392" t="s">
        <v>283</v>
      </c>
      <c r="E107" s="393"/>
      <c r="F107" s="393"/>
      <c r="G107" s="394"/>
      <c r="H107" s="346">
        <f>H97</f>
        <v>0</v>
      </c>
      <c r="I107" s="8"/>
    </row>
    <row r="108" spans="2:13">
      <c r="B108" s="7"/>
      <c r="C108" s="383" t="s">
        <v>145</v>
      </c>
      <c r="D108" s="383"/>
      <c r="E108" s="383"/>
      <c r="F108" s="383"/>
      <c r="G108" s="383"/>
      <c r="H108" s="346">
        <f>SUM(H101:H107)</f>
        <v>0</v>
      </c>
      <c r="I108" s="8"/>
    </row>
    <row r="109" spans="2:13">
      <c r="B109" s="7"/>
      <c r="C109" s="386" t="s">
        <v>146</v>
      </c>
      <c r="D109" s="387"/>
      <c r="E109" s="387"/>
      <c r="F109" s="387"/>
      <c r="G109" s="388"/>
      <c r="H109" s="347">
        <f>H108*0.15</f>
        <v>0</v>
      </c>
      <c r="I109" s="8"/>
    </row>
    <row r="110" spans="2:13">
      <c r="B110" s="7"/>
      <c r="C110" s="389" t="s">
        <v>147</v>
      </c>
      <c r="D110" s="390"/>
      <c r="E110" s="390"/>
      <c r="F110" s="390"/>
      <c r="G110" s="391"/>
      <c r="H110" s="348">
        <f>H108+H109</f>
        <v>0</v>
      </c>
      <c r="I110" s="8"/>
    </row>
    <row r="111" spans="2:13">
      <c r="B111" s="7"/>
      <c r="I111" s="8"/>
    </row>
    <row r="112" spans="2:13" ht="14.5" thickBot="1">
      <c r="B112" s="77"/>
      <c r="C112" s="78"/>
      <c r="D112" s="79"/>
      <c r="E112" s="78"/>
      <c r="F112" s="78"/>
      <c r="G112" s="107"/>
      <c r="H112" s="107"/>
      <c r="I112" s="80"/>
    </row>
  </sheetData>
  <mergeCells count="33">
    <mergeCell ref="K97:L97"/>
    <mergeCell ref="D107:G107"/>
    <mergeCell ref="K85:L85"/>
    <mergeCell ref="C87:I87"/>
    <mergeCell ref="D91:G91"/>
    <mergeCell ref="K91:L91"/>
    <mergeCell ref="C93:I93"/>
    <mergeCell ref="D100:G100"/>
    <mergeCell ref="C108:G108"/>
    <mergeCell ref="C99:H99"/>
    <mergeCell ref="C109:G109"/>
    <mergeCell ref="C110:G110"/>
    <mergeCell ref="D101:G101"/>
    <mergeCell ref="D103:G103"/>
    <mergeCell ref="D104:G104"/>
    <mergeCell ref="D105:G105"/>
    <mergeCell ref="D106:G106"/>
    <mergeCell ref="D102:G102"/>
    <mergeCell ref="K79:L79"/>
    <mergeCell ref="D67:G67"/>
    <mergeCell ref="D73:G73"/>
    <mergeCell ref="C75:I75"/>
    <mergeCell ref="D79:G79"/>
    <mergeCell ref="C81:I81"/>
    <mergeCell ref="D85:G85"/>
    <mergeCell ref="D97:G97"/>
    <mergeCell ref="C5:H5"/>
    <mergeCell ref="C2:I2"/>
    <mergeCell ref="C63:I63"/>
    <mergeCell ref="C69:I69"/>
    <mergeCell ref="C4:H4"/>
    <mergeCell ref="C62:H62"/>
    <mergeCell ref="D60:G60"/>
  </mergeCells>
  <phoneticPr fontId="4" type="noConversion"/>
  <pageMargins left="0.7" right="0.7" top="0.75" bottom="0.75" header="0.3" footer="0.3"/>
  <ignoredErrors>
    <ignoredError sqref="C101:C104" numberStoredAsText="1"/>
  </ignoredErrors>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8CDBC-6D3D-43D1-A493-8093D69CBD04}">
  <dimension ref="B1:O150"/>
  <sheetViews>
    <sheetView topLeftCell="B28" zoomScale="124" zoomScaleNormal="124" workbookViewId="0">
      <selection activeCell="D62" sqref="D62"/>
    </sheetView>
  </sheetViews>
  <sheetFormatPr defaultColWidth="9.296875" defaultRowHeight="14"/>
  <cols>
    <col min="1" max="2" width="9.296875" style="2"/>
    <col min="3" max="3" width="12" style="3" customWidth="1"/>
    <col min="4" max="4" width="96.19921875" style="4" customWidth="1"/>
    <col min="5" max="5" width="17.19921875" style="3" customWidth="1"/>
    <col min="6" max="6" width="9.19921875" style="3" customWidth="1"/>
    <col min="7" max="7" width="19.19921875" style="87" customWidth="1"/>
    <col min="8" max="8" width="19" style="87" customWidth="1"/>
    <col min="9" max="9" width="6.69921875" style="4" customWidth="1"/>
    <col min="10" max="10" width="19.796875" style="4" customWidth="1"/>
    <col min="11" max="11" width="9.296875" style="5"/>
    <col min="12" max="12" width="17.5" style="5" customWidth="1"/>
    <col min="13" max="15" width="9.296875" style="5"/>
    <col min="16" max="16384" width="9.296875" style="2"/>
  </cols>
  <sheetData>
    <row r="1" spans="2:13" ht="14.5" thickBot="1"/>
    <row r="2" spans="2:13" ht="169.5" customHeight="1" thickBot="1">
      <c r="B2" s="6"/>
      <c r="C2" s="374" t="s">
        <v>50</v>
      </c>
      <c r="D2" s="374"/>
      <c r="E2" s="374"/>
      <c r="F2" s="374"/>
      <c r="G2" s="374"/>
      <c r="H2" s="374"/>
      <c r="I2" s="375"/>
    </row>
    <row r="3" spans="2:13">
      <c r="B3" s="7"/>
      <c r="I3" s="8"/>
    </row>
    <row r="4" spans="2:13">
      <c r="B4" s="7"/>
      <c r="C4" s="376" t="s">
        <v>17</v>
      </c>
      <c r="D4" s="376"/>
      <c r="E4" s="376"/>
      <c r="F4" s="376"/>
      <c r="G4" s="376"/>
      <c r="H4" s="376"/>
      <c r="I4" s="8"/>
    </row>
    <row r="5" spans="2:13" ht="12.75" customHeight="1">
      <c r="B5" s="7"/>
      <c r="C5" s="373" t="s">
        <v>31</v>
      </c>
      <c r="D5" s="373"/>
      <c r="E5" s="373"/>
      <c r="F5" s="373"/>
      <c r="G5" s="373"/>
      <c r="H5" s="373"/>
      <c r="I5" s="9"/>
    </row>
    <row r="6" spans="2:13" s="18" customFormat="1" ht="12" customHeight="1">
      <c r="B6" s="10"/>
      <c r="C6" s="11" t="s">
        <v>2</v>
      </c>
      <c r="D6" s="12" t="s">
        <v>3</v>
      </c>
      <c r="E6" s="13" t="s">
        <v>4</v>
      </c>
      <c r="F6" s="14" t="s">
        <v>5</v>
      </c>
      <c r="G6" s="96" t="s">
        <v>35</v>
      </c>
      <c r="H6" s="88" t="s">
        <v>34</v>
      </c>
      <c r="I6" s="15"/>
      <c r="J6" s="16"/>
      <c r="K6" s="17"/>
      <c r="L6" s="17"/>
      <c r="M6" s="17"/>
    </row>
    <row r="7" spans="2:13" s="5" customFormat="1">
      <c r="B7" s="19"/>
      <c r="C7" s="20"/>
      <c r="D7" s="1" t="s">
        <v>19</v>
      </c>
      <c r="E7" s="21"/>
      <c r="F7" s="22"/>
      <c r="G7" s="89"/>
      <c r="H7" s="89"/>
      <c r="I7" s="8"/>
      <c r="J7" s="4"/>
      <c r="K7" s="23"/>
      <c r="L7" s="23"/>
      <c r="M7" s="23"/>
    </row>
    <row r="8" spans="2:13" s="5" customFormat="1">
      <c r="B8" s="19"/>
      <c r="C8" s="127" t="s">
        <v>183</v>
      </c>
      <c r="D8" s="85" t="s">
        <v>45</v>
      </c>
      <c r="E8" s="21"/>
      <c r="F8" s="22"/>
      <c r="G8" s="89"/>
      <c r="H8" s="89"/>
      <c r="I8" s="8"/>
      <c r="J8" s="4"/>
      <c r="K8" s="23"/>
      <c r="L8" s="23"/>
      <c r="M8" s="23"/>
    </row>
    <row r="9" spans="2:13" s="5" customFormat="1">
      <c r="B9" s="19"/>
      <c r="C9" s="20"/>
      <c r="D9" s="1"/>
      <c r="E9" s="21"/>
      <c r="F9" s="22"/>
      <c r="G9" s="89"/>
      <c r="H9" s="89"/>
      <c r="I9" s="8"/>
      <c r="J9" s="4"/>
      <c r="K9" s="23"/>
      <c r="L9" s="23"/>
      <c r="M9" s="23"/>
    </row>
    <row r="10" spans="2:13" s="5" customFormat="1">
      <c r="B10" s="19"/>
      <c r="C10" s="20"/>
      <c r="D10" s="86" t="s">
        <v>46</v>
      </c>
      <c r="E10" s="21"/>
      <c r="F10" s="22"/>
      <c r="G10" s="89"/>
      <c r="H10" s="89"/>
      <c r="I10" s="8"/>
      <c r="J10" s="4"/>
      <c r="K10" s="23"/>
      <c r="L10" s="23"/>
      <c r="M10" s="23"/>
    </row>
    <row r="11" spans="2:13" s="5" customFormat="1">
      <c r="B11" s="19"/>
      <c r="C11" s="20"/>
      <c r="D11" s="1"/>
      <c r="E11" s="21"/>
      <c r="F11" s="22"/>
      <c r="G11" s="89"/>
      <c r="H11" s="89"/>
      <c r="I11" s="8"/>
      <c r="J11" s="4"/>
      <c r="K11" s="23"/>
      <c r="L11" s="23"/>
      <c r="M11" s="23"/>
    </row>
    <row r="12" spans="2:13" s="5" customFormat="1">
      <c r="B12" s="19"/>
      <c r="C12" s="29"/>
      <c r="D12" s="81" t="s">
        <v>18</v>
      </c>
      <c r="E12" s="30"/>
      <c r="F12" s="31"/>
      <c r="G12" s="90"/>
      <c r="H12" s="90"/>
      <c r="I12" s="8"/>
      <c r="J12" s="4"/>
      <c r="K12" s="23"/>
      <c r="L12" s="23" t="s">
        <v>0</v>
      </c>
      <c r="M12" s="23"/>
    </row>
    <row r="13" spans="2:13" s="5" customFormat="1">
      <c r="B13" s="19"/>
      <c r="C13" s="29" t="s">
        <v>184</v>
      </c>
      <c r="D13" s="1" t="s">
        <v>51</v>
      </c>
      <c r="E13" s="30" t="s">
        <v>48</v>
      </c>
      <c r="F13" s="31">
        <v>1</v>
      </c>
      <c r="G13" s="90"/>
      <c r="H13" s="90">
        <f>F13*G13</f>
        <v>0</v>
      </c>
      <c r="I13" s="8"/>
      <c r="J13" s="4"/>
      <c r="K13" s="23"/>
      <c r="L13" s="23"/>
      <c r="M13" s="23"/>
    </row>
    <row r="14" spans="2:13" s="5" customFormat="1">
      <c r="B14" s="19"/>
      <c r="C14" s="29" t="s">
        <v>185</v>
      </c>
      <c r="D14" s="1" t="s">
        <v>52</v>
      </c>
      <c r="E14" s="30" t="s">
        <v>48</v>
      </c>
      <c r="F14" s="31">
        <v>1</v>
      </c>
      <c r="G14" s="90"/>
      <c r="H14" s="90">
        <f t="shared" ref="H14:H20" si="0">F14*G14</f>
        <v>0</v>
      </c>
      <c r="I14" s="8"/>
      <c r="J14" s="4"/>
      <c r="K14" s="23"/>
      <c r="L14" s="23"/>
      <c r="M14" s="23"/>
    </row>
    <row r="15" spans="2:13" s="5" customFormat="1">
      <c r="B15" s="19"/>
      <c r="C15" s="29" t="s">
        <v>186</v>
      </c>
      <c r="D15" s="1" t="s">
        <v>53</v>
      </c>
      <c r="E15" s="30" t="s">
        <v>48</v>
      </c>
      <c r="F15" s="31">
        <v>1</v>
      </c>
      <c r="G15" s="90"/>
      <c r="H15" s="90">
        <f t="shared" si="0"/>
        <v>0</v>
      </c>
      <c r="I15" s="8"/>
      <c r="J15" s="4"/>
      <c r="K15" s="23"/>
      <c r="L15" s="23"/>
      <c r="M15" s="23"/>
    </row>
    <row r="16" spans="2:13" s="5" customFormat="1">
      <c r="B16" s="19"/>
      <c r="C16" s="29" t="s">
        <v>187</v>
      </c>
      <c r="D16" s="1" t="s">
        <v>69</v>
      </c>
      <c r="E16" s="30" t="s">
        <v>48</v>
      </c>
      <c r="F16" s="31">
        <v>1</v>
      </c>
      <c r="G16" s="90"/>
      <c r="H16" s="90">
        <f t="shared" si="0"/>
        <v>0</v>
      </c>
      <c r="I16" s="8"/>
      <c r="J16" s="4"/>
      <c r="K16" s="23"/>
      <c r="L16" s="23"/>
      <c r="M16" s="23"/>
    </row>
    <row r="17" spans="2:13" s="5" customFormat="1">
      <c r="B17" s="19"/>
      <c r="C17" s="29" t="s">
        <v>188</v>
      </c>
      <c r="D17" s="1" t="s">
        <v>70</v>
      </c>
      <c r="E17" s="30" t="s">
        <v>48</v>
      </c>
      <c r="F17" s="31">
        <v>1</v>
      </c>
      <c r="G17" s="90"/>
      <c r="H17" s="90">
        <f t="shared" si="0"/>
        <v>0</v>
      </c>
      <c r="I17" s="8"/>
      <c r="J17" s="4"/>
      <c r="K17" s="23"/>
      <c r="L17" s="23"/>
      <c r="M17" s="23"/>
    </row>
    <row r="18" spans="2:13" s="5" customFormat="1">
      <c r="B18" s="19"/>
      <c r="C18" s="29" t="s">
        <v>189</v>
      </c>
      <c r="D18" s="1" t="s">
        <v>216</v>
      </c>
      <c r="E18" s="30" t="s">
        <v>48</v>
      </c>
      <c r="F18" s="31">
        <v>1</v>
      </c>
      <c r="G18" s="90"/>
      <c r="H18" s="90">
        <f t="shared" si="0"/>
        <v>0</v>
      </c>
      <c r="I18" s="8"/>
      <c r="J18" s="4"/>
      <c r="K18" s="23"/>
      <c r="L18" s="23"/>
      <c r="M18" s="23"/>
    </row>
    <row r="19" spans="2:13" s="5" customFormat="1">
      <c r="B19" s="19"/>
      <c r="C19" s="29" t="s">
        <v>190</v>
      </c>
      <c r="D19" s="1" t="s">
        <v>54</v>
      </c>
      <c r="E19" s="30" t="s">
        <v>48</v>
      </c>
      <c r="F19" s="31">
        <v>1</v>
      </c>
      <c r="G19" s="90"/>
      <c r="H19" s="90">
        <f t="shared" si="0"/>
        <v>0</v>
      </c>
      <c r="I19" s="8"/>
      <c r="J19" s="4"/>
      <c r="K19" s="23"/>
      <c r="L19" s="23"/>
      <c r="M19" s="23"/>
    </row>
    <row r="20" spans="2:13" s="5" customFormat="1">
      <c r="B20" s="19"/>
      <c r="C20" s="29" t="s">
        <v>191</v>
      </c>
      <c r="D20" s="1" t="s">
        <v>55</v>
      </c>
      <c r="E20" s="30" t="s">
        <v>48</v>
      </c>
      <c r="F20" s="31">
        <v>1</v>
      </c>
      <c r="G20" s="90"/>
      <c r="H20" s="90">
        <f t="shared" si="0"/>
        <v>0</v>
      </c>
      <c r="I20" s="8"/>
      <c r="J20" s="4"/>
      <c r="K20" s="23"/>
      <c r="L20" s="23"/>
      <c r="M20" s="23"/>
    </row>
    <row r="21" spans="2:13" s="5" customFormat="1">
      <c r="B21" s="19"/>
      <c r="C21" s="20"/>
      <c r="D21" s="1"/>
      <c r="E21" s="21"/>
      <c r="F21" s="22"/>
      <c r="G21" s="89"/>
      <c r="H21" s="89"/>
      <c r="I21" s="8"/>
      <c r="J21" s="4"/>
      <c r="K21" s="23"/>
      <c r="L21" s="23"/>
      <c r="M21" s="23"/>
    </row>
    <row r="22" spans="2:13" s="5" customFormat="1" ht="29">
      <c r="B22" s="19"/>
      <c r="C22" s="20"/>
      <c r="D22" s="84" t="s">
        <v>47</v>
      </c>
      <c r="E22" s="21"/>
      <c r="F22" s="22"/>
      <c r="G22" s="89"/>
      <c r="H22" s="89"/>
      <c r="I22" s="8"/>
      <c r="J22" s="4"/>
      <c r="K22" s="23"/>
      <c r="L22" s="23"/>
      <c r="M22" s="23"/>
    </row>
    <row r="23" spans="2:13" s="5" customFormat="1" ht="16.5" customHeight="1">
      <c r="B23" s="19"/>
      <c r="C23" s="20" t="s">
        <v>182</v>
      </c>
      <c r="D23" s="24" t="s">
        <v>36</v>
      </c>
      <c r="E23" s="21"/>
      <c r="F23" s="22"/>
      <c r="G23" s="89"/>
      <c r="H23" s="89"/>
      <c r="I23" s="8"/>
      <c r="J23" s="4"/>
      <c r="K23" s="23"/>
      <c r="L23" s="23"/>
      <c r="M23" s="23"/>
    </row>
    <row r="24" spans="2:13" s="5" customFormat="1" ht="14.5">
      <c r="B24" s="19"/>
      <c r="C24" s="20" t="s">
        <v>192</v>
      </c>
      <c r="D24" s="83" t="s">
        <v>37</v>
      </c>
      <c r="E24" s="21" t="s">
        <v>48</v>
      </c>
      <c r="F24" s="22">
        <v>1</v>
      </c>
      <c r="G24" s="89"/>
      <c r="H24" s="89">
        <f>F24*G24</f>
        <v>0</v>
      </c>
      <c r="I24" s="8"/>
      <c r="J24" s="4"/>
      <c r="K24" s="113" t="s">
        <v>215</v>
      </c>
      <c r="L24" s="23"/>
      <c r="M24" s="23"/>
    </row>
    <row r="25" spans="2:13" s="5" customFormat="1">
      <c r="B25" s="19"/>
      <c r="C25" s="20" t="s">
        <v>193</v>
      </c>
      <c r="D25" s="83" t="s">
        <v>38</v>
      </c>
      <c r="E25" s="21" t="s">
        <v>48</v>
      </c>
      <c r="F25" s="22">
        <v>1</v>
      </c>
      <c r="G25" s="89"/>
      <c r="H25" s="89">
        <f t="shared" ref="H25:H34" si="1">F25*G25</f>
        <v>0</v>
      </c>
      <c r="I25" s="8"/>
      <c r="J25" s="4"/>
      <c r="K25" s="23"/>
      <c r="L25" s="23"/>
      <c r="M25" s="23"/>
    </row>
    <row r="26" spans="2:13" s="5" customFormat="1">
      <c r="B26" s="19"/>
      <c r="C26" s="20" t="s">
        <v>194</v>
      </c>
      <c r="D26" s="83" t="s">
        <v>39</v>
      </c>
      <c r="E26" s="21" t="s">
        <v>48</v>
      </c>
      <c r="F26" s="22">
        <v>1</v>
      </c>
      <c r="G26" s="89"/>
      <c r="H26" s="89">
        <f t="shared" si="1"/>
        <v>0</v>
      </c>
      <c r="I26" s="8"/>
      <c r="J26" s="4"/>
      <c r="K26" s="23"/>
      <c r="L26" s="23"/>
      <c r="M26" s="23"/>
    </row>
    <row r="27" spans="2:13" s="5" customFormat="1">
      <c r="B27" s="19"/>
      <c r="C27" s="20" t="s">
        <v>195</v>
      </c>
      <c r="D27" s="83" t="s">
        <v>40</v>
      </c>
      <c r="E27" s="21" t="s">
        <v>48</v>
      </c>
      <c r="F27" s="22">
        <v>1</v>
      </c>
      <c r="G27" s="89"/>
      <c r="H27" s="89">
        <f t="shared" si="1"/>
        <v>0</v>
      </c>
      <c r="I27" s="8"/>
      <c r="J27" s="4"/>
      <c r="K27" s="23"/>
      <c r="L27" s="23"/>
      <c r="M27" s="23"/>
    </row>
    <row r="28" spans="2:13" s="5" customFormat="1">
      <c r="B28" s="19"/>
      <c r="C28" s="20" t="s">
        <v>196</v>
      </c>
      <c r="D28" s="83" t="s">
        <v>41</v>
      </c>
      <c r="E28" s="21" t="s">
        <v>48</v>
      </c>
      <c r="F28" s="22">
        <v>1</v>
      </c>
      <c r="G28" s="89"/>
      <c r="H28" s="89">
        <f t="shared" si="1"/>
        <v>0</v>
      </c>
      <c r="I28" s="8"/>
      <c r="J28" s="4"/>
      <c r="K28" s="23"/>
      <c r="L28" s="23"/>
      <c r="M28" s="23"/>
    </row>
    <row r="29" spans="2:13" s="5" customFormat="1">
      <c r="B29" s="19"/>
      <c r="C29" s="20" t="s">
        <v>197</v>
      </c>
      <c r="D29" s="1" t="s">
        <v>213</v>
      </c>
      <c r="E29" s="21" t="s">
        <v>48</v>
      </c>
      <c r="F29" s="22">
        <v>1</v>
      </c>
      <c r="G29" s="89"/>
      <c r="H29" s="89">
        <f t="shared" si="1"/>
        <v>0</v>
      </c>
      <c r="I29" s="8"/>
      <c r="J29" s="4"/>
      <c r="K29" s="23"/>
      <c r="L29" s="23"/>
      <c r="M29" s="23"/>
    </row>
    <row r="30" spans="2:13" s="5" customFormat="1">
      <c r="B30" s="19"/>
      <c r="C30" s="20" t="s">
        <v>198</v>
      </c>
      <c r="D30" s="1" t="s">
        <v>217</v>
      </c>
      <c r="E30" s="21" t="s">
        <v>48</v>
      </c>
      <c r="F30" s="22">
        <v>1</v>
      </c>
      <c r="G30" s="89"/>
      <c r="H30" s="89">
        <f t="shared" si="1"/>
        <v>0</v>
      </c>
      <c r="I30" s="8"/>
      <c r="J30" s="4"/>
      <c r="K30" s="23"/>
      <c r="L30" s="23"/>
      <c r="M30" s="23"/>
    </row>
    <row r="31" spans="2:13" s="5" customFormat="1">
      <c r="B31" s="19"/>
      <c r="C31" s="20" t="s">
        <v>199</v>
      </c>
      <c r="D31" s="1" t="s">
        <v>214</v>
      </c>
      <c r="E31" s="21" t="s">
        <v>48</v>
      </c>
      <c r="F31" s="22">
        <v>1</v>
      </c>
      <c r="G31" s="89"/>
      <c r="H31" s="89"/>
      <c r="I31" s="8"/>
      <c r="J31" s="4"/>
      <c r="K31" s="23"/>
      <c r="L31" s="23"/>
      <c r="M31" s="23"/>
    </row>
    <row r="32" spans="2:13" s="5" customFormat="1">
      <c r="B32" s="19"/>
      <c r="C32" s="20" t="s">
        <v>200</v>
      </c>
      <c r="D32" s="1" t="s">
        <v>42</v>
      </c>
      <c r="E32" s="21" t="s">
        <v>48</v>
      </c>
      <c r="F32" s="22">
        <v>1</v>
      </c>
      <c r="G32" s="89"/>
      <c r="H32" s="89">
        <f t="shared" si="1"/>
        <v>0</v>
      </c>
      <c r="I32" s="8"/>
      <c r="J32" s="4"/>
      <c r="K32" s="23"/>
      <c r="L32" s="23"/>
      <c r="M32" s="23"/>
    </row>
    <row r="33" spans="2:13" s="5" customFormat="1">
      <c r="B33" s="19"/>
      <c r="C33" s="20" t="s">
        <v>201</v>
      </c>
      <c r="D33" s="1" t="s">
        <v>43</v>
      </c>
      <c r="E33" s="21" t="s">
        <v>48</v>
      </c>
      <c r="F33" s="22">
        <v>1</v>
      </c>
      <c r="G33" s="89"/>
      <c r="H33" s="89">
        <f t="shared" si="1"/>
        <v>0</v>
      </c>
      <c r="I33" s="8"/>
      <c r="J33" s="4"/>
      <c r="K33" s="23"/>
      <c r="L33" s="23"/>
      <c r="M33" s="23"/>
    </row>
    <row r="34" spans="2:13" s="5" customFormat="1">
      <c r="B34" s="19"/>
      <c r="C34" s="20" t="s">
        <v>202</v>
      </c>
      <c r="D34" s="1" t="s">
        <v>44</v>
      </c>
      <c r="E34" s="21" t="s">
        <v>48</v>
      </c>
      <c r="F34" s="22">
        <v>1</v>
      </c>
      <c r="G34" s="89"/>
      <c r="H34" s="89">
        <f t="shared" si="1"/>
        <v>0</v>
      </c>
      <c r="I34" s="8"/>
      <c r="J34" s="4"/>
      <c r="K34" s="23"/>
      <c r="L34" s="23"/>
      <c r="M34" s="23"/>
    </row>
    <row r="35" spans="2:13" s="5" customFormat="1">
      <c r="B35" s="19"/>
      <c r="C35" s="20"/>
      <c r="D35" s="1"/>
      <c r="E35" s="21"/>
      <c r="F35" s="22"/>
      <c r="G35" s="89"/>
      <c r="H35" s="89"/>
      <c r="I35" s="8"/>
      <c r="J35" s="4"/>
      <c r="K35" s="23"/>
      <c r="L35" s="23"/>
      <c r="M35" s="23"/>
    </row>
    <row r="36" spans="2:13" s="5" customFormat="1">
      <c r="B36" s="19"/>
      <c r="C36" s="127" t="s">
        <v>203</v>
      </c>
      <c r="D36" s="85" t="s">
        <v>49</v>
      </c>
      <c r="E36" s="21"/>
      <c r="F36" s="22"/>
      <c r="G36" s="89"/>
      <c r="H36" s="89"/>
      <c r="I36" s="8"/>
      <c r="J36" s="4"/>
      <c r="K36" s="23"/>
      <c r="L36" s="23"/>
      <c r="M36" s="23"/>
    </row>
    <row r="37" spans="2:13" s="5" customFormat="1">
      <c r="B37" s="19"/>
      <c r="C37" s="20"/>
      <c r="D37" s="24"/>
      <c r="E37" s="21"/>
      <c r="F37" s="22"/>
      <c r="G37" s="89"/>
      <c r="H37" s="89"/>
      <c r="I37" s="8"/>
      <c r="J37" s="4"/>
      <c r="K37" s="23"/>
      <c r="L37" s="23"/>
      <c r="M37" s="23"/>
    </row>
    <row r="38" spans="2:13" s="5" customFormat="1">
      <c r="B38" s="19"/>
      <c r="C38" s="20"/>
      <c r="D38" s="81" t="s">
        <v>18</v>
      </c>
      <c r="E38" s="21"/>
      <c r="F38" s="22"/>
      <c r="G38" s="89"/>
      <c r="H38" s="89"/>
      <c r="I38" s="8"/>
      <c r="J38" s="4"/>
      <c r="K38" s="23"/>
      <c r="L38" s="23"/>
      <c r="M38" s="23"/>
    </row>
    <row r="39" spans="2:13" s="5" customFormat="1" ht="14.5">
      <c r="B39" s="19"/>
      <c r="C39" s="20" t="s">
        <v>204</v>
      </c>
      <c r="D39" s="1" t="s">
        <v>56</v>
      </c>
      <c r="E39" s="21" t="s">
        <v>227</v>
      </c>
      <c r="F39" s="128"/>
      <c r="G39" s="89"/>
      <c r="H39" s="89">
        <f>F39*G39</f>
        <v>0</v>
      </c>
      <c r="I39" s="8"/>
      <c r="J39" s="4"/>
      <c r="K39" s="113" t="s">
        <v>212</v>
      </c>
      <c r="L39" s="23"/>
      <c r="M39" s="23"/>
    </row>
    <row r="40" spans="2:13" s="5" customFormat="1">
      <c r="B40" s="19"/>
      <c r="C40" s="20" t="s">
        <v>205</v>
      </c>
      <c r="D40" s="1" t="s">
        <v>57</v>
      </c>
      <c r="E40" s="21" t="s">
        <v>73</v>
      </c>
      <c r="F40" s="128"/>
      <c r="G40" s="89"/>
      <c r="H40" s="89">
        <f t="shared" ref="H40:H46" si="2">F40*G40</f>
        <v>0</v>
      </c>
      <c r="I40" s="8"/>
      <c r="J40" s="4"/>
      <c r="K40" s="23"/>
      <c r="L40" s="23"/>
      <c r="M40" s="23"/>
    </row>
    <row r="41" spans="2:13" s="5" customFormat="1">
      <c r="B41" s="19"/>
      <c r="C41" s="20" t="s">
        <v>206</v>
      </c>
      <c r="D41" s="1" t="s">
        <v>58</v>
      </c>
      <c r="E41" s="21" t="s">
        <v>73</v>
      </c>
      <c r="F41" s="128"/>
      <c r="G41" s="89"/>
      <c r="H41" s="89">
        <f t="shared" si="2"/>
        <v>0</v>
      </c>
      <c r="I41" s="8"/>
      <c r="J41" s="4"/>
      <c r="K41" s="23"/>
      <c r="L41" s="23"/>
      <c r="M41" s="23"/>
    </row>
    <row r="42" spans="2:13" s="5" customFormat="1">
      <c r="B42" s="19"/>
      <c r="C42" s="20" t="s">
        <v>207</v>
      </c>
      <c r="D42" s="1" t="s">
        <v>59</v>
      </c>
      <c r="E42" s="21" t="s">
        <v>73</v>
      </c>
      <c r="F42" s="128"/>
      <c r="G42" s="89"/>
      <c r="H42" s="89">
        <f t="shared" si="2"/>
        <v>0</v>
      </c>
      <c r="I42" s="8"/>
      <c r="J42" s="4"/>
      <c r="K42" s="23"/>
      <c r="L42" s="23"/>
      <c r="M42" s="23"/>
    </row>
    <row r="43" spans="2:13" s="129" customFormat="1">
      <c r="B43" s="130"/>
      <c r="C43" s="131" t="s">
        <v>208</v>
      </c>
      <c r="D43" s="132" t="s">
        <v>60</v>
      </c>
      <c r="E43" s="133" t="s">
        <v>73</v>
      </c>
      <c r="F43" s="134"/>
      <c r="G43" s="135"/>
      <c r="H43" s="135">
        <f t="shared" si="2"/>
        <v>0</v>
      </c>
      <c r="I43" s="136"/>
      <c r="J43" s="137"/>
      <c r="K43" s="138"/>
      <c r="L43" s="138"/>
      <c r="M43" s="138"/>
    </row>
    <row r="44" spans="2:13" s="129" customFormat="1">
      <c r="B44" s="130"/>
      <c r="C44" s="131" t="s">
        <v>209</v>
      </c>
      <c r="D44" s="132" t="s">
        <v>61</v>
      </c>
      <c r="E44" s="133" t="s">
        <v>73</v>
      </c>
      <c r="F44" s="134"/>
      <c r="G44" s="135"/>
      <c r="H44" s="135">
        <f t="shared" si="2"/>
        <v>0</v>
      </c>
      <c r="I44" s="136"/>
      <c r="J44" s="137"/>
      <c r="K44" s="138"/>
      <c r="L44" s="138"/>
      <c r="M44" s="138"/>
    </row>
    <row r="45" spans="2:13" s="129" customFormat="1">
      <c r="B45" s="130"/>
      <c r="C45" s="131" t="s">
        <v>210</v>
      </c>
      <c r="D45" s="132" t="s">
        <v>71</v>
      </c>
      <c r="E45" s="133" t="s">
        <v>73</v>
      </c>
      <c r="F45" s="134"/>
      <c r="G45" s="135"/>
      <c r="H45" s="135">
        <f t="shared" si="2"/>
        <v>0</v>
      </c>
      <c r="I45" s="136"/>
      <c r="J45" s="137"/>
      <c r="K45" s="138"/>
      <c r="L45" s="138"/>
      <c r="M45" s="138"/>
    </row>
    <row r="46" spans="2:13" s="5" customFormat="1">
      <c r="B46" s="19"/>
      <c r="C46" s="20" t="s">
        <v>211</v>
      </c>
      <c r="D46" s="1" t="s">
        <v>72</v>
      </c>
      <c r="E46" s="21" t="s">
        <v>73</v>
      </c>
      <c r="F46" s="128"/>
      <c r="G46" s="89"/>
      <c r="H46" s="89">
        <f t="shared" si="2"/>
        <v>0</v>
      </c>
      <c r="I46" s="8"/>
      <c r="J46" s="4"/>
      <c r="K46" s="23"/>
      <c r="L46" s="23"/>
      <c r="M46" s="23"/>
    </row>
    <row r="47" spans="2:13" s="5" customFormat="1">
      <c r="B47" s="19"/>
      <c r="C47" s="20"/>
      <c r="D47" s="1"/>
      <c r="E47" s="21"/>
      <c r="F47" s="22"/>
      <c r="G47" s="89"/>
      <c r="H47" s="89"/>
      <c r="I47" s="8"/>
      <c r="J47" s="4"/>
      <c r="K47" s="23"/>
      <c r="L47" s="23"/>
      <c r="M47" s="23"/>
    </row>
    <row r="48" spans="2:13" s="5" customFormat="1">
      <c r="B48" s="19"/>
      <c r="C48" s="33"/>
      <c r="D48" s="379" t="s">
        <v>79</v>
      </c>
      <c r="E48" s="379"/>
      <c r="F48" s="379"/>
      <c r="G48" s="379"/>
      <c r="H48" s="91">
        <f>SUM(H8:H47)</f>
        <v>0</v>
      </c>
      <c r="I48" s="8"/>
      <c r="J48" s="4"/>
      <c r="K48" s="23"/>
      <c r="L48" s="23"/>
      <c r="M48" s="23"/>
    </row>
    <row r="49" spans="2:13" ht="12.75" customHeight="1">
      <c r="B49" s="7"/>
      <c r="I49" s="8"/>
      <c r="K49" s="23"/>
      <c r="L49" s="23"/>
      <c r="M49" s="23"/>
    </row>
    <row r="50" spans="2:13" ht="12.75" customHeight="1">
      <c r="B50" s="7"/>
      <c r="I50" s="8"/>
      <c r="K50" s="23"/>
      <c r="L50" s="23"/>
      <c r="M50" s="23"/>
    </row>
    <row r="51" spans="2:13" ht="64.5" customHeight="1">
      <c r="B51" s="7"/>
      <c r="C51" s="377" t="s">
        <v>74</v>
      </c>
      <c r="D51" s="378"/>
      <c r="E51" s="378"/>
      <c r="F51" s="378"/>
      <c r="G51" s="378"/>
      <c r="H51" s="378"/>
      <c r="I51" s="34"/>
      <c r="K51" s="23"/>
      <c r="L51" s="23"/>
      <c r="M51" s="23"/>
    </row>
    <row r="52" spans="2:13">
      <c r="B52" s="7"/>
      <c r="C52" s="366" t="s">
        <v>22</v>
      </c>
      <c r="D52" s="367"/>
      <c r="E52" s="367"/>
      <c r="F52" s="367"/>
      <c r="G52" s="367"/>
      <c r="H52" s="367"/>
      <c r="I52" s="369"/>
      <c r="K52" s="23"/>
      <c r="L52" s="23"/>
      <c r="M52" s="23"/>
    </row>
    <row r="53" spans="2:13">
      <c r="B53" s="7"/>
      <c r="C53" s="25" t="s">
        <v>2</v>
      </c>
      <c r="D53" s="26" t="s">
        <v>3</v>
      </c>
      <c r="E53" s="27" t="s">
        <v>4</v>
      </c>
      <c r="F53" s="28" t="s">
        <v>5</v>
      </c>
      <c r="G53" s="97" t="s">
        <v>35</v>
      </c>
      <c r="H53" s="92" t="s">
        <v>34</v>
      </c>
      <c r="I53" s="8"/>
      <c r="K53" s="23"/>
      <c r="L53" s="23"/>
      <c r="M53" s="23"/>
    </row>
    <row r="54" spans="2:13" ht="28">
      <c r="B54" s="7"/>
      <c r="C54" s="29" t="s">
        <v>6</v>
      </c>
      <c r="D54" s="1" t="s">
        <v>100</v>
      </c>
      <c r="E54" s="30" t="s">
        <v>1</v>
      </c>
      <c r="F54" s="31">
        <v>1</v>
      </c>
      <c r="G54" s="91"/>
      <c r="H54" s="91">
        <f>F54*G54</f>
        <v>0</v>
      </c>
      <c r="I54" s="8"/>
      <c r="K54" s="23"/>
      <c r="L54" s="23"/>
      <c r="M54" s="23"/>
    </row>
    <row r="55" spans="2:13" ht="42">
      <c r="B55" s="7"/>
      <c r="C55" s="139" t="s">
        <v>8</v>
      </c>
      <c r="D55" s="140" t="s">
        <v>171</v>
      </c>
      <c r="E55" s="30" t="s">
        <v>7</v>
      </c>
      <c r="F55" s="115">
        <v>2000</v>
      </c>
      <c r="G55" s="91"/>
      <c r="H55" s="91">
        <f t="shared" ref="H55:H63" si="3">F55*G55</f>
        <v>0</v>
      </c>
      <c r="I55" s="8"/>
      <c r="K55" s="23"/>
      <c r="L55" s="113" t="s">
        <v>179</v>
      </c>
      <c r="M55" s="23"/>
    </row>
    <row r="56" spans="2:13" ht="42">
      <c r="B56" s="7"/>
      <c r="C56" s="139" t="s">
        <v>30</v>
      </c>
      <c r="D56" s="140" t="s">
        <v>172</v>
      </c>
      <c r="E56" s="30" t="s">
        <v>7</v>
      </c>
      <c r="F56" s="116">
        <v>2000</v>
      </c>
      <c r="G56" s="90"/>
      <c r="H56" s="91">
        <f t="shared" si="3"/>
        <v>0</v>
      </c>
      <c r="I56" s="8"/>
      <c r="K56" s="23"/>
      <c r="L56" s="23"/>
      <c r="M56" s="23"/>
    </row>
    <row r="57" spans="2:13" ht="28">
      <c r="B57" s="7"/>
      <c r="C57" s="29" t="s">
        <v>91</v>
      </c>
      <c r="D57" s="99" t="s">
        <v>228</v>
      </c>
      <c r="E57" s="30" t="s">
        <v>7</v>
      </c>
      <c r="F57" s="35">
        <v>300</v>
      </c>
      <c r="G57" s="90"/>
      <c r="H57" s="91">
        <f t="shared" si="3"/>
        <v>0</v>
      </c>
      <c r="I57" s="8"/>
      <c r="K57" s="23"/>
      <c r="L57" s="23"/>
      <c r="M57" s="23"/>
    </row>
    <row r="58" spans="2:13" ht="42">
      <c r="B58" s="7"/>
      <c r="C58" s="29" t="s">
        <v>92</v>
      </c>
      <c r="D58" s="99" t="s">
        <v>173</v>
      </c>
      <c r="E58" s="30" t="s">
        <v>1</v>
      </c>
      <c r="F58" s="35">
        <v>1</v>
      </c>
      <c r="G58" s="90"/>
      <c r="H58" s="91">
        <f t="shared" si="3"/>
        <v>0</v>
      </c>
      <c r="I58" s="8"/>
      <c r="K58" s="23"/>
      <c r="L58" s="23"/>
      <c r="M58" s="23"/>
    </row>
    <row r="59" spans="2:13" ht="42">
      <c r="B59" s="7"/>
      <c r="C59" s="29" t="s">
        <v>93</v>
      </c>
      <c r="D59" s="117" t="s">
        <v>174</v>
      </c>
      <c r="E59" s="118" t="s">
        <v>229</v>
      </c>
      <c r="F59" s="119">
        <v>1</v>
      </c>
      <c r="G59" s="120"/>
      <c r="H59" s="121">
        <f t="shared" si="3"/>
        <v>0</v>
      </c>
      <c r="I59" s="8"/>
      <c r="K59" s="23"/>
      <c r="L59" s="23"/>
      <c r="M59" s="23"/>
    </row>
    <row r="60" spans="2:13" ht="28">
      <c r="B60" s="7"/>
      <c r="C60" s="29" t="s">
        <v>94</v>
      </c>
      <c r="D60" s="99" t="s">
        <v>175</v>
      </c>
      <c r="E60" s="30" t="s">
        <v>1</v>
      </c>
      <c r="F60" s="35">
        <v>1</v>
      </c>
      <c r="G60" s="90"/>
      <c r="H60" s="91">
        <f t="shared" si="3"/>
        <v>0</v>
      </c>
      <c r="I60" s="8"/>
      <c r="K60" s="23"/>
      <c r="L60" s="23"/>
      <c r="M60" s="23"/>
    </row>
    <row r="61" spans="2:13" ht="28">
      <c r="B61" s="7"/>
      <c r="C61" s="29" t="s">
        <v>95</v>
      </c>
      <c r="D61" s="99" t="s">
        <v>176</v>
      </c>
      <c r="E61" s="30" t="s">
        <v>1</v>
      </c>
      <c r="F61" s="35">
        <v>1</v>
      </c>
      <c r="G61" s="90"/>
      <c r="H61" s="91">
        <f t="shared" si="3"/>
        <v>0</v>
      </c>
      <c r="I61" s="8"/>
      <c r="K61" s="23"/>
      <c r="L61" s="23"/>
      <c r="M61" s="23"/>
    </row>
    <row r="62" spans="2:13" ht="28">
      <c r="B62" s="7"/>
      <c r="C62" s="29" t="s">
        <v>96</v>
      </c>
      <c r="D62" s="125" t="s">
        <v>177</v>
      </c>
      <c r="E62" s="105" t="s">
        <v>77</v>
      </c>
      <c r="F62" s="114">
        <v>10</v>
      </c>
      <c r="G62" s="90"/>
      <c r="H62" s="91">
        <f t="shared" si="3"/>
        <v>0</v>
      </c>
      <c r="I62" s="8"/>
      <c r="K62" s="23"/>
      <c r="L62" s="23"/>
      <c r="M62" s="23"/>
    </row>
    <row r="63" spans="2:13" ht="28">
      <c r="B63" s="7"/>
      <c r="C63" s="29" t="s">
        <v>97</v>
      </c>
      <c r="D63" s="99" t="s">
        <v>75</v>
      </c>
      <c r="E63" s="30" t="s">
        <v>1</v>
      </c>
      <c r="F63" s="35">
        <v>1</v>
      </c>
      <c r="G63" s="90"/>
      <c r="H63" s="91">
        <f t="shared" si="3"/>
        <v>0</v>
      </c>
      <c r="I63" s="8"/>
      <c r="K63" s="23"/>
      <c r="L63" s="23"/>
      <c r="M63" s="23"/>
    </row>
    <row r="64" spans="2:13">
      <c r="B64" s="7"/>
      <c r="C64" s="36"/>
      <c r="D64" s="382" t="s">
        <v>78</v>
      </c>
      <c r="E64" s="382"/>
      <c r="F64" s="382"/>
      <c r="G64" s="382"/>
      <c r="H64" s="91">
        <f>SUM(H54:H63)</f>
        <v>0</v>
      </c>
      <c r="I64" s="8"/>
      <c r="K64" s="23"/>
      <c r="L64" s="23"/>
      <c r="M64" s="23"/>
    </row>
    <row r="65" spans="2:13">
      <c r="B65" s="7"/>
      <c r="C65" s="63"/>
      <c r="D65" s="37"/>
      <c r="E65" s="32"/>
      <c r="F65" s="32"/>
      <c r="G65" s="98"/>
      <c r="H65" s="93"/>
      <c r="I65" s="8"/>
      <c r="K65" s="23"/>
      <c r="L65" s="23"/>
      <c r="M65" s="23"/>
    </row>
    <row r="66" spans="2:13">
      <c r="B66" s="7"/>
      <c r="C66" s="366" t="s">
        <v>21</v>
      </c>
      <c r="D66" s="367"/>
      <c r="E66" s="367"/>
      <c r="F66" s="367"/>
      <c r="G66" s="367"/>
      <c r="H66" s="367"/>
      <c r="I66" s="369"/>
      <c r="K66" s="23"/>
      <c r="L66" s="23"/>
      <c r="M66" s="23"/>
    </row>
    <row r="67" spans="2:13" ht="12" customHeight="1">
      <c r="B67" s="7"/>
      <c r="C67" s="25" t="s">
        <v>2</v>
      </c>
      <c r="D67" s="26" t="s">
        <v>3</v>
      </c>
      <c r="E67" s="27" t="s">
        <v>4</v>
      </c>
      <c r="F67" s="28" t="s">
        <v>5</v>
      </c>
      <c r="G67" s="97" t="s">
        <v>35</v>
      </c>
      <c r="H67" s="92" t="s">
        <v>34</v>
      </c>
      <c r="I67" s="38"/>
      <c r="J67" s="39"/>
      <c r="K67" s="40"/>
      <c r="L67" s="41"/>
      <c r="M67" s="23"/>
    </row>
    <row r="68" spans="2:13" ht="42">
      <c r="B68" s="7"/>
      <c r="C68" s="30" t="s">
        <v>9</v>
      </c>
      <c r="D68" s="99" t="s">
        <v>101</v>
      </c>
      <c r="E68" s="100" t="s">
        <v>1</v>
      </c>
      <c r="F68" s="101">
        <v>1</v>
      </c>
      <c r="G68" s="90"/>
      <c r="H68" s="90"/>
      <c r="I68" s="42"/>
      <c r="K68" s="43"/>
      <c r="L68" s="23"/>
      <c r="M68" s="23"/>
    </row>
    <row r="69" spans="2:13" ht="56">
      <c r="B69" s="7"/>
      <c r="C69" s="30" t="s">
        <v>10</v>
      </c>
      <c r="D69" s="117" t="s">
        <v>180</v>
      </c>
      <c r="E69" s="123" t="s">
        <v>7</v>
      </c>
      <c r="F69" s="124">
        <v>6092</v>
      </c>
      <c r="G69" s="120"/>
      <c r="H69" s="120"/>
      <c r="I69" s="44"/>
      <c r="K69" s="113" t="s">
        <v>179</v>
      </c>
      <c r="L69" s="23"/>
      <c r="M69" s="23"/>
    </row>
    <row r="70" spans="2:13" ht="42">
      <c r="B70" s="7"/>
      <c r="C70" s="30" t="s">
        <v>29</v>
      </c>
      <c r="D70" s="117" t="s">
        <v>181</v>
      </c>
      <c r="E70" s="123" t="s">
        <v>7</v>
      </c>
      <c r="F70" s="124">
        <v>6092</v>
      </c>
      <c r="G70" s="120"/>
      <c r="H70" s="120"/>
      <c r="I70" s="44"/>
      <c r="K70" s="45"/>
      <c r="L70" s="23"/>
      <c r="M70" s="23"/>
    </row>
    <row r="71" spans="2:13">
      <c r="B71" s="7"/>
      <c r="C71" s="30" t="s">
        <v>84</v>
      </c>
      <c r="D71" s="99" t="s">
        <v>156</v>
      </c>
      <c r="E71" s="100" t="s">
        <v>7</v>
      </c>
      <c r="F71" s="101">
        <v>600</v>
      </c>
      <c r="G71" s="90"/>
      <c r="H71" s="90"/>
      <c r="I71" s="44"/>
      <c r="K71" s="45"/>
      <c r="L71" s="23"/>
      <c r="M71" s="23"/>
    </row>
    <row r="72" spans="2:13" ht="42">
      <c r="B72" s="7"/>
      <c r="C72" s="30" t="s">
        <v>85</v>
      </c>
      <c r="D72" s="99" t="s">
        <v>157</v>
      </c>
      <c r="E72" s="100" t="s">
        <v>1</v>
      </c>
      <c r="F72" s="101">
        <v>1</v>
      </c>
      <c r="G72" s="90"/>
      <c r="H72" s="90"/>
      <c r="I72" s="44"/>
      <c r="K72" s="45"/>
      <c r="L72" s="23"/>
      <c r="M72" s="23"/>
    </row>
    <row r="73" spans="2:13" ht="28">
      <c r="B73" s="7"/>
      <c r="C73" s="30" t="s">
        <v>86</v>
      </c>
      <c r="D73" s="99" t="s">
        <v>158</v>
      </c>
      <c r="E73" s="100" t="s">
        <v>76</v>
      </c>
      <c r="F73" s="101">
        <v>300</v>
      </c>
      <c r="G73" s="90"/>
      <c r="H73" s="90"/>
      <c r="I73" s="44"/>
      <c r="K73" s="45"/>
      <c r="L73" s="23"/>
      <c r="M73" s="23"/>
    </row>
    <row r="74" spans="2:13" ht="28">
      <c r="B74" s="7"/>
      <c r="C74" s="30" t="s">
        <v>87</v>
      </c>
      <c r="D74" s="99" t="s">
        <v>80</v>
      </c>
      <c r="E74" s="100" t="s">
        <v>1</v>
      </c>
      <c r="F74" s="101">
        <v>1</v>
      </c>
      <c r="G74" s="90"/>
      <c r="H74" s="90"/>
      <c r="I74" s="44"/>
      <c r="K74" s="45"/>
      <c r="L74" s="23"/>
      <c r="M74" s="23"/>
    </row>
    <row r="75" spans="2:13">
      <c r="B75" s="7"/>
      <c r="C75" s="30" t="s">
        <v>88</v>
      </c>
      <c r="D75" s="99" t="s">
        <v>81</v>
      </c>
      <c r="E75" s="100" t="s">
        <v>1</v>
      </c>
      <c r="F75" s="101">
        <v>1</v>
      </c>
      <c r="G75" s="90"/>
      <c r="H75" s="90"/>
      <c r="I75" s="44"/>
      <c r="K75" s="45"/>
      <c r="L75" s="23"/>
      <c r="M75" s="23"/>
    </row>
    <row r="76" spans="2:13" ht="28">
      <c r="B76" s="7"/>
      <c r="C76" s="30" t="s">
        <v>89</v>
      </c>
      <c r="D76" s="125" t="s">
        <v>159</v>
      </c>
      <c r="E76" s="126" t="s">
        <v>77</v>
      </c>
      <c r="F76" s="122">
        <v>20</v>
      </c>
      <c r="G76" s="90"/>
      <c r="H76" s="90"/>
      <c r="I76" s="44"/>
      <c r="K76" s="45"/>
      <c r="L76" s="23"/>
      <c r="M76" s="23"/>
    </row>
    <row r="77" spans="2:13" ht="28">
      <c r="B77" s="7"/>
      <c r="C77" s="30" t="s">
        <v>90</v>
      </c>
      <c r="D77" s="99" t="s">
        <v>83</v>
      </c>
      <c r="E77" s="100" t="s">
        <v>1</v>
      </c>
      <c r="F77" s="101">
        <v>1</v>
      </c>
      <c r="G77" s="90"/>
      <c r="H77" s="90"/>
      <c r="I77" s="44"/>
      <c r="K77" s="45"/>
      <c r="L77" s="23"/>
      <c r="M77" s="23"/>
    </row>
    <row r="78" spans="2:13" ht="16.5" customHeight="1">
      <c r="B78" s="46"/>
      <c r="C78" s="47"/>
      <c r="D78" s="370" t="s">
        <v>106</v>
      </c>
      <c r="E78" s="371"/>
      <c r="F78" s="371"/>
      <c r="G78" s="372"/>
      <c r="H78" s="90"/>
      <c r="I78" s="48"/>
      <c r="J78" s="49"/>
      <c r="K78" s="50"/>
      <c r="L78" s="23"/>
      <c r="M78" s="23"/>
    </row>
    <row r="79" spans="2:13" ht="16.5" customHeight="1">
      <c r="B79" s="7"/>
      <c r="C79" s="63"/>
      <c r="D79" s="51"/>
      <c r="E79" s="32"/>
      <c r="F79" s="32"/>
      <c r="G79" s="98"/>
      <c r="H79" s="93"/>
      <c r="I79" s="52"/>
      <c r="J79" s="37"/>
      <c r="K79" s="53"/>
      <c r="L79" s="23"/>
      <c r="M79" s="23"/>
    </row>
    <row r="80" spans="2:13">
      <c r="B80" s="7"/>
      <c r="C80" s="366" t="s">
        <v>20</v>
      </c>
      <c r="D80" s="367"/>
      <c r="E80" s="367"/>
      <c r="F80" s="367"/>
      <c r="G80" s="367"/>
      <c r="H80" s="367"/>
      <c r="I80" s="369"/>
      <c r="K80" s="23"/>
      <c r="L80" s="23"/>
      <c r="M80" s="23"/>
    </row>
    <row r="81" spans="2:13" ht="12.75" customHeight="1">
      <c r="B81" s="7"/>
      <c r="C81" s="25" t="s">
        <v>2</v>
      </c>
      <c r="D81" s="26" t="s">
        <v>3</v>
      </c>
      <c r="E81" s="27" t="s">
        <v>4</v>
      </c>
      <c r="F81" s="28" t="s">
        <v>5</v>
      </c>
      <c r="G81" s="97" t="s">
        <v>35</v>
      </c>
      <c r="H81" s="92" t="s">
        <v>34</v>
      </c>
      <c r="I81" s="54"/>
      <c r="J81" s="39"/>
      <c r="K81" s="41"/>
      <c r="L81" s="55"/>
      <c r="M81" s="23"/>
    </row>
    <row r="82" spans="2:13" ht="28">
      <c r="B82" s="7"/>
      <c r="C82" s="30" t="s">
        <v>11</v>
      </c>
      <c r="D82" s="99" t="s">
        <v>110</v>
      </c>
      <c r="E82" s="100" t="s">
        <v>1</v>
      </c>
      <c r="F82" s="101">
        <v>1</v>
      </c>
      <c r="G82" s="90"/>
      <c r="H82" s="90">
        <f>F82*G82</f>
        <v>0</v>
      </c>
      <c r="I82" s="8"/>
      <c r="K82" s="23"/>
      <c r="L82" s="56"/>
      <c r="M82" s="23"/>
    </row>
    <row r="83" spans="2:13" ht="28">
      <c r="B83" s="7"/>
      <c r="C83" s="30" t="s">
        <v>12</v>
      </c>
      <c r="D83" s="99" t="s">
        <v>109</v>
      </c>
      <c r="E83" s="100" t="s">
        <v>1</v>
      </c>
      <c r="F83" s="101">
        <v>1</v>
      </c>
      <c r="G83" s="90"/>
      <c r="H83" s="90">
        <f t="shared" ref="H83:H88" si="4">F83*G83</f>
        <v>0</v>
      </c>
      <c r="I83" s="8"/>
      <c r="K83" s="23"/>
      <c r="L83" s="56"/>
      <c r="M83" s="23"/>
    </row>
    <row r="84" spans="2:13" ht="42">
      <c r="B84" s="7"/>
      <c r="C84" s="30" t="s">
        <v>28</v>
      </c>
      <c r="D84" s="99" t="s">
        <v>178</v>
      </c>
      <c r="E84" s="100" t="s">
        <v>98</v>
      </c>
      <c r="F84" s="101">
        <v>5</v>
      </c>
      <c r="G84" s="90"/>
      <c r="H84" s="90">
        <f t="shared" si="4"/>
        <v>0</v>
      </c>
      <c r="I84" s="8"/>
      <c r="K84" s="23"/>
      <c r="L84" s="56"/>
      <c r="M84" s="23"/>
    </row>
    <row r="85" spans="2:13" ht="42">
      <c r="B85" s="7"/>
      <c r="C85" s="30" t="s">
        <v>102</v>
      </c>
      <c r="D85" s="99" t="s">
        <v>111</v>
      </c>
      <c r="E85" s="100" t="s">
        <v>7</v>
      </c>
      <c r="F85" s="101">
        <v>4000</v>
      </c>
      <c r="G85" s="90"/>
      <c r="H85" s="90">
        <f t="shared" si="4"/>
        <v>0</v>
      </c>
      <c r="I85" s="8"/>
      <c r="K85" s="23"/>
      <c r="L85" s="56"/>
      <c r="M85" s="23"/>
    </row>
    <row r="86" spans="2:13">
      <c r="B86" s="7"/>
      <c r="C86" s="30" t="s">
        <v>103</v>
      </c>
      <c r="D86" s="99" t="s">
        <v>160</v>
      </c>
      <c r="E86" s="100" t="s">
        <v>7</v>
      </c>
      <c r="F86" s="101">
        <v>400</v>
      </c>
      <c r="G86" s="90"/>
      <c r="H86" s="90">
        <f t="shared" si="4"/>
        <v>0</v>
      </c>
      <c r="I86" s="8"/>
      <c r="K86" s="23"/>
      <c r="L86" s="56"/>
      <c r="M86" s="23"/>
    </row>
    <row r="87" spans="2:13" ht="28">
      <c r="B87" s="7"/>
      <c r="C87" s="30" t="s">
        <v>104</v>
      </c>
      <c r="D87" s="99" t="s">
        <v>161</v>
      </c>
      <c r="E87" s="100" t="s">
        <v>1</v>
      </c>
      <c r="F87" s="101">
        <v>1</v>
      </c>
      <c r="G87" s="90"/>
      <c r="H87" s="90">
        <f t="shared" si="4"/>
        <v>0</v>
      </c>
      <c r="I87" s="8"/>
      <c r="K87" s="23"/>
      <c r="L87" s="56"/>
      <c r="M87" s="23"/>
    </row>
    <row r="88" spans="2:13" ht="28">
      <c r="B88" s="7"/>
      <c r="C88" s="30" t="s">
        <v>105</v>
      </c>
      <c r="D88" s="99" t="s">
        <v>99</v>
      </c>
      <c r="E88" s="100" t="s">
        <v>1</v>
      </c>
      <c r="F88" s="101">
        <v>1</v>
      </c>
      <c r="G88" s="90"/>
      <c r="H88" s="90">
        <f t="shared" si="4"/>
        <v>0</v>
      </c>
      <c r="I88" s="8"/>
      <c r="K88" s="23"/>
      <c r="L88" s="56"/>
      <c r="M88" s="23"/>
    </row>
    <row r="89" spans="2:13" ht="14.25" customHeight="1">
      <c r="B89" s="7"/>
      <c r="C89" s="36"/>
      <c r="D89" s="370" t="s">
        <v>107</v>
      </c>
      <c r="E89" s="371"/>
      <c r="F89" s="371"/>
      <c r="G89" s="372"/>
      <c r="H89" s="90">
        <f>SUM(H82:H88)</f>
        <v>0</v>
      </c>
      <c r="I89" s="57"/>
      <c r="J89" s="50"/>
      <c r="K89" s="380"/>
      <c r="L89" s="381"/>
      <c r="M89" s="23"/>
    </row>
    <row r="90" spans="2:13" ht="14.25" customHeight="1">
      <c r="B90" s="7"/>
      <c r="C90" s="63"/>
      <c r="D90" s="37"/>
      <c r="E90" s="32"/>
      <c r="F90" s="32"/>
      <c r="G90" s="93"/>
      <c r="H90" s="93"/>
      <c r="I90" s="58"/>
      <c r="J90" s="37"/>
      <c r="K90" s="59"/>
      <c r="L90" s="59"/>
      <c r="M90" s="23"/>
    </row>
    <row r="91" spans="2:13" ht="12.75" customHeight="1">
      <c r="B91" s="7"/>
      <c r="C91" s="399" t="s">
        <v>25</v>
      </c>
      <c r="D91" s="399"/>
      <c r="E91" s="399"/>
      <c r="F91" s="399"/>
      <c r="G91" s="399"/>
      <c r="H91" s="399"/>
      <c r="I91" s="60"/>
      <c r="J91" s="61"/>
      <c r="K91" s="62"/>
      <c r="L91" s="62"/>
      <c r="M91" s="62"/>
    </row>
    <row r="92" spans="2:13" ht="12.75" customHeight="1">
      <c r="B92" s="7"/>
      <c r="C92" s="400" t="s">
        <v>13</v>
      </c>
      <c r="D92" s="400"/>
      <c r="E92" s="400"/>
      <c r="F92" s="400"/>
      <c r="G92" s="400"/>
      <c r="H92" s="400"/>
      <c r="I92" s="60"/>
      <c r="J92" s="61"/>
      <c r="K92" s="62"/>
      <c r="L92" s="62"/>
      <c r="M92" s="62"/>
    </row>
    <row r="93" spans="2:13">
      <c r="B93" s="7"/>
      <c r="C93" s="401" t="s">
        <v>32</v>
      </c>
      <c r="D93" s="401"/>
      <c r="E93" s="401"/>
      <c r="F93" s="401"/>
      <c r="G93" s="401"/>
      <c r="H93" s="401"/>
      <c r="I93" s="64"/>
      <c r="J93" s="65"/>
      <c r="K93" s="66"/>
      <c r="L93" s="66"/>
      <c r="M93" s="66"/>
    </row>
    <row r="94" spans="2:13" ht="15" customHeight="1">
      <c r="B94" s="7"/>
      <c r="C94" s="25" t="s">
        <v>2</v>
      </c>
      <c r="D94" s="26" t="s">
        <v>3</v>
      </c>
      <c r="E94" s="27" t="s">
        <v>4</v>
      </c>
      <c r="F94" s="28" t="s">
        <v>5</v>
      </c>
      <c r="G94" s="97" t="s">
        <v>35</v>
      </c>
      <c r="H94" s="92" t="s">
        <v>34</v>
      </c>
      <c r="I94" s="8"/>
      <c r="K94" s="23"/>
      <c r="L94" s="23"/>
      <c r="M94" s="23"/>
    </row>
    <row r="95" spans="2:13" ht="28">
      <c r="B95" s="7"/>
      <c r="C95" s="29" t="s">
        <v>116</v>
      </c>
      <c r="D95" s="102" t="s">
        <v>151</v>
      </c>
      <c r="E95" s="103" t="s">
        <v>1</v>
      </c>
      <c r="F95" s="104">
        <v>1</v>
      </c>
      <c r="G95" s="90"/>
      <c r="H95" s="90">
        <f>G95*F95</f>
        <v>0</v>
      </c>
      <c r="I95" s="8"/>
      <c r="K95" s="23"/>
      <c r="L95" s="23"/>
      <c r="M95" s="23"/>
    </row>
    <row r="96" spans="2:13">
      <c r="B96" s="7"/>
      <c r="C96" s="29" t="s">
        <v>117</v>
      </c>
      <c r="D96" s="102" t="s">
        <v>115</v>
      </c>
      <c r="E96" s="103" t="s">
        <v>7</v>
      </c>
      <c r="F96" s="104">
        <v>12092</v>
      </c>
      <c r="G96" s="90"/>
      <c r="H96" s="90">
        <f t="shared" ref="H96:H101" si="5">G96*F96</f>
        <v>0</v>
      </c>
      <c r="I96" s="8"/>
      <c r="K96" s="23"/>
      <c r="L96" s="23"/>
      <c r="M96" s="23"/>
    </row>
    <row r="97" spans="2:15">
      <c r="B97" s="7"/>
      <c r="C97" s="29" t="s">
        <v>118</v>
      </c>
      <c r="D97" s="141" t="s">
        <v>152</v>
      </c>
      <c r="E97" s="103" t="s">
        <v>1</v>
      </c>
      <c r="F97" s="104">
        <v>1</v>
      </c>
      <c r="G97" s="90"/>
      <c r="H97" s="90">
        <f t="shared" si="5"/>
        <v>0</v>
      </c>
      <c r="I97" s="8"/>
      <c r="K97" s="23"/>
      <c r="L97" s="23"/>
      <c r="M97" s="23"/>
    </row>
    <row r="98" spans="2:15" ht="28">
      <c r="B98" s="7"/>
      <c r="C98" s="29" t="s">
        <v>119</v>
      </c>
      <c r="D98" s="141" t="s">
        <v>162</v>
      </c>
      <c r="E98" s="103" t="s">
        <v>112</v>
      </c>
      <c r="F98" s="104">
        <v>5000</v>
      </c>
      <c r="G98" s="90"/>
      <c r="H98" s="90">
        <f t="shared" si="5"/>
        <v>0</v>
      </c>
      <c r="I98" s="8"/>
      <c r="K98" s="23"/>
      <c r="L98" s="23"/>
      <c r="M98" s="23"/>
    </row>
    <row r="99" spans="2:15" ht="28">
      <c r="B99" s="7"/>
      <c r="C99" s="29" t="s">
        <v>120</v>
      </c>
      <c r="D99" s="102" t="s">
        <v>114</v>
      </c>
      <c r="E99" s="103" t="s">
        <v>1</v>
      </c>
      <c r="F99" s="104">
        <v>1</v>
      </c>
      <c r="G99" s="90"/>
      <c r="H99" s="90">
        <f t="shared" si="5"/>
        <v>0</v>
      </c>
      <c r="I99" s="8"/>
      <c r="K99" s="23"/>
      <c r="L99" s="23"/>
      <c r="M99" s="23"/>
    </row>
    <row r="100" spans="2:15" s="142" customFormat="1" ht="28">
      <c r="B100" s="143"/>
      <c r="C100" s="144" t="s">
        <v>121</v>
      </c>
      <c r="D100" s="145" t="s">
        <v>150</v>
      </c>
      <c r="E100" s="146" t="s">
        <v>7</v>
      </c>
      <c r="F100" s="147">
        <v>500</v>
      </c>
      <c r="G100" s="148"/>
      <c r="H100" s="148">
        <f t="shared" si="5"/>
        <v>0</v>
      </c>
      <c r="I100" s="136"/>
      <c r="J100" s="137"/>
      <c r="K100" s="138"/>
      <c r="L100" s="138"/>
      <c r="M100" s="138"/>
      <c r="N100" s="129"/>
      <c r="O100" s="129"/>
    </row>
    <row r="101" spans="2:15" ht="28">
      <c r="B101" s="7"/>
      <c r="C101" s="144" t="s">
        <v>122</v>
      </c>
      <c r="D101" s="149" t="s">
        <v>113</v>
      </c>
      <c r="E101" s="150" t="s">
        <v>1</v>
      </c>
      <c r="F101" s="101">
        <v>1</v>
      </c>
      <c r="G101" s="90"/>
      <c r="H101" s="90">
        <f t="shared" si="5"/>
        <v>0</v>
      </c>
      <c r="I101" s="8"/>
      <c r="K101" s="23"/>
      <c r="L101" s="23"/>
      <c r="M101" s="23"/>
    </row>
    <row r="102" spans="2:15" ht="15" customHeight="1">
      <c r="B102" s="7"/>
      <c r="C102" s="36"/>
      <c r="D102" s="382" t="s">
        <v>108</v>
      </c>
      <c r="E102" s="382"/>
      <c r="F102" s="382"/>
      <c r="G102" s="382"/>
      <c r="H102" s="91">
        <f>SUM(H95:H101)</f>
        <v>0</v>
      </c>
      <c r="I102" s="8"/>
      <c r="K102" s="23"/>
      <c r="L102" s="23"/>
      <c r="M102" s="23"/>
    </row>
    <row r="103" spans="2:15" ht="15" customHeight="1">
      <c r="B103" s="7"/>
      <c r="C103" s="63"/>
      <c r="D103" s="37"/>
      <c r="E103" s="32"/>
      <c r="F103" s="32"/>
      <c r="G103" s="98"/>
      <c r="H103" s="93"/>
      <c r="I103" s="8"/>
      <c r="K103" s="23"/>
      <c r="L103" s="23"/>
      <c r="M103" s="23"/>
    </row>
    <row r="104" spans="2:15" s="70" customFormat="1">
      <c r="B104" s="67"/>
      <c r="C104" s="384" t="s">
        <v>23</v>
      </c>
      <c r="D104" s="385"/>
      <c r="E104" s="385"/>
      <c r="F104" s="385"/>
      <c r="G104" s="385"/>
      <c r="H104" s="385"/>
      <c r="I104" s="402"/>
      <c r="J104" s="3"/>
      <c r="K104" s="68"/>
      <c r="L104" s="69"/>
      <c r="M104" s="69"/>
      <c r="N104" s="69"/>
      <c r="O104" s="69"/>
    </row>
    <row r="105" spans="2:15" ht="15.75" customHeight="1">
      <c r="B105" s="7"/>
      <c r="C105" s="403" t="s">
        <v>14</v>
      </c>
      <c r="D105" s="403"/>
      <c r="E105" s="403"/>
      <c r="F105" s="403"/>
      <c r="G105" s="403"/>
      <c r="H105" s="403"/>
      <c r="I105" s="60"/>
      <c r="K105" s="23"/>
    </row>
    <row r="106" spans="2:15">
      <c r="B106" s="7"/>
      <c r="C106" s="401" t="s">
        <v>226</v>
      </c>
      <c r="D106" s="401"/>
      <c r="E106" s="401"/>
      <c r="F106" s="401"/>
      <c r="G106" s="401"/>
      <c r="H106" s="401"/>
      <c r="I106" s="64"/>
      <c r="J106" s="65"/>
      <c r="K106" s="66"/>
      <c r="L106" s="66"/>
      <c r="M106" s="66"/>
    </row>
    <row r="107" spans="2:15" ht="15" customHeight="1">
      <c r="B107" s="7"/>
      <c r="C107" s="25" t="s">
        <v>2</v>
      </c>
      <c r="D107" s="26" t="s">
        <v>3</v>
      </c>
      <c r="E107" s="27" t="s">
        <v>4</v>
      </c>
      <c r="F107" s="28" t="s">
        <v>5</v>
      </c>
      <c r="G107" s="97" t="s">
        <v>35</v>
      </c>
      <c r="H107" s="92" t="s">
        <v>34</v>
      </c>
      <c r="I107" s="8"/>
      <c r="K107" s="4"/>
      <c r="L107" s="4"/>
      <c r="M107" s="4"/>
    </row>
    <row r="108" spans="2:15" ht="42">
      <c r="B108" s="7"/>
      <c r="C108" s="29" t="s">
        <v>126</v>
      </c>
      <c r="D108" s="99" t="s">
        <v>153</v>
      </c>
      <c r="E108" s="100" t="s">
        <v>82</v>
      </c>
      <c r="F108" s="101">
        <v>3</v>
      </c>
      <c r="G108" s="90"/>
      <c r="H108" s="90">
        <f>G108*F108</f>
        <v>0</v>
      </c>
      <c r="I108" s="8"/>
      <c r="K108" s="4"/>
      <c r="L108" s="4"/>
      <c r="M108" s="4"/>
    </row>
    <row r="109" spans="2:15" ht="42">
      <c r="B109" s="7"/>
      <c r="C109" s="29" t="s">
        <v>127</v>
      </c>
      <c r="D109" s="99" t="s">
        <v>154</v>
      </c>
      <c r="E109" s="100" t="s">
        <v>98</v>
      </c>
      <c r="F109" s="101">
        <v>60</v>
      </c>
      <c r="G109" s="90"/>
      <c r="H109" s="90">
        <f t="shared" ref="H109:H115" si="6">G109*F109</f>
        <v>0</v>
      </c>
      <c r="I109" s="8"/>
      <c r="K109" s="4"/>
      <c r="L109" s="4"/>
      <c r="M109" s="4"/>
    </row>
    <row r="110" spans="2:15" ht="42">
      <c r="B110" s="7"/>
      <c r="C110" s="29" t="s">
        <v>128</v>
      </c>
      <c r="D110" s="99" t="s">
        <v>155</v>
      </c>
      <c r="E110" s="100" t="s">
        <v>98</v>
      </c>
      <c r="F110" s="101">
        <v>25</v>
      </c>
      <c r="G110" s="90"/>
      <c r="H110" s="90">
        <f t="shared" si="6"/>
        <v>0</v>
      </c>
      <c r="I110" s="8"/>
      <c r="K110" s="4"/>
      <c r="L110" s="4"/>
      <c r="M110" s="4"/>
    </row>
    <row r="111" spans="2:15" ht="28">
      <c r="B111" s="7"/>
      <c r="C111" s="29" t="s">
        <v>129</v>
      </c>
      <c r="D111" s="99" t="s">
        <v>135</v>
      </c>
      <c r="E111" s="100" t="s">
        <v>123</v>
      </c>
      <c r="F111" s="101">
        <v>2000</v>
      </c>
      <c r="G111" s="90"/>
      <c r="H111" s="90">
        <f t="shared" si="6"/>
        <v>0</v>
      </c>
      <c r="I111" s="8"/>
      <c r="K111" s="4"/>
      <c r="L111" s="4"/>
      <c r="M111" s="4"/>
    </row>
    <row r="112" spans="2:15" ht="28">
      <c r="B112" s="7"/>
      <c r="C112" s="29" t="s">
        <v>130</v>
      </c>
      <c r="D112" s="99" t="s">
        <v>163</v>
      </c>
      <c r="E112" s="100" t="s">
        <v>1</v>
      </c>
      <c r="F112" s="101">
        <v>1</v>
      </c>
      <c r="G112" s="90"/>
      <c r="H112" s="90">
        <f t="shared" si="6"/>
        <v>0</v>
      </c>
      <c r="I112" s="8"/>
      <c r="K112" s="4"/>
      <c r="L112" s="4"/>
      <c r="M112" s="4"/>
    </row>
    <row r="113" spans="2:13" ht="28">
      <c r="B113" s="7"/>
      <c r="C113" s="29" t="s">
        <v>131</v>
      </c>
      <c r="D113" s="99" t="s">
        <v>124</v>
      </c>
      <c r="E113" s="100" t="s">
        <v>1</v>
      </c>
      <c r="F113" s="101">
        <v>1</v>
      </c>
      <c r="G113" s="90"/>
      <c r="H113" s="90">
        <f t="shared" si="6"/>
        <v>0</v>
      </c>
      <c r="I113" s="8"/>
      <c r="K113" s="4"/>
      <c r="L113" s="4"/>
      <c r="M113" s="4"/>
    </row>
    <row r="114" spans="2:13" ht="28">
      <c r="B114" s="7"/>
      <c r="C114" s="29" t="s">
        <v>132</v>
      </c>
      <c r="D114" s="99" t="s">
        <v>165</v>
      </c>
      <c r="E114" s="100" t="s">
        <v>1</v>
      </c>
      <c r="F114" s="101">
        <v>1</v>
      </c>
      <c r="G114" s="90"/>
      <c r="H114" s="90">
        <f t="shared" si="6"/>
        <v>0</v>
      </c>
      <c r="I114" s="8"/>
      <c r="K114" s="4"/>
      <c r="L114" s="4"/>
      <c r="M114" s="4"/>
    </row>
    <row r="115" spans="2:13" ht="28">
      <c r="B115" s="7"/>
      <c r="C115" s="29" t="s">
        <v>133</v>
      </c>
      <c r="D115" s="99" t="s">
        <v>164</v>
      </c>
      <c r="E115" s="100" t="s">
        <v>125</v>
      </c>
      <c r="F115" s="101">
        <v>50</v>
      </c>
      <c r="G115" s="90"/>
      <c r="H115" s="90">
        <f t="shared" si="6"/>
        <v>0</v>
      </c>
      <c r="I115" s="8"/>
      <c r="K115" s="4"/>
      <c r="L115" s="4"/>
      <c r="M115" s="4"/>
    </row>
    <row r="116" spans="2:13" ht="13.5" customHeight="1">
      <c r="B116" s="7"/>
      <c r="C116" s="36"/>
      <c r="D116" s="382" t="s">
        <v>134</v>
      </c>
      <c r="E116" s="382"/>
      <c r="F116" s="382"/>
      <c r="G116" s="382"/>
      <c r="H116" s="91">
        <f>SUM(H108:H115)</f>
        <v>0</v>
      </c>
      <c r="I116" s="8"/>
      <c r="K116" s="4"/>
      <c r="L116" s="4"/>
      <c r="M116" s="4"/>
    </row>
    <row r="117" spans="2:13" ht="13.5" customHeight="1">
      <c r="B117" s="7"/>
      <c r="C117" s="110"/>
      <c r="D117" s="111"/>
      <c r="E117" s="111"/>
      <c r="F117" s="111"/>
      <c r="G117" s="111"/>
      <c r="H117" s="112"/>
      <c r="I117" s="8"/>
      <c r="K117" s="4"/>
      <c r="L117" s="4"/>
      <c r="M117" s="4"/>
    </row>
    <row r="118" spans="2:13" ht="13.5" customHeight="1">
      <c r="B118" s="7"/>
      <c r="C118" s="110"/>
      <c r="D118" s="111"/>
      <c r="E118" s="111"/>
      <c r="F118" s="111"/>
      <c r="G118" s="111"/>
      <c r="H118" s="112"/>
      <c r="I118" s="8"/>
      <c r="K118" s="4"/>
      <c r="L118" s="4"/>
      <c r="M118" s="4"/>
    </row>
    <row r="119" spans="2:13" ht="13.5" customHeight="1">
      <c r="B119" s="7"/>
      <c r="C119" s="384" t="s">
        <v>26</v>
      </c>
      <c r="D119" s="384"/>
      <c r="E119" s="384"/>
      <c r="F119" s="384"/>
      <c r="G119" s="384"/>
      <c r="H119" s="384"/>
      <c r="I119" s="71"/>
      <c r="J119" s="72"/>
      <c r="K119" s="72"/>
      <c r="L119" s="4"/>
      <c r="M119" s="4"/>
    </row>
    <row r="120" spans="2:13">
      <c r="B120" s="7"/>
      <c r="C120" s="404" t="s">
        <v>15</v>
      </c>
      <c r="D120" s="404"/>
      <c r="E120" s="404"/>
      <c r="F120" s="404"/>
      <c r="G120" s="404"/>
      <c r="H120" s="404"/>
      <c r="I120" s="54"/>
      <c r="J120" s="39"/>
      <c r="K120" s="39"/>
      <c r="L120" s="4"/>
      <c r="M120" s="4"/>
    </row>
    <row r="121" spans="2:13">
      <c r="B121" s="7"/>
      <c r="C121" s="401" t="s">
        <v>33</v>
      </c>
      <c r="D121" s="401"/>
      <c r="E121" s="401"/>
      <c r="F121" s="401"/>
      <c r="G121" s="401"/>
      <c r="H121" s="401"/>
      <c r="I121" s="64"/>
      <c r="J121" s="65"/>
      <c r="K121" s="66"/>
      <c r="L121" s="66"/>
      <c r="M121" s="66"/>
    </row>
    <row r="122" spans="2:13" ht="18" customHeight="1">
      <c r="B122" s="7"/>
      <c r="C122" s="25" t="s">
        <v>2</v>
      </c>
      <c r="D122" s="26" t="s">
        <v>3</v>
      </c>
      <c r="E122" s="27" t="s">
        <v>4</v>
      </c>
      <c r="F122" s="28" t="s">
        <v>5</v>
      </c>
      <c r="G122" s="97" t="s">
        <v>35</v>
      </c>
      <c r="H122" s="92" t="s">
        <v>34</v>
      </c>
      <c r="I122" s="73"/>
      <c r="K122" s="23"/>
    </row>
    <row r="123" spans="2:13">
      <c r="B123" s="7"/>
      <c r="C123" s="29"/>
      <c r="D123" s="82" t="s">
        <v>27</v>
      </c>
      <c r="E123" s="30"/>
      <c r="F123" s="31"/>
      <c r="G123" s="90"/>
      <c r="H123" s="90"/>
      <c r="I123" s="75"/>
      <c r="K123" s="23"/>
    </row>
    <row r="124" spans="2:13">
      <c r="B124" s="7"/>
      <c r="C124" s="29" t="s">
        <v>218</v>
      </c>
      <c r="D124" s="74" t="s">
        <v>62</v>
      </c>
      <c r="E124" s="30" t="s">
        <v>1</v>
      </c>
      <c r="F124" s="31">
        <v>1</v>
      </c>
      <c r="G124" s="90"/>
      <c r="H124" s="90">
        <f>F124*G124</f>
        <v>0</v>
      </c>
      <c r="I124" s="75"/>
      <c r="K124" s="23"/>
    </row>
    <row r="125" spans="2:13">
      <c r="B125" s="7"/>
      <c r="C125" s="29" t="s">
        <v>219</v>
      </c>
      <c r="D125" s="74" t="s">
        <v>67</v>
      </c>
      <c r="E125" s="30" t="s">
        <v>1</v>
      </c>
      <c r="F125" s="31">
        <v>1</v>
      </c>
      <c r="G125" s="90"/>
      <c r="H125" s="90">
        <f t="shared" ref="H125:H131" si="7">F125*G125</f>
        <v>0</v>
      </c>
      <c r="I125" s="75"/>
      <c r="K125" s="23"/>
    </row>
    <row r="126" spans="2:13">
      <c r="B126" s="7"/>
      <c r="C126" s="29" t="s">
        <v>220</v>
      </c>
      <c r="D126" s="74" t="s">
        <v>63</v>
      </c>
      <c r="E126" s="30" t="s">
        <v>1</v>
      </c>
      <c r="F126" s="31">
        <v>1</v>
      </c>
      <c r="G126" s="90"/>
      <c r="H126" s="90">
        <f t="shared" si="7"/>
        <v>0</v>
      </c>
      <c r="I126" s="75"/>
      <c r="K126" s="23"/>
    </row>
    <row r="127" spans="2:13">
      <c r="B127" s="7"/>
      <c r="C127" s="29" t="s">
        <v>221</v>
      </c>
      <c r="D127" s="74" t="s">
        <v>68</v>
      </c>
      <c r="E127" s="30" t="s">
        <v>1</v>
      </c>
      <c r="F127" s="31">
        <v>1</v>
      </c>
      <c r="G127" s="90"/>
      <c r="H127" s="90">
        <f t="shared" si="7"/>
        <v>0</v>
      </c>
      <c r="I127" s="75"/>
      <c r="K127" s="23"/>
    </row>
    <row r="128" spans="2:13">
      <c r="B128" s="7"/>
      <c r="C128" s="29" t="s">
        <v>222</v>
      </c>
      <c r="D128" s="74" t="s">
        <v>64</v>
      </c>
      <c r="E128" s="30" t="s">
        <v>1</v>
      </c>
      <c r="F128" s="31">
        <v>1</v>
      </c>
      <c r="G128" s="90"/>
      <c r="H128" s="90">
        <f t="shared" si="7"/>
        <v>0</v>
      </c>
      <c r="I128" s="75"/>
      <c r="K128" s="23"/>
    </row>
    <row r="129" spans="2:11">
      <c r="B129" s="7"/>
      <c r="C129" s="29" t="s">
        <v>223</v>
      </c>
      <c r="D129" s="74" t="s">
        <v>65</v>
      </c>
      <c r="E129" s="30" t="s">
        <v>1</v>
      </c>
      <c r="F129" s="31">
        <v>1</v>
      </c>
      <c r="G129" s="90"/>
      <c r="H129" s="90">
        <f t="shared" si="7"/>
        <v>0</v>
      </c>
      <c r="I129" s="75"/>
      <c r="K129" s="23"/>
    </row>
    <row r="130" spans="2:11" ht="28">
      <c r="B130" s="7"/>
      <c r="C130" s="29" t="s">
        <v>224</v>
      </c>
      <c r="D130" s="74" t="s">
        <v>149</v>
      </c>
      <c r="E130" s="30" t="s">
        <v>1</v>
      </c>
      <c r="F130" s="31">
        <v>1</v>
      </c>
      <c r="G130" s="90"/>
      <c r="H130" s="90">
        <f t="shared" si="7"/>
        <v>0</v>
      </c>
      <c r="I130" s="75"/>
      <c r="K130" s="23"/>
    </row>
    <row r="131" spans="2:11">
      <c r="B131" s="7"/>
      <c r="C131" s="29" t="s">
        <v>225</v>
      </c>
      <c r="D131" s="74" t="s">
        <v>66</v>
      </c>
      <c r="E131" s="30" t="s">
        <v>77</v>
      </c>
      <c r="F131" s="31"/>
      <c r="G131" s="90"/>
      <c r="H131" s="90">
        <f t="shared" si="7"/>
        <v>0</v>
      </c>
      <c r="I131" s="75"/>
      <c r="K131" s="23"/>
    </row>
    <row r="132" spans="2:11" ht="14.25" customHeight="1">
      <c r="B132" s="46"/>
      <c r="C132" s="36"/>
      <c r="D132" s="382" t="s">
        <v>148</v>
      </c>
      <c r="E132" s="382"/>
      <c r="F132" s="382"/>
      <c r="G132" s="382"/>
      <c r="H132" s="91">
        <f>SUM(H123:H131)</f>
        <v>0</v>
      </c>
      <c r="I132" s="48"/>
      <c r="J132" s="49"/>
      <c r="K132" s="23"/>
    </row>
    <row r="133" spans="2:11">
      <c r="B133" s="7"/>
      <c r="I133" s="8"/>
    </row>
    <row r="134" spans="2:11">
      <c r="B134" s="7"/>
      <c r="I134" s="8"/>
    </row>
    <row r="135" spans="2:11">
      <c r="B135" s="7"/>
      <c r="I135" s="8"/>
    </row>
    <row r="136" spans="2:11" ht="13.5" customHeight="1">
      <c r="B136" s="7"/>
      <c r="C136" s="384" t="s">
        <v>24</v>
      </c>
      <c r="D136" s="385"/>
      <c r="E136" s="385"/>
      <c r="F136" s="385"/>
      <c r="G136" s="385"/>
      <c r="H136" s="385"/>
      <c r="I136" s="60"/>
      <c r="J136" s="61"/>
      <c r="K136" s="62"/>
    </row>
    <row r="137" spans="2:11" ht="15" customHeight="1">
      <c r="B137" s="46"/>
      <c r="C137" s="76" t="s">
        <v>16</v>
      </c>
      <c r="D137" s="395" t="s">
        <v>3</v>
      </c>
      <c r="E137" s="396"/>
      <c r="F137" s="396"/>
      <c r="G137" s="397"/>
      <c r="H137" s="94" t="s">
        <v>34</v>
      </c>
      <c r="I137" s="8"/>
    </row>
    <row r="138" spans="2:11" ht="15" customHeight="1">
      <c r="B138" s="46"/>
      <c r="C138" s="106" t="s">
        <v>138</v>
      </c>
      <c r="D138" s="398" t="s">
        <v>136</v>
      </c>
      <c r="E138" s="398"/>
      <c r="F138" s="398"/>
      <c r="G138" s="398"/>
      <c r="H138" s="95">
        <f>H48</f>
        <v>0</v>
      </c>
      <c r="I138" s="8"/>
    </row>
    <row r="139" spans="2:11" ht="15" customHeight="1">
      <c r="B139" s="46"/>
      <c r="C139" s="106" t="s">
        <v>139</v>
      </c>
      <c r="D139" s="398" t="s">
        <v>137</v>
      </c>
      <c r="E139" s="398"/>
      <c r="F139" s="398"/>
      <c r="G139" s="398"/>
      <c r="H139" s="95">
        <f>H64</f>
        <v>0</v>
      </c>
      <c r="I139" s="8"/>
    </row>
    <row r="140" spans="2:11">
      <c r="B140" s="46"/>
      <c r="C140" s="106" t="s">
        <v>140</v>
      </c>
      <c r="D140" s="398" t="s">
        <v>166</v>
      </c>
      <c r="E140" s="398"/>
      <c r="F140" s="398"/>
      <c r="G140" s="398"/>
      <c r="H140" s="91">
        <f>H78</f>
        <v>0</v>
      </c>
      <c r="I140" s="8"/>
    </row>
    <row r="141" spans="2:11">
      <c r="B141" s="46"/>
      <c r="C141" s="106" t="s">
        <v>141</v>
      </c>
      <c r="D141" s="398" t="s">
        <v>167</v>
      </c>
      <c r="E141" s="398"/>
      <c r="F141" s="398"/>
      <c r="G141" s="398"/>
      <c r="H141" s="91">
        <f>H89</f>
        <v>0</v>
      </c>
      <c r="I141" s="8"/>
    </row>
    <row r="142" spans="2:11">
      <c r="B142" s="46"/>
      <c r="C142" s="106" t="s">
        <v>142</v>
      </c>
      <c r="D142" s="398" t="s">
        <v>168</v>
      </c>
      <c r="E142" s="398"/>
      <c r="F142" s="398"/>
      <c r="G142" s="398"/>
      <c r="H142" s="91">
        <f>H102</f>
        <v>0</v>
      </c>
      <c r="I142" s="8"/>
    </row>
    <row r="143" spans="2:11">
      <c r="B143" s="46"/>
      <c r="C143" s="106" t="s">
        <v>143</v>
      </c>
      <c r="D143" s="398" t="s">
        <v>169</v>
      </c>
      <c r="E143" s="398"/>
      <c r="F143" s="398"/>
      <c r="G143" s="398"/>
      <c r="H143" s="91">
        <f>H102</f>
        <v>0</v>
      </c>
      <c r="I143" s="8"/>
    </row>
    <row r="144" spans="2:11">
      <c r="B144" s="46"/>
      <c r="C144" s="106" t="s">
        <v>144</v>
      </c>
      <c r="D144" s="398" t="s">
        <v>170</v>
      </c>
      <c r="E144" s="398"/>
      <c r="F144" s="398"/>
      <c r="G144" s="398"/>
      <c r="H144" s="91">
        <f>H116</f>
        <v>0</v>
      </c>
      <c r="I144" s="8"/>
    </row>
    <row r="145" spans="2:9">
      <c r="B145" s="7"/>
      <c r="C145" s="383" t="s">
        <v>145</v>
      </c>
      <c r="D145" s="383"/>
      <c r="E145" s="383"/>
      <c r="F145" s="383"/>
      <c r="G145" s="383"/>
      <c r="H145" s="91">
        <f>H132</f>
        <v>0</v>
      </c>
      <c r="I145" s="8"/>
    </row>
    <row r="146" spans="2:9">
      <c r="B146" s="7"/>
      <c r="C146" s="386" t="s">
        <v>146</v>
      </c>
      <c r="D146" s="387"/>
      <c r="E146" s="387"/>
      <c r="F146" s="387"/>
      <c r="G146" s="388"/>
      <c r="H146" s="108">
        <f>H145*15%</f>
        <v>0</v>
      </c>
      <c r="I146" s="8"/>
    </row>
    <row r="147" spans="2:9">
      <c r="B147" s="7"/>
      <c r="C147" s="389" t="s">
        <v>147</v>
      </c>
      <c r="D147" s="390"/>
      <c r="E147" s="390"/>
      <c r="F147" s="390"/>
      <c r="G147" s="391"/>
      <c r="H147" s="109">
        <f>H145+H146</f>
        <v>0</v>
      </c>
      <c r="I147" s="8"/>
    </row>
    <row r="148" spans="2:9">
      <c r="B148" s="7"/>
      <c r="I148" s="8"/>
    </row>
    <row r="149" spans="2:9">
      <c r="B149" s="7"/>
      <c r="I149" s="8"/>
    </row>
    <row r="150" spans="2:9" ht="14.5" thickBot="1">
      <c r="B150" s="77"/>
      <c r="C150" s="78"/>
      <c r="D150" s="79"/>
      <c r="E150" s="78"/>
      <c r="F150" s="78"/>
      <c r="G150" s="107"/>
      <c r="H150" s="107"/>
      <c r="I150" s="80"/>
    </row>
  </sheetData>
  <mergeCells count="36">
    <mergeCell ref="K89:L89"/>
    <mergeCell ref="C2:I2"/>
    <mergeCell ref="C4:H4"/>
    <mergeCell ref="C5:H5"/>
    <mergeCell ref="D48:G48"/>
    <mergeCell ref="C51:H51"/>
    <mergeCell ref="C52:I52"/>
    <mergeCell ref="D64:G64"/>
    <mergeCell ref="C66:I66"/>
    <mergeCell ref="D78:G78"/>
    <mergeCell ref="C80:I80"/>
    <mergeCell ref="D89:G89"/>
    <mergeCell ref="D132:G132"/>
    <mergeCell ref="C91:H91"/>
    <mergeCell ref="C92:H92"/>
    <mergeCell ref="C93:H93"/>
    <mergeCell ref="D102:G102"/>
    <mergeCell ref="C104:I104"/>
    <mergeCell ref="C105:H105"/>
    <mergeCell ref="C106:H106"/>
    <mergeCell ref="D116:G116"/>
    <mergeCell ref="C119:H119"/>
    <mergeCell ref="C120:H120"/>
    <mergeCell ref="C121:H121"/>
    <mergeCell ref="C147:G147"/>
    <mergeCell ref="C136:H136"/>
    <mergeCell ref="D137:G137"/>
    <mergeCell ref="D138:G138"/>
    <mergeCell ref="D139:G139"/>
    <mergeCell ref="D140:G140"/>
    <mergeCell ref="D141:G141"/>
    <mergeCell ref="D142:G142"/>
    <mergeCell ref="D143:G143"/>
    <mergeCell ref="D144:G144"/>
    <mergeCell ref="C145:G145"/>
    <mergeCell ref="C146:G146"/>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2F632-610E-45EB-B89E-7144AF203075}">
  <dimension ref="B2:N27"/>
  <sheetViews>
    <sheetView topLeftCell="A3" workbookViewId="0">
      <selection activeCell="T22" sqref="T22"/>
    </sheetView>
  </sheetViews>
  <sheetFormatPr defaultColWidth="9.296875" defaultRowHeight="14.5"/>
  <cols>
    <col min="1" max="1" width="9.296875" style="162"/>
    <col min="2" max="2" width="21.69921875" style="162" customWidth="1"/>
    <col min="3" max="3" width="18.19921875" style="162" customWidth="1"/>
    <col min="4" max="4" width="19" style="162" customWidth="1"/>
    <col min="5" max="5" width="17.296875" style="162" customWidth="1"/>
    <col min="6" max="6" width="21.796875" style="162" customWidth="1"/>
    <col min="7" max="10" width="9.296875" style="162"/>
    <col min="11" max="11" width="0" style="162" hidden="1" customWidth="1"/>
    <col min="12" max="13" width="0" style="196" hidden="1" customWidth="1"/>
    <col min="14" max="16" width="0" style="162" hidden="1" customWidth="1"/>
    <col min="17" max="16384" width="9.296875" style="162"/>
  </cols>
  <sheetData>
    <row r="2" spans="2:14" ht="15" thickBot="1">
      <c r="B2" s="161" t="s">
        <v>290</v>
      </c>
      <c r="L2" s="163" t="s">
        <v>291</v>
      </c>
      <c r="M2" s="163" t="s">
        <v>292</v>
      </c>
      <c r="N2" s="164"/>
    </row>
    <row r="3" spans="2:14">
      <c r="B3" s="165" t="s">
        <v>46</v>
      </c>
      <c r="C3" s="166" t="s">
        <v>5</v>
      </c>
      <c r="D3" s="166" t="s">
        <v>291</v>
      </c>
      <c r="E3" s="167" t="s">
        <v>293</v>
      </c>
      <c r="F3" s="168" t="s">
        <v>294</v>
      </c>
      <c r="L3" s="163">
        <f t="shared" ref="L3:L9" si="0">M3/30</f>
        <v>5.333333333333333</v>
      </c>
      <c r="M3" s="169">
        <v>160</v>
      </c>
      <c r="N3" s="164" t="s">
        <v>295</v>
      </c>
    </row>
    <row r="4" spans="2:14">
      <c r="B4" s="170" t="s">
        <v>296</v>
      </c>
      <c r="C4" s="171">
        <v>2</v>
      </c>
      <c r="D4" s="171">
        <v>1</v>
      </c>
      <c r="E4" s="172">
        <f>3320*1.15</f>
        <v>3817.9999999999995</v>
      </c>
      <c r="F4" s="173">
        <f>C4*E4*D4</f>
        <v>7635.9999999999991</v>
      </c>
      <c r="I4" s="174" t="s">
        <v>297</v>
      </c>
      <c r="L4" s="163">
        <f t="shared" si="0"/>
        <v>4.8666666666666663</v>
      </c>
      <c r="M4" s="175">
        <v>146</v>
      </c>
      <c r="N4" s="164" t="s">
        <v>298</v>
      </c>
    </row>
    <row r="5" spans="2:14">
      <c r="B5" s="170" t="s">
        <v>299</v>
      </c>
      <c r="C5" s="171">
        <v>1</v>
      </c>
      <c r="D5" s="171">
        <v>1</v>
      </c>
      <c r="E5" s="172">
        <v>3500</v>
      </c>
      <c r="F5" s="173">
        <f t="shared" ref="F5:F8" si="1">C5*E5*D5</f>
        <v>3500</v>
      </c>
      <c r="I5" s="162" t="s">
        <v>300</v>
      </c>
      <c r="L5" s="163">
        <f t="shared" si="0"/>
        <v>1.6666666666666667</v>
      </c>
      <c r="M5" s="169">
        <v>50</v>
      </c>
      <c r="N5" s="164" t="s">
        <v>301</v>
      </c>
    </row>
    <row r="6" spans="2:14">
      <c r="B6" s="170" t="s">
        <v>302</v>
      </c>
      <c r="C6" s="171">
        <v>1</v>
      </c>
      <c r="D6" s="171">
        <v>1</v>
      </c>
      <c r="E6" s="172">
        <v>3500</v>
      </c>
      <c r="F6" s="173">
        <f t="shared" si="1"/>
        <v>3500</v>
      </c>
      <c r="L6" s="163">
        <f t="shared" si="0"/>
        <v>1.3666666666666667</v>
      </c>
      <c r="M6" s="175">
        <v>41</v>
      </c>
      <c r="N6" s="164" t="s">
        <v>303</v>
      </c>
    </row>
    <row r="7" spans="2:14">
      <c r="B7" s="170" t="s">
        <v>304</v>
      </c>
      <c r="C7" s="171">
        <v>1</v>
      </c>
      <c r="D7" s="171">
        <v>1</v>
      </c>
      <c r="E7" s="172">
        <v>1500</v>
      </c>
      <c r="F7" s="173">
        <f t="shared" si="1"/>
        <v>1500</v>
      </c>
      <c r="I7" s="162" t="s">
        <v>305</v>
      </c>
      <c r="L7" s="163">
        <f t="shared" si="0"/>
        <v>1.4333333333333333</v>
      </c>
      <c r="M7" s="169">
        <v>43</v>
      </c>
      <c r="N7" s="164" t="s">
        <v>306</v>
      </c>
    </row>
    <row r="8" spans="2:14">
      <c r="B8" s="176" t="s">
        <v>307</v>
      </c>
      <c r="C8" s="171">
        <v>2</v>
      </c>
      <c r="D8" s="171">
        <v>1</v>
      </c>
      <c r="E8" s="172">
        <v>1500</v>
      </c>
      <c r="F8" s="173">
        <f t="shared" si="1"/>
        <v>3000</v>
      </c>
      <c r="L8" s="163">
        <f t="shared" si="0"/>
        <v>2</v>
      </c>
      <c r="M8" s="175">
        <v>60</v>
      </c>
      <c r="N8" s="164" t="s">
        <v>308</v>
      </c>
    </row>
    <row r="9" spans="2:14">
      <c r="B9" s="170" t="s">
        <v>309</v>
      </c>
      <c r="C9" s="171">
        <v>3</v>
      </c>
      <c r="D9" s="171">
        <v>1</v>
      </c>
      <c r="E9" s="172">
        <v>2100</v>
      </c>
      <c r="F9" s="173">
        <f>C9*E9*D9</f>
        <v>6300</v>
      </c>
      <c r="I9" s="162" t="s">
        <v>310</v>
      </c>
      <c r="L9" s="163">
        <f t="shared" si="0"/>
        <v>2</v>
      </c>
      <c r="M9" s="169">
        <v>60</v>
      </c>
      <c r="N9" s="164" t="s">
        <v>311</v>
      </c>
    </row>
    <row r="10" spans="2:14">
      <c r="B10" s="170" t="s">
        <v>312</v>
      </c>
      <c r="C10" s="171">
        <v>1</v>
      </c>
      <c r="D10" s="171">
        <v>1</v>
      </c>
      <c r="E10" s="172">
        <v>5000</v>
      </c>
      <c r="F10" s="173">
        <f>C10*E10*D10</f>
        <v>5000</v>
      </c>
      <c r="L10" s="163"/>
      <c r="M10" s="177"/>
      <c r="N10" s="164"/>
    </row>
    <row r="11" spans="2:14">
      <c r="B11" s="170" t="s">
        <v>313</v>
      </c>
      <c r="C11" s="171">
        <v>1</v>
      </c>
      <c r="D11" s="171">
        <v>1</v>
      </c>
      <c r="E11" s="172">
        <v>50000</v>
      </c>
      <c r="F11" s="173">
        <f>C11*E11*D11</f>
        <v>50000</v>
      </c>
      <c r="L11" s="163"/>
      <c r="M11" s="177"/>
      <c r="N11" s="164"/>
    </row>
    <row r="12" spans="2:14" s="182" customFormat="1" ht="29">
      <c r="B12" s="178" t="s">
        <v>314</v>
      </c>
      <c r="C12" s="179">
        <v>1</v>
      </c>
      <c r="D12" s="179">
        <v>1</v>
      </c>
      <c r="E12" s="180">
        <v>10000</v>
      </c>
      <c r="F12" s="181">
        <f>C12*E12*D12</f>
        <v>10000</v>
      </c>
      <c r="L12" s="183"/>
      <c r="M12" s="184"/>
      <c r="N12" s="185"/>
    </row>
    <row r="13" spans="2:14">
      <c r="B13" s="170" t="s">
        <v>315</v>
      </c>
      <c r="C13" s="171">
        <v>1</v>
      </c>
      <c r="D13" s="171">
        <v>1</v>
      </c>
      <c r="E13" s="172">
        <v>20000</v>
      </c>
      <c r="F13" s="173">
        <f>E13</f>
        <v>20000</v>
      </c>
      <c r="L13" s="163"/>
      <c r="M13" s="186">
        <f>SUM(M3:M9)</f>
        <v>560</v>
      </c>
      <c r="N13" s="187" t="s">
        <v>316</v>
      </c>
    </row>
    <row r="14" spans="2:14">
      <c r="B14" s="188" t="s">
        <v>317</v>
      </c>
      <c r="C14" s="171">
        <v>1</v>
      </c>
      <c r="D14" s="171">
        <v>1</v>
      </c>
      <c r="E14" s="189">
        <v>10000</v>
      </c>
      <c r="F14" s="190">
        <f>E14</f>
        <v>10000</v>
      </c>
      <c r="L14" s="163"/>
      <c r="M14" s="186"/>
      <c r="N14" s="187"/>
    </row>
    <row r="15" spans="2:14" ht="15" thickBot="1">
      <c r="B15" s="191" t="s">
        <v>318</v>
      </c>
      <c r="C15" s="192"/>
      <c r="D15" s="192"/>
      <c r="E15" s="193"/>
      <c r="F15" s="194">
        <f>SUM(F4:F14)</f>
        <v>120436</v>
      </c>
      <c r="L15" s="195">
        <f>SUM(L3:L9)</f>
        <v>18.666666666666664</v>
      </c>
      <c r="M15" s="195" t="s">
        <v>319</v>
      </c>
      <c r="N15" s="164"/>
    </row>
    <row r="17" spans="2:6" ht="15" thickBot="1">
      <c r="B17" s="161" t="s">
        <v>320</v>
      </c>
    </row>
    <row r="18" spans="2:6">
      <c r="B18" s="165" t="s">
        <v>46</v>
      </c>
      <c r="C18" s="166" t="s">
        <v>5</v>
      </c>
      <c r="D18" s="166" t="s">
        <v>291</v>
      </c>
      <c r="E18" s="167" t="s">
        <v>293</v>
      </c>
      <c r="F18" s="168" t="s">
        <v>294</v>
      </c>
    </row>
    <row r="19" spans="2:6">
      <c r="B19" s="170" t="s">
        <v>296</v>
      </c>
      <c r="C19" s="171">
        <v>2</v>
      </c>
      <c r="D19" s="171">
        <v>1</v>
      </c>
      <c r="E19" s="172">
        <f>3320*1.15</f>
        <v>3817.9999999999995</v>
      </c>
      <c r="F19" s="173">
        <f>C19*E19*D19</f>
        <v>7635.9999999999991</v>
      </c>
    </row>
    <row r="20" spans="2:6">
      <c r="B20" s="170" t="s">
        <v>299</v>
      </c>
      <c r="C20" s="171">
        <v>1</v>
      </c>
      <c r="D20" s="171">
        <v>1</v>
      </c>
      <c r="E20" s="172">
        <v>3500</v>
      </c>
      <c r="F20" s="173">
        <f t="shared" ref="F20:F23" si="2">C20*E20*D20</f>
        <v>3500</v>
      </c>
    </row>
    <row r="21" spans="2:6">
      <c r="B21" s="170" t="s">
        <v>302</v>
      </c>
      <c r="C21" s="171">
        <v>1</v>
      </c>
      <c r="D21" s="171">
        <v>1</v>
      </c>
      <c r="E21" s="172">
        <v>3500</v>
      </c>
      <c r="F21" s="173">
        <f t="shared" si="2"/>
        <v>3500</v>
      </c>
    </row>
    <row r="22" spans="2:6">
      <c r="B22" s="170" t="s">
        <v>304</v>
      </c>
      <c r="C22" s="171">
        <v>1</v>
      </c>
      <c r="D22" s="171">
        <v>1</v>
      </c>
      <c r="E22" s="172">
        <v>1500</v>
      </c>
      <c r="F22" s="173">
        <f t="shared" si="2"/>
        <v>1500</v>
      </c>
    </row>
    <row r="23" spans="2:6">
      <c r="B23" s="176" t="s">
        <v>307</v>
      </c>
      <c r="C23" s="171">
        <v>2</v>
      </c>
      <c r="D23" s="171">
        <v>1</v>
      </c>
      <c r="E23" s="172">
        <v>1500</v>
      </c>
      <c r="F23" s="173">
        <f t="shared" si="2"/>
        <v>3000</v>
      </c>
    </row>
    <row r="24" spans="2:6">
      <c r="B24" s="170" t="s">
        <v>309</v>
      </c>
      <c r="C24" s="171">
        <v>3</v>
      </c>
      <c r="D24" s="171">
        <v>1</v>
      </c>
      <c r="E24" s="172">
        <v>2100</v>
      </c>
      <c r="F24" s="173">
        <f>C24*E24*D24</f>
        <v>6300</v>
      </c>
    </row>
    <row r="25" spans="2:6">
      <c r="B25" s="170" t="s">
        <v>312</v>
      </c>
      <c r="C25" s="171">
        <v>1</v>
      </c>
      <c r="D25" s="171">
        <v>1</v>
      </c>
      <c r="E25" s="172">
        <v>2000</v>
      </c>
      <c r="F25" s="173">
        <f>C25*E25*D25</f>
        <v>2000</v>
      </c>
    </row>
    <row r="26" spans="2:6" ht="29">
      <c r="B26" s="178" t="s">
        <v>314</v>
      </c>
      <c r="C26" s="179">
        <v>1</v>
      </c>
      <c r="D26" s="179">
        <v>1</v>
      </c>
      <c r="E26" s="180">
        <v>5000</v>
      </c>
      <c r="F26" s="181">
        <f>C26*E26*D26</f>
        <v>5000</v>
      </c>
    </row>
    <row r="27" spans="2:6" ht="15" thickBot="1">
      <c r="B27" s="191" t="s">
        <v>318</v>
      </c>
      <c r="C27" s="192"/>
      <c r="D27" s="192"/>
      <c r="E27" s="193"/>
      <c r="F27" s="194">
        <f>SUM(F19:F26)</f>
        <v>32436</v>
      </c>
    </row>
  </sheetData>
  <hyperlinks>
    <hyperlink ref="I4" r:id="rId1" xr:uid="{37BDE3AD-BB6B-46A8-B9F4-27E6FAEA4A6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CD1CB-5D44-47EE-B4D0-8102675A0187}">
  <dimension ref="B2:G17"/>
  <sheetViews>
    <sheetView zoomScaleNormal="100" zoomScaleSheetLayoutView="95" workbookViewId="0">
      <selection activeCell="B5" sqref="B5"/>
    </sheetView>
  </sheetViews>
  <sheetFormatPr defaultColWidth="9.296875" defaultRowHeight="14.5"/>
  <cols>
    <col min="1" max="1" width="9.296875" style="162"/>
    <col min="2" max="2" width="32.796875" style="162" customWidth="1"/>
    <col min="3" max="3" width="11.69921875" style="162" customWidth="1"/>
    <col min="4" max="4" width="17" style="162" customWidth="1"/>
    <col min="5" max="5" width="19.69921875" style="199" customWidth="1"/>
    <col min="6" max="16384" width="9.296875" style="162"/>
  </cols>
  <sheetData>
    <row r="2" spans="2:7" ht="15" thickBot="1">
      <c r="B2" s="198" t="s">
        <v>322</v>
      </c>
    </row>
    <row r="3" spans="2:7">
      <c r="B3" s="200" t="s">
        <v>2</v>
      </c>
      <c r="C3" s="201" t="s">
        <v>5</v>
      </c>
      <c r="D3" s="201" t="s">
        <v>293</v>
      </c>
      <c r="E3" s="202" t="s">
        <v>294</v>
      </c>
    </row>
    <row r="4" spans="2:7">
      <c r="B4" s="203" t="s">
        <v>323</v>
      </c>
      <c r="C4" s="197">
        <v>24</v>
      </c>
      <c r="D4" s="204">
        <v>650</v>
      </c>
      <c r="E4" s="205">
        <f t="shared" ref="E4:E16" si="0">D4*C4</f>
        <v>15600</v>
      </c>
    </row>
    <row r="5" spans="2:7">
      <c r="B5" s="203" t="s">
        <v>324</v>
      </c>
      <c r="C5" s="197">
        <v>24</v>
      </c>
      <c r="D5" s="204">
        <v>220</v>
      </c>
      <c r="E5" s="205">
        <f t="shared" si="0"/>
        <v>5280</v>
      </c>
    </row>
    <row r="6" spans="2:7">
      <c r="B6" s="203" t="s">
        <v>325</v>
      </c>
      <c r="C6" s="197">
        <v>24</v>
      </c>
      <c r="D6" s="204">
        <v>110</v>
      </c>
      <c r="E6" s="205">
        <f t="shared" si="0"/>
        <v>2640</v>
      </c>
    </row>
    <row r="7" spans="2:7">
      <c r="B7" s="203" t="s">
        <v>326</v>
      </c>
      <c r="C7" s="197">
        <v>24</v>
      </c>
      <c r="D7" s="204">
        <v>75</v>
      </c>
      <c r="E7" s="205">
        <f t="shared" si="0"/>
        <v>1800</v>
      </c>
    </row>
    <row r="8" spans="2:7">
      <c r="B8" s="203" t="s">
        <v>327</v>
      </c>
      <c r="C8" s="197">
        <v>24</v>
      </c>
      <c r="D8" s="204">
        <v>15</v>
      </c>
      <c r="E8" s="205">
        <f t="shared" si="0"/>
        <v>360</v>
      </c>
    </row>
    <row r="9" spans="2:7">
      <c r="B9" s="203" t="s">
        <v>328</v>
      </c>
      <c r="C9" s="197">
        <v>24</v>
      </c>
      <c r="D9" s="204">
        <v>900</v>
      </c>
      <c r="E9" s="205">
        <f t="shared" si="0"/>
        <v>21600</v>
      </c>
    </row>
    <row r="10" spans="2:7">
      <c r="B10" s="203" t="s">
        <v>329</v>
      </c>
      <c r="C10" s="197">
        <f>24*365</f>
        <v>8760</v>
      </c>
      <c r="D10" s="204">
        <v>5</v>
      </c>
      <c r="E10" s="205">
        <f t="shared" si="0"/>
        <v>43800</v>
      </c>
    </row>
    <row r="11" spans="2:7">
      <c r="B11" s="203" t="s">
        <v>330</v>
      </c>
      <c r="C11" s="197">
        <v>24</v>
      </c>
      <c r="D11" s="204">
        <v>150</v>
      </c>
      <c r="E11" s="205">
        <f t="shared" si="0"/>
        <v>3600</v>
      </c>
    </row>
    <row r="12" spans="2:7">
      <c r="B12" s="203" t="s">
        <v>331</v>
      </c>
      <c r="C12" s="197">
        <v>24</v>
      </c>
      <c r="D12" s="204">
        <v>200</v>
      </c>
      <c r="E12" s="205">
        <f t="shared" si="0"/>
        <v>4800</v>
      </c>
      <c r="G12" s="206"/>
    </row>
    <row r="13" spans="2:7">
      <c r="B13" s="203" t="s">
        <v>332</v>
      </c>
      <c r="C13" s="197">
        <v>24</v>
      </c>
      <c r="D13" s="204">
        <v>800</v>
      </c>
      <c r="E13" s="205">
        <f t="shared" si="0"/>
        <v>19200</v>
      </c>
    </row>
    <row r="14" spans="2:7">
      <c r="B14" s="203" t="s">
        <v>333</v>
      </c>
      <c r="C14" s="197">
        <v>24</v>
      </c>
      <c r="D14" s="204">
        <v>350</v>
      </c>
      <c r="E14" s="205">
        <f t="shared" si="0"/>
        <v>8400</v>
      </c>
    </row>
    <row r="15" spans="2:7">
      <c r="B15" s="203" t="s">
        <v>334</v>
      </c>
      <c r="C15" s="197">
        <v>1</v>
      </c>
      <c r="D15" s="204">
        <v>5000</v>
      </c>
      <c r="E15" s="205">
        <f t="shared" si="0"/>
        <v>5000</v>
      </c>
    </row>
    <row r="16" spans="2:7">
      <c r="B16" s="203" t="s">
        <v>335</v>
      </c>
      <c r="C16" s="197">
        <v>24</v>
      </c>
      <c r="D16" s="204">
        <v>850</v>
      </c>
      <c r="E16" s="205">
        <f t="shared" si="0"/>
        <v>20400</v>
      </c>
    </row>
    <row r="17" spans="2:5" ht="15" thickBot="1">
      <c r="B17" s="405" t="s">
        <v>336</v>
      </c>
      <c r="C17" s="406"/>
      <c r="D17" s="406"/>
      <c r="E17" s="207">
        <f>SUM(E4:E16)</f>
        <v>152480</v>
      </c>
    </row>
  </sheetData>
  <mergeCells count="1">
    <mergeCell ref="B17:D1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54DFF-0CE3-43F6-BDEA-31851A070F6C}">
  <sheetPr>
    <pageSetUpPr fitToPage="1"/>
  </sheetPr>
  <dimension ref="A1:W45"/>
  <sheetViews>
    <sheetView showGridLines="0" topLeftCell="A14" zoomScale="60" zoomScaleNormal="60" zoomScaleSheetLayoutView="70" workbookViewId="0">
      <selection activeCell="V25" sqref="V25"/>
    </sheetView>
  </sheetViews>
  <sheetFormatPr defaultColWidth="9.296875" defaultRowHeight="13"/>
  <cols>
    <col min="1" max="2" width="51.296875" style="212" customWidth="1"/>
    <col min="3" max="3" width="21.5" style="212" customWidth="1"/>
    <col min="4" max="5" width="25" style="212" customWidth="1"/>
    <col min="6" max="11" width="21.5" style="212" customWidth="1"/>
    <col min="12" max="12" width="23.5" style="212" customWidth="1"/>
    <col min="13" max="13" width="24" style="212" customWidth="1"/>
    <col min="14" max="14" width="12.69921875" style="212" customWidth="1"/>
    <col min="15" max="15" width="28.796875" style="212" customWidth="1"/>
    <col min="16" max="16" width="13.796875" style="212" customWidth="1"/>
    <col min="17" max="17" width="25" style="212" customWidth="1"/>
    <col min="18" max="18" width="14.19921875" style="212" customWidth="1"/>
    <col min="19" max="20" width="22.19921875" style="212" customWidth="1"/>
    <col min="21" max="21" width="16.796875" style="212" customWidth="1"/>
    <col min="22" max="22" width="29.296875" style="212" customWidth="1"/>
    <col min="23" max="256" width="9.296875" style="212"/>
    <col min="257" max="258" width="51.296875" style="212" customWidth="1"/>
    <col min="259" max="259" width="21.5" style="212" customWidth="1"/>
    <col min="260" max="261" width="25" style="212" customWidth="1"/>
    <col min="262" max="267" width="21.5" style="212" customWidth="1"/>
    <col min="268" max="268" width="23.5" style="212" customWidth="1"/>
    <col min="269" max="269" width="24" style="212" customWidth="1"/>
    <col min="270" max="270" width="12.69921875" style="212" customWidth="1"/>
    <col min="271" max="271" width="28.796875" style="212" customWidth="1"/>
    <col min="272" max="272" width="13.796875" style="212" customWidth="1"/>
    <col min="273" max="273" width="25" style="212" customWidth="1"/>
    <col min="274" max="274" width="14.19921875" style="212" customWidth="1"/>
    <col min="275" max="276" width="22.19921875" style="212" customWidth="1"/>
    <col min="277" max="277" width="16.796875" style="212" customWidth="1"/>
    <col min="278" max="278" width="29.296875" style="212" customWidth="1"/>
    <col min="279" max="512" width="9.296875" style="212"/>
    <col min="513" max="514" width="51.296875" style="212" customWidth="1"/>
    <col min="515" max="515" width="21.5" style="212" customWidth="1"/>
    <col min="516" max="517" width="25" style="212" customWidth="1"/>
    <col min="518" max="523" width="21.5" style="212" customWidth="1"/>
    <col min="524" max="524" width="23.5" style="212" customWidth="1"/>
    <col min="525" max="525" width="24" style="212" customWidth="1"/>
    <col min="526" max="526" width="12.69921875" style="212" customWidth="1"/>
    <col min="527" max="527" width="28.796875" style="212" customWidth="1"/>
    <col min="528" max="528" width="13.796875" style="212" customWidth="1"/>
    <col min="529" max="529" width="25" style="212" customWidth="1"/>
    <col min="530" max="530" width="14.19921875" style="212" customWidth="1"/>
    <col min="531" max="532" width="22.19921875" style="212" customWidth="1"/>
    <col min="533" max="533" width="16.796875" style="212" customWidth="1"/>
    <col min="534" max="534" width="29.296875" style="212" customWidth="1"/>
    <col min="535" max="768" width="9.296875" style="212"/>
    <col min="769" max="770" width="51.296875" style="212" customWidth="1"/>
    <col min="771" max="771" width="21.5" style="212" customWidth="1"/>
    <col min="772" max="773" width="25" style="212" customWidth="1"/>
    <col min="774" max="779" width="21.5" style="212" customWidth="1"/>
    <col min="780" max="780" width="23.5" style="212" customWidth="1"/>
    <col min="781" max="781" width="24" style="212" customWidth="1"/>
    <col min="782" max="782" width="12.69921875" style="212" customWidth="1"/>
    <col min="783" max="783" width="28.796875" style="212" customWidth="1"/>
    <col min="784" max="784" width="13.796875" style="212" customWidth="1"/>
    <col min="785" max="785" width="25" style="212" customWidth="1"/>
    <col min="786" max="786" width="14.19921875" style="212" customWidth="1"/>
    <col min="787" max="788" width="22.19921875" style="212" customWidth="1"/>
    <col min="789" max="789" width="16.796875" style="212" customWidth="1"/>
    <col min="790" max="790" width="29.296875" style="212" customWidth="1"/>
    <col min="791" max="1024" width="9.296875" style="212"/>
    <col min="1025" max="1026" width="51.296875" style="212" customWidth="1"/>
    <col min="1027" max="1027" width="21.5" style="212" customWidth="1"/>
    <col min="1028" max="1029" width="25" style="212" customWidth="1"/>
    <col min="1030" max="1035" width="21.5" style="212" customWidth="1"/>
    <col min="1036" max="1036" width="23.5" style="212" customWidth="1"/>
    <col min="1037" max="1037" width="24" style="212" customWidth="1"/>
    <col min="1038" max="1038" width="12.69921875" style="212" customWidth="1"/>
    <col min="1039" max="1039" width="28.796875" style="212" customWidth="1"/>
    <col min="1040" max="1040" width="13.796875" style="212" customWidth="1"/>
    <col min="1041" max="1041" width="25" style="212" customWidth="1"/>
    <col min="1042" max="1042" width="14.19921875" style="212" customWidth="1"/>
    <col min="1043" max="1044" width="22.19921875" style="212" customWidth="1"/>
    <col min="1045" max="1045" width="16.796875" style="212" customWidth="1"/>
    <col min="1046" max="1046" width="29.296875" style="212" customWidth="1"/>
    <col min="1047" max="1280" width="9.296875" style="212"/>
    <col min="1281" max="1282" width="51.296875" style="212" customWidth="1"/>
    <col min="1283" max="1283" width="21.5" style="212" customWidth="1"/>
    <col min="1284" max="1285" width="25" style="212" customWidth="1"/>
    <col min="1286" max="1291" width="21.5" style="212" customWidth="1"/>
    <col min="1292" max="1292" width="23.5" style="212" customWidth="1"/>
    <col min="1293" max="1293" width="24" style="212" customWidth="1"/>
    <col min="1294" max="1294" width="12.69921875" style="212" customWidth="1"/>
    <col min="1295" max="1295" width="28.796875" style="212" customWidth="1"/>
    <col min="1296" max="1296" width="13.796875" style="212" customWidth="1"/>
    <col min="1297" max="1297" width="25" style="212" customWidth="1"/>
    <col min="1298" max="1298" width="14.19921875" style="212" customWidth="1"/>
    <col min="1299" max="1300" width="22.19921875" style="212" customWidth="1"/>
    <col min="1301" max="1301" width="16.796875" style="212" customWidth="1"/>
    <col min="1302" max="1302" width="29.296875" style="212" customWidth="1"/>
    <col min="1303" max="1536" width="9.296875" style="212"/>
    <col min="1537" max="1538" width="51.296875" style="212" customWidth="1"/>
    <col min="1539" max="1539" width="21.5" style="212" customWidth="1"/>
    <col min="1540" max="1541" width="25" style="212" customWidth="1"/>
    <col min="1542" max="1547" width="21.5" style="212" customWidth="1"/>
    <col min="1548" max="1548" width="23.5" style="212" customWidth="1"/>
    <col min="1549" max="1549" width="24" style="212" customWidth="1"/>
    <col min="1550" max="1550" width="12.69921875" style="212" customWidth="1"/>
    <col min="1551" max="1551" width="28.796875" style="212" customWidth="1"/>
    <col min="1552" max="1552" width="13.796875" style="212" customWidth="1"/>
    <col min="1553" max="1553" width="25" style="212" customWidth="1"/>
    <col min="1554" max="1554" width="14.19921875" style="212" customWidth="1"/>
    <col min="1555" max="1556" width="22.19921875" style="212" customWidth="1"/>
    <col min="1557" max="1557" width="16.796875" style="212" customWidth="1"/>
    <col min="1558" max="1558" width="29.296875" style="212" customWidth="1"/>
    <col min="1559" max="1792" width="9.296875" style="212"/>
    <col min="1793" max="1794" width="51.296875" style="212" customWidth="1"/>
    <col min="1795" max="1795" width="21.5" style="212" customWidth="1"/>
    <col min="1796" max="1797" width="25" style="212" customWidth="1"/>
    <col min="1798" max="1803" width="21.5" style="212" customWidth="1"/>
    <col min="1804" max="1804" width="23.5" style="212" customWidth="1"/>
    <col min="1805" max="1805" width="24" style="212" customWidth="1"/>
    <col min="1806" max="1806" width="12.69921875" style="212" customWidth="1"/>
    <col min="1807" max="1807" width="28.796875" style="212" customWidth="1"/>
    <col min="1808" max="1808" width="13.796875" style="212" customWidth="1"/>
    <col min="1809" max="1809" width="25" style="212" customWidth="1"/>
    <col min="1810" max="1810" width="14.19921875" style="212" customWidth="1"/>
    <col min="1811" max="1812" width="22.19921875" style="212" customWidth="1"/>
    <col min="1813" max="1813" width="16.796875" style="212" customWidth="1"/>
    <col min="1814" max="1814" width="29.296875" style="212" customWidth="1"/>
    <col min="1815" max="2048" width="9.296875" style="212"/>
    <col min="2049" max="2050" width="51.296875" style="212" customWidth="1"/>
    <col min="2051" max="2051" width="21.5" style="212" customWidth="1"/>
    <col min="2052" max="2053" width="25" style="212" customWidth="1"/>
    <col min="2054" max="2059" width="21.5" style="212" customWidth="1"/>
    <col min="2060" max="2060" width="23.5" style="212" customWidth="1"/>
    <col min="2061" max="2061" width="24" style="212" customWidth="1"/>
    <col min="2062" max="2062" width="12.69921875" style="212" customWidth="1"/>
    <col min="2063" max="2063" width="28.796875" style="212" customWidth="1"/>
    <col min="2064" max="2064" width="13.796875" style="212" customWidth="1"/>
    <col min="2065" max="2065" width="25" style="212" customWidth="1"/>
    <col min="2066" max="2066" width="14.19921875" style="212" customWidth="1"/>
    <col min="2067" max="2068" width="22.19921875" style="212" customWidth="1"/>
    <col min="2069" max="2069" width="16.796875" style="212" customWidth="1"/>
    <col min="2070" max="2070" width="29.296875" style="212" customWidth="1"/>
    <col min="2071" max="2304" width="9.296875" style="212"/>
    <col min="2305" max="2306" width="51.296875" style="212" customWidth="1"/>
    <col min="2307" max="2307" width="21.5" style="212" customWidth="1"/>
    <col min="2308" max="2309" width="25" style="212" customWidth="1"/>
    <col min="2310" max="2315" width="21.5" style="212" customWidth="1"/>
    <col min="2316" max="2316" width="23.5" style="212" customWidth="1"/>
    <col min="2317" max="2317" width="24" style="212" customWidth="1"/>
    <col min="2318" max="2318" width="12.69921875" style="212" customWidth="1"/>
    <col min="2319" max="2319" width="28.796875" style="212" customWidth="1"/>
    <col min="2320" max="2320" width="13.796875" style="212" customWidth="1"/>
    <col min="2321" max="2321" width="25" style="212" customWidth="1"/>
    <col min="2322" max="2322" width="14.19921875" style="212" customWidth="1"/>
    <col min="2323" max="2324" width="22.19921875" style="212" customWidth="1"/>
    <col min="2325" max="2325" width="16.796875" style="212" customWidth="1"/>
    <col min="2326" max="2326" width="29.296875" style="212" customWidth="1"/>
    <col min="2327" max="2560" width="9.296875" style="212"/>
    <col min="2561" max="2562" width="51.296875" style="212" customWidth="1"/>
    <col min="2563" max="2563" width="21.5" style="212" customWidth="1"/>
    <col min="2564" max="2565" width="25" style="212" customWidth="1"/>
    <col min="2566" max="2571" width="21.5" style="212" customWidth="1"/>
    <col min="2572" max="2572" width="23.5" style="212" customWidth="1"/>
    <col min="2573" max="2573" width="24" style="212" customWidth="1"/>
    <col min="2574" max="2574" width="12.69921875" style="212" customWidth="1"/>
    <col min="2575" max="2575" width="28.796875" style="212" customWidth="1"/>
    <col min="2576" max="2576" width="13.796875" style="212" customWidth="1"/>
    <col min="2577" max="2577" width="25" style="212" customWidth="1"/>
    <col min="2578" max="2578" width="14.19921875" style="212" customWidth="1"/>
    <col min="2579" max="2580" width="22.19921875" style="212" customWidth="1"/>
    <col min="2581" max="2581" width="16.796875" style="212" customWidth="1"/>
    <col min="2582" max="2582" width="29.296875" style="212" customWidth="1"/>
    <col min="2583" max="2816" width="9.296875" style="212"/>
    <col min="2817" max="2818" width="51.296875" style="212" customWidth="1"/>
    <col min="2819" max="2819" width="21.5" style="212" customWidth="1"/>
    <col min="2820" max="2821" width="25" style="212" customWidth="1"/>
    <col min="2822" max="2827" width="21.5" style="212" customWidth="1"/>
    <col min="2828" max="2828" width="23.5" style="212" customWidth="1"/>
    <col min="2829" max="2829" width="24" style="212" customWidth="1"/>
    <col min="2830" max="2830" width="12.69921875" style="212" customWidth="1"/>
    <col min="2831" max="2831" width="28.796875" style="212" customWidth="1"/>
    <col min="2832" max="2832" width="13.796875" style="212" customWidth="1"/>
    <col min="2833" max="2833" width="25" style="212" customWidth="1"/>
    <col min="2834" max="2834" width="14.19921875" style="212" customWidth="1"/>
    <col min="2835" max="2836" width="22.19921875" style="212" customWidth="1"/>
    <col min="2837" max="2837" width="16.796875" style="212" customWidth="1"/>
    <col min="2838" max="2838" width="29.296875" style="212" customWidth="1"/>
    <col min="2839" max="3072" width="9.296875" style="212"/>
    <col min="3073" max="3074" width="51.296875" style="212" customWidth="1"/>
    <col min="3075" max="3075" width="21.5" style="212" customWidth="1"/>
    <col min="3076" max="3077" width="25" style="212" customWidth="1"/>
    <col min="3078" max="3083" width="21.5" style="212" customWidth="1"/>
    <col min="3084" max="3084" width="23.5" style="212" customWidth="1"/>
    <col min="3085" max="3085" width="24" style="212" customWidth="1"/>
    <col min="3086" max="3086" width="12.69921875" style="212" customWidth="1"/>
    <col min="3087" max="3087" width="28.796875" style="212" customWidth="1"/>
    <col min="3088" max="3088" width="13.796875" style="212" customWidth="1"/>
    <col min="3089" max="3089" width="25" style="212" customWidth="1"/>
    <col min="3090" max="3090" width="14.19921875" style="212" customWidth="1"/>
    <col min="3091" max="3092" width="22.19921875" style="212" customWidth="1"/>
    <col min="3093" max="3093" width="16.796875" style="212" customWidth="1"/>
    <col min="3094" max="3094" width="29.296875" style="212" customWidth="1"/>
    <col min="3095" max="3328" width="9.296875" style="212"/>
    <col min="3329" max="3330" width="51.296875" style="212" customWidth="1"/>
    <col min="3331" max="3331" width="21.5" style="212" customWidth="1"/>
    <col min="3332" max="3333" width="25" style="212" customWidth="1"/>
    <col min="3334" max="3339" width="21.5" style="212" customWidth="1"/>
    <col min="3340" max="3340" width="23.5" style="212" customWidth="1"/>
    <col min="3341" max="3341" width="24" style="212" customWidth="1"/>
    <col min="3342" max="3342" width="12.69921875" style="212" customWidth="1"/>
    <col min="3343" max="3343" width="28.796875" style="212" customWidth="1"/>
    <col min="3344" max="3344" width="13.796875" style="212" customWidth="1"/>
    <col min="3345" max="3345" width="25" style="212" customWidth="1"/>
    <col min="3346" max="3346" width="14.19921875" style="212" customWidth="1"/>
    <col min="3347" max="3348" width="22.19921875" style="212" customWidth="1"/>
    <col min="3349" max="3349" width="16.796875" style="212" customWidth="1"/>
    <col min="3350" max="3350" width="29.296875" style="212" customWidth="1"/>
    <col min="3351" max="3584" width="9.296875" style="212"/>
    <col min="3585" max="3586" width="51.296875" style="212" customWidth="1"/>
    <col min="3587" max="3587" width="21.5" style="212" customWidth="1"/>
    <col min="3588" max="3589" width="25" style="212" customWidth="1"/>
    <col min="3590" max="3595" width="21.5" style="212" customWidth="1"/>
    <col min="3596" max="3596" width="23.5" style="212" customWidth="1"/>
    <col min="3597" max="3597" width="24" style="212" customWidth="1"/>
    <col min="3598" max="3598" width="12.69921875" style="212" customWidth="1"/>
    <col min="3599" max="3599" width="28.796875" style="212" customWidth="1"/>
    <col min="3600" max="3600" width="13.796875" style="212" customWidth="1"/>
    <col min="3601" max="3601" width="25" style="212" customWidth="1"/>
    <col min="3602" max="3602" width="14.19921875" style="212" customWidth="1"/>
    <col min="3603" max="3604" width="22.19921875" style="212" customWidth="1"/>
    <col min="3605" max="3605" width="16.796875" style="212" customWidth="1"/>
    <col min="3606" max="3606" width="29.296875" style="212" customWidth="1"/>
    <col min="3607" max="3840" width="9.296875" style="212"/>
    <col min="3841" max="3842" width="51.296875" style="212" customWidth="1"/>
    <col min="3843" max="3843" width="21.5" style="212" customWidth="1"/>
    <col min="3844" max="3845" width="25" style="212" customWidth="1"/>
    <col min="3846" max="3851" width="21.5" style="212" customWidth="1"/>
    <col min="3852" max="3852" width="23.5" style="212" customWidth="1"/>
    <col min="3853" max="3853" width="24" style="212" customWidth="1"/>
    <col min="3854" max="3854" width="12.69921875" style="212" customWidth="1"/>
    <col min="3855" max="3855" width="28.796875" style="212" customWidth="1"/>
    <col min="3856" max="3856" width="13.796875" style="212" customWidth="1"/>
    <col min="3857" max="3857" width="25" style="212" customWidth="1"/>
    <col min="3858" max="3858" width="14.19921875" style="212" customWidth="1"/>
    <col min="3859" max="3860" width="22.19921875" style="212" customWidth="1"/>
    <col min="3861" max="3861" width="16.796875" style="212" customWidth="1"/>
    <col min="3862" max="3862" width="29.296875" style="212" customWidth="1"/>
    <col min="3863" max="4096" width="9.296875" style="212"/>
    <col min="4097" max="4098" width="51.296875" style="212" customWidth="1"/>
    <col min="4099" max="4099" width="21.5" style="212" customWidth="1"/>
    <col min="4100" max="4101" width="25" style="212" customWidth="1"/>
    <col min="4102" max="4107" width="21.5" style="212" customWidth="1"/>
    <col min="4108" max="4108" width="23.5" style="212" customWidth="1"/>
    <col min="4109" max="4109" width="24" style="212" customWidth="1"/>
    <col min="4110" max="4110" width="12.69921875" style="212" customWidth="1"/>
    <col min="4111" max="4111" width="28.796875" style="212" customWidth="1"/>
    <col min="4112" max="4112" width="13.796875" style="212" customWidth="1"/>
    <col min="4113" max="4113" width="25" style="212" customWidth="1"/>
    <col min="4114" max="4114" width="14.19921875" style="212" customWidth="1"/>
    <col min="4115" max="4116" width="22.19921875" style="212" customWidth="1"/>
    <col min="4117" max="4117" width="16.796875" style="212" customWidth="1"/>
    <col min="4118" max="4118" width="29.296875" style="212" customWidth="1"/>
    <col min="4119" max="4352" width="9.296875" style="212"/>
    <col min="4353" max="4354" width="51.296875" style="212" customWidth="1"/>
    <col min="4355" max="4355" width="21.5" style="212" customWidth="1"/>
    <col min="4356" max="4357" width="25" style="212" customWidth="1"/>
    <col min="4358" max="4363" width="21.5" style="212" customWidth="1"/>
    <col min="4364" max="4364" width="23.5" style="212" customWidth="1"/>
    <col min="4365" max="4365" width="24" style="212" customWidth="1"/>
    <col min="4366" max="4366" width="12.69921875" style="212" customWidth="1"/>
    <col min="4367" max="4367" width="28.796875" style="212" customWidth="1"/>
    <col min="4368" max="4368" width="13.796875" style="212" customWidth="1"/>
    <col min="4369" max="4369" width="25" style="212" customWidth="1"/>
    <col min="4370" max="4370" width="14.19921875" style="212" customWidth="1"/>
    <col min="4371" max="4372" width="22.19921875" style="212" customWidth="1"/>
    <col min="4373" max="4373" width="16.796875" style="212" customWidth="1"/>
    <col min="4374" max="4374" width="29.296875" style="212" customWidth="1"/>
    <col min="4375" max="4608" width="9.296875" style="212"/>
    <col min="4609" max="4610" width="51.296875" style="212" customWidth="1"/>
    <col min="4611" max="4611" width="21.5" style="212" customWidth="1"/>
    <col min="4612" max="4613" width="25" style="212" customWidth="1"/>
    <col min="4614" max="4619" width="21.5" style="212" customWidth="1"/>
    <col min="4620" max="4620" width="23.5" style="212" customWidth="1"/>
    <col min="4621" max="4621" width="24" style="212" customWidth="1"/>
    <col min="4622" max="4622" width="12.69921875" style="212" customWidth="1"/>
    <col min="4623" max="4623" width="28.796875" style="212" customWidth="1"/>
    <col min="4624" max="4624" width="13.796875" style="212" customWidth="1"/>
    <col min="4625" max="4625" width="25" style="212" customWidth="1"/>
    <col min="4626" max="4626" width="14.19921875" style="212" customWidth="1"/>
    <col min="4627" max="4628" width="22.19921875" style="212" customWidth="1"/>
    <col min="4629" max="4629" width="16.796875" style="212" customWidth="1"/>
    <col min="4630" max="4630" width="29.296875" style="212" customWidth="1"/>
    <col min="4631" max="4864" width="9.296875" style="212"/>
    <col min="4865" max="4866" width="51.296875" style="212" customWidth="1"/>
    <col min="4867" max="4867" width="21.5" style="212" customWidth="1"/>
    <col min="4868" max="4869" width="25" style="212" customWidth="1"/>
    <col min="4870" max="4875" width="21.5" style="212" customWidth="1"/>
    <col min="4876" max="4876" width="23.5" style="212" customWidth="1"/>
    <col min="4877" max="4877" width="24" style="212" customWidth="1"/>
    <col min="4878" max="4878" width="12.69921875" style="212" customWidth="1"/>
    <col min="4879" max="4879" width="28.796875" style="212" customWidth="1"/>
    <col min="4880" max="4880" width="13.796875" style="212" customWidth="1"/>
    <col min="4881" max="4881" width="25" style="212" customWidth="1"/>
    <col min="4882" max="4882" width="14.19921875" style="212" customWidth="1"/>
    <col min="4883" max="4884" width="22.19921875" style="212" customWidth="1"/>
    <col min="4885" max="4885" width="16.796875" style="212" customWidth="1"/>
    <col min="4886" max="4886" width="29.296875" style="212" customWidth="1"/>
    <col min="4887" max="5120" width="9.296875" style="212"/>
    <col min="5121" max="5122" width="51.296875" style="212" customWidth="1"/>
    <col min="5123" max="5123" width="21.5" style="212" customWidth="1"/>
    <col min="5124" max="5125" width="25" style="212" customWidth="1"/>
    <col min="5126" max="5131" width="21.5" style="212" customWidth="1"/>
    <col min="5132" max="5132" width="23.5" style="212" customWidth="1"/>
    <col min="5133" max="5133" width="24" style="212" customWidth="1"/>
    <col min="5134" max="5134" width="12.69921875" style="212" customWidth="1"/>
    <col min="5135" max="5135" width="28.796875" style="212" customWidth="1"/>
    <col min="5136" max="5136" width="13.796875" style="212" customWidth="1"/>
    <col min="5137" max="5137" width="25" style="212" customWidth="1"/>
    <col min="5138" max="5138" width="14.19921875" style="212" customWidth="1"/>
    <col min="5139" max="5140" width="22.19921875" style="212" customWidth="1"/>
    <col min="5141" max="5141" width="16.796875" style="212" customWidth="1"/>
    <col min="5142" max="5142" width="29.296875" style="212" customWidth="1"/>
    <col min="5143" max="5376" width="9.296875" style="212"/>
    <col min="5377" max="5378" width="51.296875" style="212" customWidth="1"/>
    <col min="5379" max="5379" width="21.5" style="212" customWidth="1"/>
    <col min="5380" max="5381" width="25" style="212" customWidth="1"/>
    <col min="5382" max="5387" width="21.5" style="212" customWidth="1"/>
    <col min="5388" max="5388" width="23.5" style="212" customWidth="1"/>
    <col min="5389" max="5389" width="24" style="212" customWidth="1"/>
    <col min="5390" max="5390" width="12.69921875" style="212" customWidth="1"/>
    <col min="5391" max="5391" width="28.796875" style="212" customWidth="1"/>
    <col min="5392" max="5392" width="13.796875" style="212" customWidth="1"/>
    <col min="5393" max="5393" width="25" style="212" customWidth="1"/>
    <col min="5394" max="5394" width="14.19921875" style="212" customWidth="1"/>
    <col min="5395" max="5396" width="22.19921875" style="212" customWidth="1"/>
    <col min="5397" max="5397" width="16.796875" style="212" customWidth="1"/>
    <col min="5398" max="5398" width="29.296875" style="212" customWidth="1"/>
    <col min="5399" max="5632" width="9.296875" style="212"/>
    <col min="5633" max="5634" width="51.296875" style="212" customWidth="1"/>
    <col min="5635" max="5635" width="21.5" style="212" customWidth="1"/>
    <col min="5636" max="5637" width="25" style="212" customWidth="1"/>
    <col min="5638" max="5643" width="21.5" style="212" customWidth="1"/>
    <col min="5644" max="5644" width="23.5" style="212" customWidth="1"/>
    <col min="5645" max="5645" width="24" style="212" customWidth="1"/>
    <col min="5646" max="5646" width="12.69921875" style="212" customWidth="1"/>
    <col min="5647" max="5647" width="28.796875" style="212" customWidth="1"/>
    <col min="5648" max="5648" width="13.796875" style="212" customWidth="1"/>
    <col min="5649" max="5649" width="25" style="212" customWidth="1"/>
    <col min="5650" max="5650" width="14.19921875" style="212" customWidth="1"/>
    <col min="5651" max="5652" width="22.19921875" style="212" customWidth="1"/>
    <col min="5653" max="5653" width="16.796875" style="212" customWidth="1"/>
    <col min="5654" max="5654" width="29.296875" style="212" customWidth="1"/>
    <col min="5655" max="5888" width="9.296875" style="212"/>
    <col min="5889" max="5890" width="51.296875" style="212" customWidth="1"/>
    <col min="5891" max="5891" width="21.5" style="212" customWidth="1"/>
    <col min="5892" max="5893" width="25" style="212" customWidth="1"/>
    <col min="5894" max="5899" width="21.5" style="212" customWidth="1"/>
    <col min="5900" max="5900" width="23.5" style="212" customWidth="1"/>
    <col min="5901" max="5901" width="24" style="212" customWidth="1"/>
    <col min="5902" max="5902" width="12.69921875" style="212" customWidth="1"/>
    <col min="5903" max="5903" width="28.796875" style="212" customWidth="1"/>
    <col min="5904" max="5904" width="13.796875" style="212" customWidth="1"/>
    <col min="5905" max="5905" width="25" style="212" customWidth="1"/>
    <col min="5906" max="5906" width="14.19921875" style="212" customWidth="1"/>
    <col min="5907" max="5908" width="22.19921875" style="212" customWidth="1"/>
    <col min="5909" max="5909" width="16.796875" style="212" customWidth="1"/>
    <col min="5910" max="5910" width="29.296875" style="212" customWidth="1"/>
    <col min="5911" max="6144" width="9.296875" style="212"/>
    <col min="6145" max="6146" width="51.296875" style="212" customWidth="1"/>
    <col min="6147" max="6147" width="21.5" style="212" customWidth="1"/>
    <col min="6148" max="6149" width="25" style="212" customWidth="1"/>
    <col min="6150" max="6155" width="21.5" style="212" customWidth="1"/>
    <col min="6156" max="6156" width="23.5" style="212" customWidth="1"/>
    <col min="6157" max="6157" width="24" style="212" customWidth="1"/>
    <col min="6158" max="6158" width="12.69921875" style="212" customWidth="1"/>
    <col min="6159" max="6159" width="28.796875" style="212" customWidth="1"/>
    <col min="6160" max="6160" width="13.796875" style="212" customWidth="1"/>
    <col min="6161" max="6161" width="25" style="212" customWidth="1"/>
    <col min="6162" max="6162" width="14.19921875" style="212" customWidth="1"/>
    <col min="6163" max="6164" width="22.19921875" style="212" customWidth="1"/>
    <col min="6165" max="6165" width="16.796875" style="212" customWidth="1"/>
    <col min="6166" max="6166" width="29.296875" style="212" customWidth="1"/>
    <col min="6167" max="6400" width="9.296875" style="212"/>
    <col min="6401" max="6402" width="51.296875" style="212" customWidth="1"/>
    <col min="6403" max="6403" width="21.5" style="212" customWidth="1"/>
    <col min="6404" max="6405" width="25" style="212" customWidth="1"/>
    <col min="6406" max="6411" width="21.5" style="212" customWidth="1"/>
    <col min="6412" max="6412" width="23.5" style="212" customWidth="1"/>
    <col min="6413" max="6413" width="24" style="212" customWidth="1"/>
    <col min="6414" max="6414" width="12.69921875" style="212" customWidth="1"/>
    <col min="6415" max="6415" width="28.796875" style="212" customWidth="1"/>
    <col min="6416" max="6416" width="13.796875" style="212" customWidth="1"/>
    <col min="6417" max="6417" width="25" style="212" customWidth="1"/>
    <col min="6418" max="6418" width="14.19921875" style="212" customWidth="1"/>
    <col min="6419" max="6420" width="22.19921875" style="212" customWidth="1"/>
    <col min="6421" max="6421" width="16.796875" style="212" customWidth="1"/>
    <col min="6422" max="6422" width="29.296875" style="212" customWidth="1"/>
    <col min="6423" max="6656" width="9.296875" style="212"/>
    <col min="6657" max="6658" width="51.296875" style="212" customWidth="1"/>
    <col min="6659" max="6659" width="21.5" style="212" customWidth="1"/>
    <col min="6660" max="6661" width="25" style="212" customWidth="1"/>
    <col min="6662" max="6667" width="21.5" style="212" customWidth="1"/>
    <col min="6668" max="6668" width="23.5" style="212" customWidth="1"/>
    <col min="6669" max="6669" width="24" style="212" customWidth="1"/>
    <col min="6670" max="6670" width="12.69921875" style="212" customWidth="1"/>
    <col min="6671" max="6671" width="28.796875" style="212" customWidth="1"/>
    <col min="6672" max="6672" width="13.796875" style="212" customWidth="1"/>
    <col min="6673" max="6673" width="25" style="212" customWidth="1"/>
    <col min="6674" max="6674" width="14.19921875" style="212" customWidth="1"/>
    <col min="6675" max="6676" width="22.19921875" style="212" customWidth="1"/>
    <col min="6677" max="6677" width="16.796875" style="212" customWidth="1"/>
    <col min="6678" max="6678" width="29.296875" style="212" customWidth="1"/>
    <col min="6679" max="6912" width="9.296875" style="212"/>
    <col min="6913" max="6914" width="51.296875" style="212" customWidth="1"/>
    <col min="6915" max="6915" width="21.5" style="212" customWidth="1"/>
    <col min="6916" max="6917" width="25" style="212" customWidth="1"/>
    <col min="6918" max="6923" width="21.5" style="212" customWidth="1"/>
    <col min="6924" max="6924" width="23.5" style="212" customWidth="1"/>
    <col min="6925" max="6925" width="24" style="212" customWidth="1"/>
    <col min="6926" max="6926" width="12.69921875" style="212" customWidth="1"/>
    <col min="6927" max="6927" width="28.796875" style="212" customWidth="1"/>
    <col min="6928" max="6928" width="13.796875" style="212" customWidth="1"/>
    <col min="6929" max="6929" width="25" style="212" customWidth="1"/>
    <col min="6930" max="6930" width="14.19921875" style="212" customWidth="1"/>
    <col min="6931" max="6932" width="22.19921875" style="212" customWidth="1"/>
    <col min="6933" max="6933" width="16.796875" style="212" customWidth="1"/>
    <col min="6934" max="6934" width="29.296875" style="212" customWidth="1"/>
    <col min="6935" max="7168" width="9.296875" style="212"/>
    <col min="7169" max="7170" width="51.296875" style="212" customWidth="1"/>
    <col min="7171" max="7171" width="21.5" style="212" customWidth="1"/>
    <col min="7172" max="7173" width="25" style="212" customWidth="1"/>
    <col min="7174" max="7179" width="21.5" style="212" customWidth="1"/>
    <col min="7180" max="7180" width="23.5" style="212" customWidth="1"/>
    <col min="7181" max="7181" width="24" style="212" customWidth="1"/>
    <col min="7182" max="7182" width="12.69921875" style="212" customWidth="1"/>
    <col min="7183" max="7183" width="28.796875" style="212" customWidth="1"/>
    <col min="7184" max="7184" width="13.796875" style="212" customWidth="1"/>
    <col min="7185" max="7185" width="25" style="212" customWidth="1"/>
    <col min="7186" max="7186" width="14.19921875" style="212" customWidth="1"/>
    <col min="7187" max="7188" width="22.19921875" style="212" customWidth="1"/>
    <col min="7189" max="7189" width="16.796875" style="212" customWidth="1"/>
    <col min="7190" max="7190" width="29.296875" style="212" customWidth="1"/>
    <col min="7191" max="7424" width="9.296875" style="212"/>
    <col min="7425" max="7426" width="51.296875" style="212" customWidth="1"/>
    <col min="7427" max="7427" width="21.5" style="212" customWidth="1"/>
    <col min="7428" max="7429" width="25" style="212" customWidth="1"/>
    <col min="7430" max="7435" width="21.5" style="212" customWidth="1"/>
    <col min="7436" max="7436" width="23.5" style="212" customWidth="1"/>
    <col min="7437" max="7437" width="24" style="212" customWidth="1"/>
    <col min="7438" max="7438" width="12.69921875" style="212" customWidth="1"/>
    <col min="7439" max="7439" width="28.796875" style="212" customWidth="1"/>
    <col min="7440" max="7440" width="13.796875" style="212" customWidth="1"/>
    <col min="7441" max="7441" width="25" style="212" customWidth="1"/>
    <col min="7442" max="7442" width="14.19921875" style="212" customWidth="1"/>
    <col min="7443" max="7444" width="22.19921875" style="212" customWidth="1"/>
    <col min="7445" max="7445" width="16.796875" style="212" customWidth="1"/>
    <col min="7446" max="7446" width="29.296875" style="212" customWidth="1"/>
    <col min="7447" max="7680" width="9.296875" style="212"/>
    <col min="7681" max="7682" width="51.296875" style="212" customWidth="1"/>
    <col min="7683" max="7683" width="21.5" style="212" customWidth="1"/>
    <col min="7684" max="7685" width="25" style="212" customWidth="1"/>
    <col min="7686" max="7691" width="21.5" style="212" customWidth="1"/>
    <col min="7692" max="7692" width="23.5" style="212" customWidth="1"/>
    <col min="7693" max="7693" width="24" style="212" customWidth="1"/>
    <col min="7694" max="7694" width="12.69921875" style="212" customWidth="1"/>
    <col min="7695" max="7695" width="28.796875" style="212" customWidth="1"/>
    <col min="7696" max="7696" width="13.796875" style="212" customWidth="1"/>
    <col min="7697" max="7697" width="25" style="212" customWidth="1"/>
    <col min="7698" max="7698" width="14.19921875" style="212" customWidth="1"/>
    <col min="7699" max="7700" width="22.19921875" style="212" customWidth="1"/>
    <col min="7701" max="7701" width="16.796875" style="212" customWidth="1"/>
    <col min="7702" max="7702" width="29.296875" style="212" customWidth="1"/>
    <col min="7703" max="7936" width="9.296875" style="212"/>
    <col min="7937" max="7938" width="51.296875" style="212" customWidth="1"/>
    <col min="7939" max="7939" width="21.5" style="212" customWidth="1"/>
    <col min="7940" max="7941" width="25" style="212" customWidth="1"/>
    <col min="7942" max="7947" width="21.5" style="212" customWidth="1"/>
    <col min="7948" max="7948" width="23.5" style="212" customWidth="1"/>
    <col min="7949" max="7949" width="24" style="212" customWidth="1"/>
    <col min="7950" max="7950" width="12.69921875" style="212" customWidth="1"/>
    <col min="7951" max="7951" width="28.796875" style="212" customWidth="1"/>
    <col min="7952" max="7952" width="13.796875" style="212" customWidth="1"/>
    <col min="7953" max="7953" width="25" style="212" customWidth="1"/>
    <col min="7954" max="7954" width="14.19921875" style="212" customWidth="1"/>
    <col min="7955" max="7956" width="22.19921875" style="212" customWidth="1"/>
    <col min="7957" max="7957" width="16.796875" style="212" customWidth="1"/>
    <col min="7958" max="7958" width="29.296875" style="212" customWidth="1"/>
    <col min="7959" max="8192" width="9.296875" style="212"/>
    <col min="8193" max="8194" width="51.296875" style="212" customWidth="1"/>
    <col min="8195" max="8195" width="21.5" style="212" customWidth="1"/>
    <col min="8196" max="8197" width="25" style="212" customWidth="1"/>
    <col min="8198" max="8203" width="21.5" style="212" customWidth="1"/>
    <col min="8204" max="8204" width="23.5" style="212" customWidth="1"/>
    <col min="8205" max="8205" width="24" style="212" customWidth="1"/>
    <col min="8206" max="8206" width="12.69921875" style="212" customWidth="1"/>
    <col min="8207" max="8207" width="28.796875" style="212" customWidth="1"/>
    <col min="8208" max="8208" width="13.796875" style="212" customWidth="1"/>
    <col min="8209" max="8209" width="25" style="212" customWidth="1"/>
    <col min="8210" max="8210" width="14.19921875" style="212" customWidth="1"/>
    <col min="8211" max="8212" width="22.19921875" style="212" customWidth="1"/>
    <col min="8213" max="8213" width="16.796875" style="212" customWidth="1"/>
    <col min="8214" max="8214" width="29.296875" style="212" customWidth="1"/>
    <col min="8215" max="8448" width="9.296875" style="212"/>
    <col min="8449" max="8450" width="51.296875" style="212" customWidth="1"/>
    <col min="8451" max="8451" width="21.5" style="212" customWidth="1"/>
    <col min="8452" max="8453" width="25" style="212" customWidth="1"/>
    <col min="8454" max="8459" width="21.5" style="212" customWidth="1"/>
    <col min="8460" max="8460" width="23.5" style="212" customWidth="1"/>
    <col min="8461" max="8461" width="24" style="212" customWidth="1"/>
    <col min="8462" max="8462" width="12.69921875" style="212" customWidth="1"/>
    <col min="8463" max="8463" width="28.796875" style="212" customWidth="1"/>
    <col min="8464" max="8464" width="13.796875" style="212" customWidth="1"/>
    <col min="8465" max="8465" width="25" style="212" customWidth="1"/>
    <col min="8466" max="8466" width="14.19921875" style="212" customWidth="1"/>
    <col min="8467" max="8468" width="22.19921875" style="212" customWidth="1"/>
    <col min="8469" max="8469" width="16.796875" style="212" customWidth="1"/>
    <col min="8470" max="8470" width="29.296875" style="212" customWidth="1"/>
    <col min="8471" max="8704" width="9.296875" style="212"/>
    <col min="8705" max="8706" width="51.296875" style="212" customWidth="1"/>
    <col min="8707" max="8707" width="21.5" style="212" customWidth="1"/>
    <col min="8708" max="8709" width="25" style="212" customWidth="1"/>
    <col min="8710" max="8715" width="21.5" style="212" customWidth="1"/>
    <col min="8716" max="8716" width="23.5" style="212" customWidth="1"/>
    <col min="8717" max="8717" width="24" style="212" customWidth="1"/>
    <col min="8718" max="8718" width="12.69921875" style="212" customWidth="1"/>
    <col min="8719" max="8719" width="28.796875" style="212" customWidth="1"/>
    <col min="8720" max="8720" width="13.796875" style="212" customWidth="1"/>
    <col min="8721" max="8721" width="25" style="212" customWidth="1"/>
    <col min="8722" max="8722" width="14.19921875" style="212" customWidth="1"/>
    <col min="8723" max="8724" width="22.19921875" style="212" customWidth="1"/>
    <col min="8725" max="8725" width="16.796875" style="212" customWidth="1"/>
    <col min="8726" max="8726" width="29.296875" style="212" customWidth="1"/>
    <col min="8727" max="8960" width="9.296875" style="212"/>
    <col min="8961" max="8962" width="51.296875" style="212" customWidth="1"/>
    <col min="8963" max="8963" width="21.5" style="212" customWidth="1"/>
    <col min="8964" max="8965" width="25" style="212" customWidth="1"/>
    <col min="8966" max="8971" width="21.5" style="212" customWidth="1"/>
    <col min="8972" max="8972" width="23.5" style="212" customWidth="1"/>
    <col min="8973" max="8973" width="24" style="212" customWidth="1"/>
    <col min="8974" max="8974" width="12.69921875" style="212" customWidth="1"/>
    <col min="8975" max="8975" width="28.796875" style="212" customWidth="1"/>
    <col min="8976" max="8976" width="13.796875" style="212" customWidth="1"/>
    <col min="8977" max="8977" width="25" style="212" customWidth="1"/>
    <col min="8978" max="8978" width="14.19921875" style="212" customWidth="1"/>
    <col min="8979" max="8980" width="22.19921875" style="212" customWidth="1"/>
    <col min="8981" max="8981" width="16.796875" style="212" customWidth="1"/>
    <col min="8982" max="8982" width="29.296875" style="212" customWidth="1"/>
    <col min="8983" max="9216" width="9.296875" style="212"/>
    <col min="9217" max="9218" width="51.296875" style="212" customWidth="1"/>
    <col min="9219" max="9219" width="21.5" style="212" customWidth="1"/>
    <col min="9220" max="9221" width="25" style="212" customWidth="1"/>
    <col min="9222" max="9227" width="21.5" style="212" customWidth="1"/>
    <col min="9228" max="9228" width="23.5" style="212" customWidth="1"/>
    <col min="9229" max="9229" width="24" style="212" customWidth="1"/>
    <col min="9230" max="9230" width="12.69921875" style="212" customWidth="1"/>
    <col min="9231" max="9231" width="28.796875" style="212" customWidth="1"/>
    <col min="9232" max="9232" width="13.796875" style="212" customWidth="1"/>
    <col min="9233" max="9233" width="25" style="212" customWidth="1"/>
    <col min="9234" max="9234" width="14.19921875" style="212" customWidth="1"/>
    <col min="9235" max="9236" width="22.19921875" style="212" customWidth="1"/>
    <col min="9237" max="9237" width="16.796875" style="212" customWidth="1"/>
    <col min="9238" max="9238" width="29.296875" style="212" customWidth="1"/>
    <col min="9239" max="9472" width="9.296875" style="212"/>
    <col min="9473" max="9474" width="51.296875" style="212" customWidth="1"/>
    <col min="9475" max="9475" width="21.5" style="212" customWidth="1"/>
    <col min="9476" max="9477" width="25" style="212" customWidth="1"/>
    <col min="9478" max="9483" width="21.5" style="212" customWidth="1"/>
    <col min="9484" max="9484" width="23.5" style="212" customWidth="1"/>
    <col min="9485" max="9485" width="24" style="212" customWidth="1"/>
    <col min="9486" max="9486" width="12.69921875" style="212" customWidth="1"/>
    <col min="9487" max="9487" width="28.796875" style="212" customWidth="1"/>
    <col min="9488" max="9488" width="13.796875" style="212" customWidth="1"/>
    <col min="9489" max="9489" width="25" style="212" customWidth="1"/>
    <col min="9490" max="9490" width="14.19921875" style="212" customWidth="1"/>
    <col min="9491" max="9492" width="22.19921875" style="212" customWidth="1"/>
    <col min="9493" max="9493" width="16.796875" style="212" customWidth="1"/>
    <col min="9494" max="9494" width="29.296875" style="212" customWidth="1"/>
    <col min="9495" max="9728" width="9.296875" style="212"/>
    <col min="9729" max="9730" width="51.296875" style="212" customWidth="1"/>
    <col min="9731" max="9731" width="21.5" style="212" customWidth="1"/>
    <col min="9732" max="9733" width="25" style="212" customWidth="1"/>
    <col min="9734" max="9739" width="21.5" style="212" customWidth="1"/>
    <col min="9740" max="9740" width="23.5" style="212" customWidth="1"/>
    <col min="9741" max="9741" width="24" style="212" customWidth="1"/>
    <col min="9742" max="9742" width="12.69921875" style="212" customWidth="1"/>
    <col min="9743" max="9743" width="28.796875" style="212" customWidth="1"/>
    <col min="9744" max="9744" width="13.796875" style="212" customWidth="1"/>
    <col min="9745" max="9745" width="25" style="212" customWidth="1"/>
    <col min="9746" max="9746" width="14.19921875" style="212" customWidth="1"/>
    <col min="9747" max="9748" width="22.19921875" style="212" customWidth="1"/>
    <col min="9749" max="9749" width="16.796875" style="212" customWidth="1"/>
    <col min="9750" max="9750" width="29.296875" style="212" customWidth="1"/>
    <col min="9751" max="9984" width="9.296875" style="212"/>
    <col min="9985" max="9986" width="51.296875" style="212" customWidth="1"/>
    <col min="9987" max="9987" width="21.5" style="212" customWidth="1"/>
    <col min="9988" max="9989" width="25" style="212" customWidth="1"/>
    <col min="9990" max="9995" width="21.5" style="212" customWidth="1"/>
    <col min="9996" max="9996" width="23.5" style="212" customWidth="1"/>
    <col min="9997" max="9997" width="24" style="212" customWidth="1"/>
    <col min="9998" max="9998" width="12.69921875" style="212" customWidth="1"/>
    <col min="9999" max="9999" width="28.796875" style="212" customWidth="1"/>
    <col min="10000" max="10000" width="13.796875" style="212" customWidth="1"/>
    <col min="10001" max="10001" width="25" style="212" customWidth="1"/>
    <col min="10002" max="10002" width="14.19921875" style="212" customWidth="1"/>
    <col min="10003" max="10004" width="22.19921875" style="212" customWidth="1"/>
    <col min="10005" max="10005" width="16.796875" style="212" customWidth="1"/>
    <col min="10006" max="10006" width="29.296875" style="212" customWidth="1"/>
    <col min="10007" max="10240" width="9.296875" style="212"/>
    <col min="10241" max="10242" width="51.296875" style="212" customWidth="1"/>
    <col min="10243" max="10243" width="21.5" style="212" customWidth="1"/>
    <col min="10244" max="10245" width="25" style="212" customWidth="1"/>
    <col min="10246" max="10251" width="21.5" style="212" customWidth="1"/>
    <col min="10252" max="10252" width="23.5" style="212" customWidth="1"/>
    <col min="10253" max="10253" width="24" style="212" customWidth="1"/>
    <col min="10254" max="10254" width="12.69921875" style="212" customWidth="1"/>
    <col min="10255" max="10255" width="28.796875" style="212" customWidth="1"/>
    <col min="10256" max="10256" width="13.796875" style="212" customWidth="1"/>
    <col min="10257" max="10257" width="25" style="212" customWidth="1"/>
    <col min="10258" max="10258" width="14.19921875" style="212" customWidth="1"/>
    <col min="10259" max="10260" width="22.19921875" style="212" customWidth="1"/>
    <col min="10261" max="10261" width="16.796875" style="212" customWidth="1"/>
    <col min="10262" max="10262" width="29.296875" style="212" customWidth="1"/>
    <col min="10263" max="10496" width="9.296875" style="212"/>
    <col min="10497" max="10498" width="51.296875" style="212" customWidth="1"/>
    <col min="10499" max="10499" width="21.5" style="212" customWidth="1"/>
    <col min="10500" max="10501" width="25" style="212" customWidth="1"/>
    <col min="10502" max="10507" width="21.5" style="212" customWidth="1"/>
    <col min="10508" max="10508" width="23.5" style="212" customWidth="1"/>
    <col min="10509" max="10509" width="24" style="212" customWidth="1"/>
    <col min="10510" max="10510" width="12.69921875" style="212" customWidth="1"/>
    <col min="10511" max="10511" width="28.796875" style="212" customWidth="1"/>
    <col min="10512" max="10512" width="13.796875" style="212" customWidth="1"/>
    <col min="10513" max="10513" width="25" style="212" customWidth="1"/>
    <col min="10514" max="10514" width="14.19921875" style="212" customWidth="1"/>
    <col min="10515" max="10516" width="22.19921875" style="212" customWidth="1"/>
    <col min="10517" max="10517" width="16.796875" style="212" customWidth="1"/>
    <col min="10518" max="10518" width="29.296875" style="212" customWidth="1"/>
    <col min="10519" max="10752" width="9.296875" style="212"/>
    <col min="10753" max="10754" width="51.296875" style="212" customWidth="1"/>
    <col min="10755" max="10755" width="21.5" style="212" customWidth="1"/>
    <col min="10756" max="10757" width="25" style="212" customWidth="1"/>
    <col min="10758" max="10763" width="21.5" style="212" customWidth="1"/>
    <col min="10764" max="10764" width="23.5" style="212" customWidth="1"/>
    <col min="10765" max="10765" width="24" style="212" customWidth="1"/>
    <col min="10766" max="10766" width="12.69921875" style="212" customWidth="1"/>
    <col min="10767" max="10767" width="28.796875" style="212" customWidth="1"/>
    <col min="10768" max="10768" width="13.796875" style="212" customWidth="1"/>
    <col min="10769" max="10769" width="25" style="212" customWidth="1"/>
    <col min="10770" max="10770" width="14.19921875" style="212" customWidth="1"/>
    <col min="10771" max="10772" width="22.19921875" style="212" customWidth="1"/>
    <col min="10773" max="10773" width="16.796875" style="212" customWidth="1"/>
    <col min="10774" max="10774" width="29.296875" style="212" customWidth="1"/>
    <col min="10775" max="11008" width="9.296875" style="212"/>
    <col min="11009" max="11010" width="51.296875" style="212" customWidth="1"/>
    <col min="11011" max="11011" width="21.5" style="212" customWidth="1"/>
    <col min="11012" max="11013" width="25" style="212" customWidth="1"/>
    <col min="11014" max="11019" width="21.5" style="212" customWidth="1"/>
    <col min="11020" max="11020" width="23.5" style="212" customWidth="1"/>
    <col min="11021" max="11021" width="24" style="212" customWidth="1"/>
    <col min="11022" max="11022" width="12.69921875" style="212" customWidth="1"/>
    <col min="11023" max="11023" width="28.796875" style="212" customWidth="1"/>
    <col min="11024" max="11024" width="13.796875" style="212" customWidth="1"/>
    <col min="11025" max="11025" width="25" style="212" customWidth="1"/>
    <col min="11026" max="11026" width="14.19921875" style="212" customWidth="1"/>
    <col min="11027" max="11028" width="22.19921875" style="212" customWidth="1"/>
    <col min="11029" max="11029" width="16.796875" style="212" customWidth="1"/>
    <col min="11030" max="11030" width="29.296875" style="212" customWidth="1"/>
    <col min="11031" max="11264" width="9.296875" style="212"/>
    <col min="11265" max="11266" width="51.296875" style="212" customWidth="1"/>
    <col min="11267" max="11267" width="21.5" style="212" customWidth="1"/>
    <col min="11268" max="11269" width="25" style="212" customWidth="1"/>
    <col min="11270" max="11275" width="21.5" style="212" customWidth="1"/>
    <col min="11276" max="11276" width="23.5" style="212" customWidth="1"/>
    <col min="11277" max="11277" width="24" style="212" customWidth="1"/>
    <col min="11278" max="11278" width="12.69921875" style="212" customWidth="1"/>
    <col min="11279" max="11279" width="28.796875" style="212" customWidth="1"/>
    <col min="11280" max="11280" width="13.796875" style="212" customWidth="1"/>
    <col min="11281" max="11281" width="25" style="212" customWidth="1"/>
    <col min="11282" max="11282" width="14.19921875" style="212" customWidth="1"/>
    <col min="11283" max="11284" width="22.19921875" style="212" customWidth="1"/>
    <col min="11285" max="11285" width="16.796875" style="212" customWidth="1"/>
    <col min="11286" max="11286" width="29.296875" style="212" customWidth="1"/>
    <col min="11287" max="11520" width="9.296875" style="212"/>
    <col min="11521" max="11522" width="51.296875" style="212" customWidth="1"/>
    <col min="11523" max="11523" width="21.5" style="212" customWidth="1"/>
    <col min="11524" max="11525" width="25" style="212" customWidth="1"/>
    <col min="11526" max="11531" width="21.5" style="212" customWidth="1"/>
    <col min="11532" max="11532" width="23.5" style="212" customWidth="1"/>
    <col min="11533" max="11533" width="24" style="212" customWidth="1"/>
    <col min="11534" max="11534" width="12.69921875" style="212" customWidth="1"/>
    <col min="11535" max="11535" width="28.796875" style="212" customWidth="1"/>
    <col min="11536" max="11536" width="13.796875" style="212" customWidth="1"/>
    <col min="11537" max="11537" width="25" style="212" customWidth="1"/>
    <col min="11538" max="11538" width="14.19921875" style="212" customWidth="1"/>
    <col min="11539" max="11540" width="22.19921875" style="212" customWidth="1"/>
    <col min="11541" max="11541" width="16.796875" style="212" customWidth="1"/>
    <col min="11542" max="11542" width="29.296875" style="212" customWidth="1"/>
    <col min="11543" max="11776" width="9.296875" style="212"/>
    <col min="11777" max="11778" width="51.296875" style="212" customWidth="1"/>
    <col min="11779" max="11779" width="21.5" style="212" customWidth="1"/>
    <col min="11780" max="11781" width="25" style="212" customWidth="1"/>
    <col min="11782" max="11787" width="21.5" style="212" customWidth="1"/>
    <col min="11788" max="11788" width="23.5" style="212" customWidth="1"/>
    <col min="11789" max="11789" width="24" style="212" customWidth="1"/>
    <col min="11790" max="11790" width="12.69921875" style="212" customWidth="1"/>
    <col min="11791" max="11791" width="28.796875" style="212" customWidth="1"/>
    <col min="11792" max="11792" width="13.796875" style="212" customWidth="1"/>
    <col min="11793" max="11793" width="25" style="212" customWidth="1"/>
    <col min="11794" max="11794" width="14.19921875" style="212" customWidth="1"/>
    <col min="11795" max="11796" width="22.19921875" style="212" customWidth="1"/>
    <col min="11797" max="11797" width="16.796875" style="212" customWidth="1"/>
    <col min="11798" max="11798" width="29.296875" style="212" customWidth="1"/>
    <col min="11799" max="12032" width="9.296875" style="212"/>
    <col min="12033" max="12034" width="51.296875" style="212" customWidth="1"/>
    <col min="12035" max="12035" width="21.5" style="212" customWidth="1"/>
    <col min="12036" max="12037" width="25" style="212" customWidth="1"/>
    <col min="12038" max="12043" width="21.5" style="212" customWidth="1"/>
    <col min="12044" max="12044" width="23.5" style="212" customWidth="1"/>
    <col min="12045" max="12045" width="24" style="212" customWidth="1"/>
    <col min="12046" max="12046" width="12.69921875" style="212" customWidth="1"/>
    <col min="12047" max="12047" width="28.796875" style="212" customWidth="1"/>
    <col min="12048" max="12048" width="13.796875" style="212" customWidth="1"/>
    <col min="12049" max="12049" width="25" style="212" customWidth="1"/>
    <col min="12050" max="12050" width="14.19921875" style="212" customWidth="1"/>
    <col min="12051" max="12052" width="22.19921875" style="212" customWidth="1"/>
    <col min="12053" max="12053" width="16.796875" style="212" customWidth="1"/>
    <col min="12054" max="12054" width="29.296875" style="212" customWidth="1"/>
    <col min="12055" max="12288" width="9.296875" style="212"/>
    <col min="12289" max="12290" width="51.296875" style="212" customWidth="1"/>
    <col min="12291" max="12291" width="21.5" style="212" customWidth="1"/>
    <col min="12292" max="12293" width="25" style="212" customWidth="1"/>
    <col min="12294" max="12299" width="21.5" style="212" customWidth="1"/>
    <col min="12300" max="12300" width="23.5" style="212" customWidth="1"/>
    <col min="12301" max="12301" width="24" style="212" customWidth="1"/>
    <col min="12302" max="12302" width="12.69921875" style="212" customWidth="1"/>
    <col min="12303" max="12303" width="28.796875" style="212" customWidth="1"/>
    <col min="12304" max="12304" width="13.796875" style="212" customWidth="1"/>
    <col min="12305" max="12305" width="25" style="212" customWidth="1"/>
    <col min="12306" max="12306" width="14.19921875" style="212" customWidth="1"/>
    <col min="12307" max="12308" width="22.19921875" style="212" customWidth="1"/>
    <col min="12309" max="12309" width="16.796875" style="212" customWidth="1"/>
    <col min="12310" max="12310" width="29.296875" style="212" customWidth="1"/>
    <col min="12311" max="12544" width="9.296875" style="212"/>
    <col min="12545" max="12546" width="51.296875" style="212" customWidth="1"/>
    <col min="12547" max="12547" width="21.5" style="212" customWidth="1"/>
    <col min="12548" max="12549" width="25" style="212" customWidth="1"/>
    <col min="12550" max="12555" width="21.5" style="212" customWidth="1"/>
    <col min="12556" max="12556" width="23.5" style="212" customWidth="1"/>
    <col min="12557" max="12557" width="24" style="212" customWidth="1"/>
    <col min="12558" max="12558" width="12.69921875" style="212" customWidth="1"/>
    <col min="12559" max="12559" width="28.796875" style="212" customWidth="1"/>
    <col min="12560" max="12560" width="13.796875" style="212" customWidth="1"/>
    <col min="12561" max="12561" width="25" style="212" customWidth="1"/>
    <col min="12562" max="12562" width="14.19921875" style="212" customWidth="1"/>
    <col min="12563" max="12564" width="22.19921875" style="212" customWidth="1"/>
    <col min="12565" max="12565" width="16.796875" style="212" customWidth="1"/>
    <col min="12566" max="12566" width="29.296875" style="212" customWidth="1"/>
    <col min="12567" max="12800" width="9.296875" style="212"/>
    <col min="12801" max="12802" width="51.296875" style="212" customWidth="1"/>
    <col min="12803" max="12803" width="21.5" style="212" customWidth="1"/>
    <col min="12804" max="12805" width="25" style="212" customWidth="1"/>
    <col min="12806" max="12811" width="21.5" style="212" customWidth="1"/>
    <col min="12812" max="12812" width="23.5" style="212" customWidth="1"/>
    <col min="12813" max="12813" width="24" style="212" customWidth="1"/>
    <col min="12814" max="12814" width="12.69921875" style="212" customWidth="1"/>
    <col min="12815" max="12815" width="28.796875" style="212" customWidth="1"/>
    <col min="12816" max="12816" width="13.796875" style="212" customWidth="1"/>
    <col min="12817" max="12817" width="25" style="212" customWidth="1"/>
    <col min="12818" max="12818" width="14.19921875" style="212" customWidth="1"/>
    <col min="12819" max="12820" width="22.19921875" style="212" customWidth="1"/>
    <col min="12821" max="12821" width="16.796875" style="212" customWidth="1"/>
    <col min="12822" max="12822" width="29.296875" style="212" customWidth="1"/>
    <col min="12823" max="13056" width="9.296875" style="212"/>
    <col min="13057" max="13058" width="51.296875" style="212" customWidth="1"/>
    <col min="13059" max="13059" width="21.5" style="212" customWidth="1"/>
    <col min="13060" max="13061" width="25" style="212" customWidth="1"/>
    <col min="13062" max="13067" width="21.5" style="212" customWidth="1"/>
    <col min="13068" max="13068" width="23.5" style="212" customWidth="1"/>
    <col min="13069" max="13069" width="24" style="212" customWidth="1"/>
    <col min="13070" max="13070" width="12.69921875" style="212" customWidth="1"/>
    <col min="13071" max="13071" width="28.796875" style="212" customWidth="1"/>
    <col min="13072" max="13072" width="13.796875" style="212" customWidth="1"/>
    <col min="13073" max="13073" width="25" style="212" customWidth="1"/>
    <col min="13074" max="13074" width="14.19921875" style="212" customWidth="1"/>
    <col min="13075" max="13076" width="22.19921875" style="212" customWidth="1"/>
    <col min="13077" max="13077" width="16.796875" style="212" customWidth="1"/>
    <col min="13078" max="13078" width="29.296875" style="212" customWidth="1"/>
    <col min="13079" max="13312" width="9.296875" style="212"/>
    <col min="13313" max="13314" width="51.296875" style="212" customWidth="1"/>
    <col min="13315" max="13315" width="21.5" style="212" customWidth="1"/>
    <col min="13316" max="13317" width="25" style="212" customWidth="1"/>
    <col min="13318" max="13323" width="21.5" style="212" customWidth="1"/>
    <col min="13324" max="13324" width="23.5" style="212" customWidth="1"/>
    <col min="13325" max="13325" width="24" style="212" customWidth="1"/>
    <col min="13326" max="13326" width="12.69921875" style="212" customWidth="1"/>
    <col min="13327" max="13327" width="28.796875" style="212" customWidth="1"/>
    <col min="13328" max="13328" width="13.796875" style="212" customWidth="1"/>
    <col min="13329" max="13329" width="25" style="212" customWidth="1"/>
    <col min="13330" max="13330" width="14.19921875" style="212" customWidth="1"/>
    <col min="13331" max="13332" width="22.19921875" style="212" customWidth="1"/>
    <col min="13333" max="13333" width="16.796875" style="212" customWidth="1"/>
    <col min="13334" max="13334" width="29.296875" style="212" customWidth="1"/>
    <col min="13335" max="13568" width="9.296875" style="212"/>
    <col min="13569" max="13570" width="51.296875" style="212" customWidth="1"/>
    <col min="13571" max="13571" width="21.5" style="212" customWidth="1"/>
    <col min="13572" max="13573" width="25" style="212" customWidth="1"/>
    <col min="13574" max="13579" width="21.5" style="212" customWidth="1"/>
    <col min="13580" max="13580" width="23.5" style="212" customWidth="1"/>
    <col min="13581" max="13581" width="24" style="212" customWidth="1"/>
    <col min="13582" max="13582" width="12.69921875" style="212" customWidth="1"/>
    <col min="13583" max="13583" width="28.796875" style="212" customWidth="1"/>
    <col min="13584" max="13584" width="13.796875" style="212" customWidth="1"/>
    <col min="13585" max="13585" width="25" style="212" customWidth="1"/>
    <col min="13586" max="13586" width="14.19921875" style="212" customWidth="1"/>
    <col min="13587" max="13588" width="22.19921875" style="212" customWidth="1"/>
    <col min="13589" max="13589" width="16.796875" style="212" customWidth="1"/>
    <col min="13590" max="13590" width="29.296875" style="212" customWidth="1"/>
    <col min="13591" max="13824" width="9.296875" style="212"/>
    <col min="13825" max="13826" width="51.296875" style="212" customWidth="1"/>
    <col min="13827" max="13827" width="21.5" style="212" customWidth="1"/>
    <col min="13828" max="13829" width="25" style="212" customWidth="1"/>
    <col min="13830" max="13835" width="21.5" style="212" customWidth="1"/>
    <col min="13836" max="13836" width="23.5" style="212" customWidth="1"/>
    <col min="13837" max="13837" width="24" style="212" customWidth="1"/>
    <col min="13838" max="13838" width="12.69921875" style="212" customWidth="1"/>
    <col min="13839" max="13839" width="28.796875" style="212" customWidth="1"/>
    <col min="13840" max="13840" width="13.796875" style="212" customWidth="1"/>
    <col min="13841" max="13841" width="25" style="212" customWidth="1"/>
    <col min="13842" max="13842" width="14.19921875" style="212" customWidth="1"/>
    <col min="13843" max="13844" width="22.19921875" style="212" customWidth="1"/>
    <col min="13845" max="13845" width="16.796875" style="212" customWidth="1"/>
    <col min="13846" max="13846" width="29.296875" style="212" customWidth="1"/>
    <col min="13847" max="14080" width="9.296875" style="212"/>
    <col min="14081" max="14082" width="51.296875" style="212" customWidth="1"/>
    <col min="14083" max="14083" width="21.5" style="212" customWidth="1"/>
    <col min="14084" max="14085" width="25" style="212" customWidth="1"/>
    <col min="14086" max="14091" width="21.5" style="212" customWidth="1"/>
    <col min="14092" max="14092" width="23.5" style="212" customWidth="1"/>
    <col min="14093" max="14093" width="24" style="212" customWidth="1"/>
    <col min="14094" max="14094" width="12.69921875" style="212" customWidth="1"/>
    <col min="14095" max="14095" width="28.796875" style="212" customWidth="1"/>
    <col min="14096" max="14096" width="13.796875" style="212" customWidth="1"/>
    <col min="14097" max="14097" width="25" style="212" customWidth="1"/>
    <col min="14098" max="14098" width="14.19921875" style="212" customWidth="1"/>
    <col min="14099" max="14100" width="22.19921875" style="212" customWidth="1"/>
    <col min="14101" max="14101" width="16.796875" style="212" customWidth="1"/>
    <col min="14102" max="14102" width="29.296875" style="212" customWidth="1"/>
    <col min="14103" max="14336" width="9.296875" style="212"/>
    <col min="14337" max="14338" width="51.296875" style="212" customWidth="1"/>
    <col min="14339" max="14339" width="21.5" style="212" customWidth="1"/>
    <col min="14340" max="14341" width="25" style="212" customWidth="1"/>
    <col min="14342" max="14347" width="21.5" style="212" customWidth="1"/>
    <col min="14348" max="14348" width="23.5" style="212" customWidth="1"/>
    <col min="14349" max="14349" width="24" style="212" customWidth="1"/>
    <col min="14350" max="14350" width="12.69921875" style="212" customWidth="1"/>
    <col min="14351" max="14351" width="28.796875" style="212" customWidth="1"/>
    <col min="14352" max="14352" width="13.796875" style="212" customWidth="1"/>
    <col min="14353" max="14353" width="25" style="212" customWidth="1"/>
    <col min="14354" max="14354" width="14.19921875" style="212" customWidth="1"/>
    <col min="14355" max="14356" width="22.19921875" style="212" customWidth="1"/>
    <col min="14357" max="14357" width="16.796875" style="212" customWidth="1"/>
    <col min="14358" max="14358" width="29.296875" style="212" customWidth="1"/>
    <col min="14359" max="14592" width="9.296875" style="212"/>
    <col min="14593" max="14594" width="51.296875" style="212" customWidth="1"/>
    <col min="14595" max="14595" width="21.5" style="212" customWidth="1"/>
    <col min="14596" max="14597" width="25" style="212" customWidth="1"/>
    <col min="14598" max="14603" width="21.5" style="212" customWidth="1"/>
    <col min="14604" max="14604" width="23.5" style="212" customWidth="1"/>
    <col min="14605" max="14605" width="24" style="212" customWidth="1"/>
    <col min="14606" max="14606" width="12.69921875" style="212" customWidth="1"/>
    <col min="14607" max="14607" width="28.796875" style="212" customWidth="1"/>
    <col min="14608" max="14608" width="13.796875" style="212" customWidth="1"/>
    <col min="14609" max="14609" width="25" style="212" customWidth="1"/>
    <col min="14610" max="14610" width="14.19921875" style="212" customWidth="1"/>
    <col min="14611" max="14612" width="22.19921875" style="212" customWidth="1"/>
    <col min="14613" max="14613" width="16.796875" style="212" customWidth="1"/>
    <col min="14614" max="14614" width="29.296875" style="212" customWidth="1"/>
    <col min="14615" max="14848" width="9.296875" style="212"/>
    <col min="14849" max="14850" width="51.296875" style="212" customWidth="1"/>
    <col min="14851" max="14851" width="21.5" style="212" customWidth="1"/>
    <col min="14852" max="14853" width="25" style="212" customWidth="1"/>
    <col min="14854" max="14859" width="21.5" style="212" customWidth="1"/>
    <col min="14860" max="14860" width="23.5" style="212" customWidth="1"/>
    <col min="14861" max="14861" width="24" style="212" customWidth="1"/>
    <col min="14862" max="14862" width="12.69921875" style="212" customWidth="1"/>
    <col min="14863" max="14863" width="28.796875" style="212" customWidth="1"/>
    <col min="14864" max="14864" width="13.796875" style="212" customWidth="1"/>
    <col min="14865" max="14865" width="25" style="212" customWidth="1"/>
    <col min="14866" max="14866" width="14.19921875" style="212" customWidth="1"/>
    <col min="14867" max="14868" width="22.19921875" style="212" customWidth="1"/>
    <col min="14869" max="14869" width="16.796875" style="212" customWidth="1"/>
    <col min="14870" max="14870" width="29.296875" style="212" customWidth="1"/>
    <col min="14871" max="15104" width="9.296875" style="212"/>
    <col min="15105" max="15106" width="51.296875" style="212" customWidth="1"/>
    <col min="15107" max="15107" width="21.5" style="212" customWidth="1"/>
    <col min="15108" max="15109" width="25" style="212" customWidth="1"/>
    <col min="15110" max="15115" width="21.5" style="212" customWidth="1"/>
    <col min="15116" max="15116" width="23.5" style="212" customWidth="1"/>
    <col min="15117" max="15117" width="24" style="212" customWidth="1"/>
    <col min="15118" max="15118" width="12.69921875" style="212" customWidth="1"/>
    <col min="15119" max="15119" width="28.796875" style="212" customWidth="1"/>
    <col min="15120" max="15120" width="13.796875" style="212" customWidth="1"/>
    <col min="15121" max="15121" width="25" style="212" customWidth="1"/>
    <col min="15122" max="15122" width="14.19921875" style="212" customWidth="1"/>
    <col min="15123" max="15124" width="22.19921875" style="212" customWidth="1"/>
    <col min="15125" max="15125" width="16.796875" style="212" customWidth="1"/>
    <col min="15126" max="15126" width="29.296875" style="212" customWidth="1"/>
    <col min="15127" max="15360" width="9.296875" style="212"/>
    <col min="15361" max="15362" width="51.296875" style="212" customWidth="1"/>
    <col min="15363" max="15363" width="21.5" style="212" customWidth="1"/>
    <col min="15364" max="15365" width="25" style="212" customWidth="1"/>
    <col min="15366" max="15371" width="21.5" style="212" customWidth="1"/>
    <col min="15372" max="15372" width="23.5" style="212" customWidth="1"/>
    <col min="15373" max="15373" width="24" style="212" customWidth="1"/>
    <col min="15374" max="15374" width="12.69921875" style="212" customWidth="1"/>
    <col min="15375" max="15375" width="28.796875" style="212" customWidth="1"/>
    <col min="15376" max="15376" width="13.796875" style="212" customWidth="1"/>
    <col min="15377" max="15377" width="25" style="212" customWidth="1"/>
    <col min="15378" max="15378" width="14.19921875" style="212" customWidth="1"/>
    <col min="15379" max="15380" width="22.19921875" style="212" customWidth="1"/>
    <col min="15381" max="15381" width="16.796875" style="212" customWidth="1"/>
    <col min="15382" max="15382" width="29.296875" style="212" customWidth="1"/>
    <col min="15383" max="15616" width="9.296875" style="212"/>
    <col min="15617" max="15618" width="51.296875" style="212" customWidth="1"/>
    <col min="15619" max="15619" width="21.5" style="212" customWidth="1"/>
    <col min="15620" max="15621" width="25" style="212" customWidth="1"/>
    <col min="15622" max="15627" width="21.5" style="212" customWidth="1"/>
    <col min="15628" max="15628" width="23.5" style="212" customWidth="1"/>
    <col min="15629" max="15629" width="24" style="212" customWidth="1"/>
    <col min="15630" max="15630" width="12.69921875" style="212" customWidth="1"/>
    <col min="15631" max="15631" width="28.796875" style="212" customWidth="1"/>
    <col min="15632" max="15632" width="13.796875" style="212" customWidth="1"/>
    <col min="15633" max="15633" width="25" style="212" customWidth="1"/>
    <col min="15634" max="15634" width="14.19921875" style="212" customWidth="1"/>
    <col min="15635" max="15636" width="22.19921875" style="212" customWidth="1"/>
    <col min="15637" max="15637" width="16.796875" style="212" customWidth="1"/>
    <col min="15638" max="15638" width="29.296875" style="212" customWidth="1"/>
    <col min="15639" max="15872" width="9.296875" style="212"/>
    <col min="15873" max="15874" width="51.296875" style="212" customWidth="1"/>
    <col min="15875" max="15875" width="21.5" style="212" customWidth="1"/>
    <col min="15876" max="15877" width="25" style="212" customWidth="1"/>
    <col min="15878" max="15883" width="21.5" style="212" customWidth="1"/>
    <col min="15884" max="15884" width="23.5" style="212" customWidth="1"/>
    <col min="15885" max="15885" width="24" style="212" customWidth="1"/>
    <col min="15886" max="15886" width="12.69921875" style="212" customWidth="1"/>
    <col min="15887" max="15887" width="28.796875" style="212" customWidth="1"/>
    <col min="15888" max="15888" width="13.796875" style="212" customWidth="1"/>
    <col min="15889" max="15889" width="25" style="212" customWidth="1"/>
    <col min="15890" max="15890" width="14.19921875" style="212" customWidth="1"/>
    <col min="15891" max="15892" width="22.19921875" style="212" customWidth="1"/>
    <col min="15893" max="15893" width="16.796875" style="212" customWidth="1"/>
    <col min="15894" max="15894" width="29.296875" style="212" customWidth="1"/>
    <col min="15895" max="16128" width="9.296875" style="212"/>
    <col min="16129" max="16130" width="51.296875" style="212" customWidth="1"/>
    <col min="16131" max="16131" width="21.5" style="212" customWidth="1"/>
    <col min="16132" max="16133" width="25" style="212" customWidth="1"/>
    <col min="16134" max="16139" width="21.5" style="212" customWidth="1"/>
    <col min="16140" max="16140" width="23.5" style="212" customWidth="1"/>
    <col min="16141" max="16141" width="24" style="212" customWidth="1"/>
    <col min="16142" max="16142" width="12.69921875" style="212" customWidth="1"/>
    <col min="16143" max="16143" width="28.796875" style="212" customWidth="1"/>
    <col min="16144" max="16144" width="13.796875" style="212" customWidth="1"/>
    <col min="16145" max="16145" width="25" style="212" customWidth="1"/>
    <col min="16146" max="16146" width="14.19921875" style="212" customWidth="1"/>
    <col min="16147" max="16148" width="22.19921875" style="212" customWidth="1"/>
    <col min="16149" max="16149" width="16.796875" style="212" customWidth="1"/>
    <col min="16150" max="16150" width="29.296875" style="212" customWidth="1"/>
    <col min="16151" max="16384" width="9.296875" style="212"/>
  </cols>
  <sheetData>
    <row r="1" spans="1:19" s="209" customFormat="1" ht="27.65" customHeight="1">
      <c r="M1" s="210"/>
    </row>
    <row r="2" spans="1:19" ht="17.5">
      <c r="A2" s="211" t="s">
        <v>337</v>
      </c>
      <c r="B2" s="211"/>
      <c r="C2" s="211"/>
      <c r="D2" s="211"/>
      <c r="E2" s="211"/>
      <c r="F2" s="211"/>
      <c r="G2" s="211"/>
      <c r="H2" s="211"/>
      <c r="I2" s="211"/>
      <c r="J2" s="211"/>
      <c r="K2" s="211"/>
      <c r="O2" s="213"/>
    </row>
    <row r="4" spans="1:19" ht="64.900000000000006" customHeight="1">
      <c r="A4" s="214" t="s">
        <v>338</v>
      </c>
      <c r="B4" s="215"/>
      <c r="C4" s="215"/>
      <c r="D4" s="215"/>
      <c r="E4" s="215"/>
      <c r="F4" s="215"/>
      <c r="G4" s="215"/>
      <c r="H4" s="215"/>
      <c r="I4" s="215"/>
      <c r="J4" s="215"/>
      <c r="K4" s="215"/>
      <c r="L4" s="216"/>
      <c r="M4" s="216"/>
      <c r="N4" s="217"/>
    </row>
    <row r="5" spans="1:19" ht="25.15" customHeight="1">
      <c r="A5" s="218" t="s">
        <v>339</v>
      </c>
      <c r="B5" s="219"/>
      <c r="C5" s="219"/>
      <c r="D5" s="219"/>
      <c r="E5" s="219"/>
      <c r="F5" s="219"/>
      <c r="G5" s="219"/>
      <c r="H5" s="219"/>
      <c r="I5" s="219"/>
      <c r="J5" s="219"/>
      <c r="K5" s="219"/>
      <c r="L5" s="220"/>
      <c r="N5" s="221">
        <f>365-(52*2)</f>
        <v>261</v>
      </c>
    </row>
    <row r="6" spans="1:19" ht="25.15" customHeight="1">
      <c r="A6" s="218" t="s">
        <v>340</v>
      </c>
      <c r="B6" s="219"/>
      <c r="C6" s="219"/>
      <c r="D6" s="219"/>
      <c r="E6" s="219"/>
      <c r="F6" s="219"/>
      <c r="G6" s="219"/>
      <c r="H6" s="219"/>
      <c r="I6" s="219"/>
      <c r="J6" s="219"/>
      <c r="K6" s="219"/>
      <c r="L6" s="220"/>
      <c r="N6" s="221">
        <v>12</v>
      </c>
      <c r="O6" s="212" t="s">
        <v>341</v>
      </c>
    </row>
    <row r="7" spans="1:19" ht="25.15" customHeight="1">
      <c r="A7" s="218" t="s">
        <v>342</v>
      </c>
      <c r="B7" s="219"/>
      <c r="C7" s="219"/>
      <c r="D7" s="219"/>
      <c r="E7" s="219"/>
      <c r="F7" s="219"/>
      <c r="G7" s="219"/>
      <c r="H7" s="219"/>
      <c r="I7" s="219"/>
      <c r="J7" s="219"/>
      <c r="K7" s="219"/>
      <c r="L7" s="222"/>
      <c r="M7" s="223"/>
      <c r="N7" s="224">
        <f>10/2</f>
        <v>5</v>
      </c>
      <c r="O7" s="212" t="s">
        <v>343</v>
      </c>
    </row>
    <row r="8" spans="1:19" ht="25.15" customHeight="1">
      <c r="A8" s="225"/>
      <c r="B8" s="226"/>
      <c r="C8" s="226"/>
      <c r="D8" s="226"/>
      <c r="E8" s="226"/>
      <c r="F8" s="226"/>
      <c r="G8" s="226"/>
      <c r="H8" s="226"/>
      <c r="I8" s="226"/>
      <c r="J8" s="226"/>
      <c r="K8" s="226"/>
      <c r="L8" s="227"/>
      <c r="N8" s="228"/>
    </row>
    <row r="9" spans="1:19" ht="52.5" customHeight="1">
      <c r="A9" s="229" t="s">
        <v>344</v>
      </c>
      <c r="B9" s="230"/>
      <c r="C9" s="230"/>
      <c r="D9" s="230"/>
      <c r="E9" s="230"/>
      <c r="F9" s="230"/>
      <c r="G9" s="230"/>
      <c r="H9" s="230"/>
      <c r="I9" s="230"/>
      <c r="J9" s="230"/>
      <c r="K9" s="230"/>
      <c r="L9" s="231"/>
      <c r="M9" s="232"/>
      <c r="N9" s="233">
        <f>+N5-N6-N7-N8</f>
        <v>244</v>
      </c>
    </row>
    <row r="10" spans="1:19" ht="25.15" customHeight="1">
      <c r="A10" s="218" t="s">
        <v>345</v>
      </c>
      <c r="B10" s="219"/>
      <c r="C10" s="219"/>
      <c r="D10" s="219"/>
      <c r="E10" s="219"/>
      <c r="F10" s="219"/>
      <c r="G10" s="219"/>
      <c r="H10" s="219"/>
      <c r="I10" s="219"/>
      <c r="J10" s="219"/>
      <c r="K10" s="219"/>
      <c r="L10" s="220"/>
      <c r="N10" s="234">
        <v>9</v>
      </c>
    </row>
    <row r="11" spans="1:19" ht="25.15" customHeight="1">
      <c r="A11" s="225" t="s">
        <v>346</v>
      </c>
      <c r="B11" s="226"/>
      <c r="C11" s="226"/>
      <c r="D11" s="226"/>
      <c r="E11" s="226"/>
      <c r="F11" s="226"/>
      <c r="G11" s="226"/>
      <c r="H11" s="226"/>
      <c r="I11" s="226"/>
      <c r="J11" s="226"/>
      <c r="K11" s="226"/>
      <c r="L11" s="235"/>
      <c r="M11" s="223"/>
      <c r="N11" s="236">
        <f>ROUND(N5*N10,0)</f>
        <v>2349</v>
      </c>
      <c r="S11" s="237">
        <f>13.28/160.2</f>
        <v>8.2896379525593006E-2</v>
      </c>
    </row>
    <row r="12" spans="1:19" ht="25.15" customHeight="1">
      <c r="A12" s="229" t="s">
        <v>347</v>
      </c>
      <c r="B12" s="230"/>
      <c r="C12" s="230"/>
      <c r="D12" s="230"/>
      <c r="E12" s="230"/>
      <c r="F12" s="230"/>
      <c r="G12" s="230"/>
      <c r="H12" s="230"/>
      <c r="I12" s="230"/>
      <c r="J12" s="230"/>
      <c r="K12" s="230"/>
      <c r="L12" s="238"/>
      <c r="M12" s="239"/>
      <c r="N12" s="240">
        <f>ROUND(N9*N10,0)</f>
        <v>2196</v>
      </c>
      <c r="O12" s="241" t="s">
        <v>348</v>
      </c>
      <c r="P12" s="241"/>
      <c r="Q12" s="241"/>
      <c r="R12" s="241"/>
    </row>
    <row r="13" spans="1:19" ht="34.9" customHeight="1">
      <c r="A13" s="242" t="s">
        <v>349</v>
      </c>
      <c r="B13" s="242"/>
      <c r="C13" s="242"/>
      <c r="D13" s="242"/>
      <c r="E13" s="242"/>
      <c r="F13" s="242"/>
      <c r="G13" s="242"/>
      <c r="H13" s="242"/>
      <c r="I13" s="242"/>
      <c r="J13" s="242"/>
      <c r="K13" s="242"/>
      <c r="L13" s="243"/>
      <c r="M13" s="232"/>
      <c r="N13" s="240">
        <f>ROUND(N12/12,0)</f>
        <v>183</v>
      </c>
      <c r="O13" s="241" t="s">
        <v>350</v>
      </c>
      <c r="P13" s="241"/>
      <c r="Q13" s="241"/>
      <c r="R13" s="241"/>
    </row>
    <row r="14" spans="1:19" ht="6.75" customHeight="1"/>
    <row r="15" spans="1:19" ht="26.25" customHeight="1">
      <c r="A15" s="211" t="s">
        <v>351</v>
      </c>
      <c r="B15" s="211"/>
      <c r="C15" s="211"/>
      <c r="D15" s="211"/>
      <c r="E15" s="211"/>
      <c r="F15" s="211"/>
      <c r="G15" s="211"/>
      <c r="H15" s="211"/>
      <c r="I15" s="211"/>
      <c r="J15" s="211"/>
      <c r="K15" s="211"/>
      <c r="N15" s="244"/>
      <c r="O15" s="222"/>
      <c r="P15" s="222"/>
      <c r="Q15" s="222"/>
      <c r="R15" s="222"/>
    </row>
    <row r="16" spans="1:19" ht="1.5" customHeight="1"/>
    <row r="17" spans="1:23" ht="89.25" customHeight="1">
      <c r="A17" s="245" t="s">
        <v>352</v>
      </c>
      <c r="B17" s="245" t="s">
        <v>353</v>
      </c>
      <c r="C17" s="246" t="s">
        <v>354</v>
      </c>
      <c r="D17" s="247" t="s">
        <v>355</v>
      </c>
      <c r="E17" s="246" t="s">
        <v>356</v>
      </c>
      <c r="F17" s="248" t="s">
        <v>357</v>
      </c>
      <c r="G17" s="246" t="s">
        <v>358</v>
      </c>
      <c r="H17" s="246" t="s">
        <v>359</v>
      </c>
      <c r="I17" s="246" t="s">
        <v>360</v>
      </c>
      <c r="J17" s="248" t="s">
        <v>361</v>
      </c>
      <c r="K17" s="246" t="s">
        <v>362</v>
      </c>
      <c r="L17" s="249" t="s">
        <v>363</v>
      </c>
      <c r="M17" s="249" t="s">
        <v>364</v>
      </c>
      <c r="N17" s="250" t="s">
        <v>321</v>
      </c>
      <c r="O17" s="251" t="s">
        <v>365</v>
      </c>
      <c r="P17" s="250" t="s">
        <v>321</v>
      </c>
      <c r="Q17" s="252" t="s">
        <v>366</v>
      </c>
      <c r="R17" s="250" t="s">
        <v>321</v>
      </c>
      <c r="S17" s="249" t="s">
        <v>367</v>
      </c>
      <c r="T17" s="253" t="s">
        <v>368</v>
      </c>
      <c r="U17" s="250" t="s">
        <v>321</v>
      </c>
      <c r="V17" s="254" t="s">
        <v>369</v>
      </c>
    </row>
    <row r="18" spans="1:23" ht="34.9" customHeight="1">
      <c r="A18" s="255" t="s">
        <v>370</v>
      </c>
      <c r="B18" s="255" t="s">
        <v>371</v>
      </c>
      <c r="C18" s="256">
        <f>(F18+G18+H18+I18+J18+K18)*D18*E18</f>
        <v>60.097980263490228</v>
      </c>
      <c r="D18" s="257">
        <v>1.0610354294620508</v>
      </c>
      <c r="E18" s="258">
        <v>1.0149999999999999</v>
      </c>
      <c r="F18" s="259">
        <v>47.89</v>
      </c>
      <c r="G18" s="260">
        <f>(F18*0.00425)</f>
        <v>0.20353250000000001</v>
      </c>
      <c r="H18" s="256">
        <f>F18*6.4%</f>
        <v>3.0649600000000001</v>
      </c>
      <c r="I18" s="256">
        <f>F18*8.33%</f>
        <v>3.9892370000000001</v>
      </c>
      <c r="J18" s="259">
        <f>F18*0.09%</f>
        <v>4.3101E-2</v>
      </c>
      <c r="K18" s="256">
        <f>F18*1.28%</f>
        <v>0.61299199999999998</v>
      </c>
      <c r="L18" s="261">
        <f>C18*$N$12</f>
        <v>131975.16465862453</v>
      </c>
      <c r="M18" s="262">
        <f t="shared" ref="M18:M26" si="0">L18*0.01</f>
        <v>1319.7516465862454</v>
      </c>
      <c r="N18" s="263">
        <f t="shared" ref="N18:N26" si="1">IF(L18&lt;&gt;0,M18/L18,"")</f>
        <v>0.01</v>
      </c>
      <c r="O18" s="264">
        <f>L18*8.1%</f>
        <v>10689.988337348588</v>
      </c>
      <c r="P18" s="263">
        <f t="shared" ref="P18:P26" si="2">IF(L18&lt;&gt;0,O18/L18,"")</f>
        <v>8.1000000000000003E-2</v>
      </c>
      <c r="Q18" s="262">
        <f t="shared" ref="Q18:Q26" si="3">L18*0.0428</f>
        <v>5648.5370473891298</v>
      </c>
      <c r="R18" s="263">
        <f t="shared" ref="R18:R26" si="4">IF(L18&lt;&gt;0,Q18/L18,"")</f>
        <v>4.2799999999999998E-2</v>
      </c>
      <c r="S18" s="262">
        <f>L18+M18+O18+Q18</f>
        <v>149633.44168994852</v>
      </c>
      <c r="T18" s="262">
        <f>S18*0.25</f>
        <v>37408.360422487131</v>
      </c>
      <c r="U18" s="263">
        <f>+T18/S18</f>
        <v>0.25</v>
      </c>
      <c r="V18" s="265">
        <f>(S18+T18)/$N$12</f>
        <v>85.173862528431542</v>
      </c>
      <c r="W18" s="241"/>
    </row>
    <row r="19" spans="1:23" ht="38.25" customHeight="1">
      <c r="A19" s="255" t="s">
        <v>372</v>
      </c>
      <c r="B19" s="266" t="s">
        <v>373</v>
      </c>
      <c r="C19" s="260">
        <f>(F19+G19+H19+I19+J19+K19)*D19*E19</f>
        <v>61.50348742354678</v>
      </c>
      <c r="D19" s="267">
        <v>1.0610354294620508</v>
      </c>
      <c r="E19" s="268">
        <v>1.0149999999999999</v>
      </c>
      <c r="F19" s="269">
        <v>49.01</v>
      </c>
      <c r="G19" s="260">
        <f t="shared" ref="G19:G26" si="5">(F19*0.00425)</f>
        <v>0.20829250000000002</v>
      </c>
      <c r="H19" s="260">
        <f>F19*6.4%</f>
        <v>3.1366399999999999</v>
      </c>
      <c r="I19" s="260">
        <f>F19*8.33%</f>
        <v>4.0825329999999997</v>
      </c>
      <c r="J19" s="269">
        <f>F19*0.09%</f>
        <v>4.4108999999999995E-2</v>
      </c>
      <c r="K19" s="260">
        <f>F19*1.28%</f>
        <v>0.627328</v>
      </c>
      <c r="L19" s="261">
        <f t="shared" ref="L19:L26" si="6">C19*$N$12</f>
        <v>135061.65838210873</v>
      </c>
      <c r="M19" s="262">
        <f t="shared" si="0"/>
        <v>1350.6165838210873</v>
      </c>
      <c r="N19" s="263">
        <f t="shared" si="1"/>
        <v>0.01</v>
      </c>
      <c r="O19" s="264">
        <f>L19*8.1%</f>
        <v>10939.994328950806</v>
      </c>
      <c r="P19" s="263">
        <f t="shared" si="2"/>
        <v>8.1000000000000003E-2</v>
      </c>
      <c r="Q19" s="262">
        <f t="shared" si="3"/>
        <v>5780.638978754253</v>
      </c>
      <c r="R19" s="263">
        <f t="shared" si="4"/>
        <v>4.2799999999999998E-2</v>
      </c>
      <c r="S19" s="262">
        <f t="shared" ref="S19:S26" si="7">L19+M19+O19+Q19</f>
        <v>153132.90827363485</v>
      </c>
      <c r="T19" s="262">
        <f>S19*0.25</f>
        <v>38283.227068408713</v>
      </c>
      <c r="U19" s="263">
        <f>+T19/S19</f>
        <v>0.25</v>
      </c>
      <c r="V19" s="265">
        <f t="shared" ref="V19:V26" si="8">(S19+T19)/$N$12</f>
        <v>87.165817551021661</v>
      </c>
      <c r="W19" s="241"/>
    </row>
    <row r="20" spans="1:23" ht="55.5" customHeight="1">
      <c r="A20" s="255" t="s">
        <v>374</v>
      </c>
      <c r="B20" s="266" t="s">
        <v>375</v>
      </c>
      <c r="C20" s="260">
        <f t="shared" ref="C20:C26" si="9">(F20+G20+H20+I20+J20+K20)*D20*E20</f>
        <v>63.222723860401693</v>
      </c>
      <c r="D20" s="267">
        <v>1.0610354294620508</v>
      </c>
      <c r="E20" s="268">
        <v>1.0149999999999999</v>
      </c>
      <c r="F20" s="269">
        <v>50.38</v>
      </c>
      <c r="G20" s="260">
        <f t="shared" si="5"/>
        <v>0.21411500000000003</v>
      </c>
      <c r="H20" s="260">
        <f t="shared" ref="H20:H26" si="10">F20*6.4%</f>
        <v>3.2243200000000001</v>
      </c>
      <c r="I20" s="260">
        <f t="shared" ref="I20:I26" si="11">F20*8.33%</f>
        <v>4.1966540000000006</v>
      </c>
      <c r="J20" s="269">
        <f t="shared" ref="J20:J26" si="12">F20*0.09%</f>
        <v>4.5342E-2</v>
      </c>
      <c r="K20" s="260">
        <f t="shared" ref="K20:K26" si="13">F20*1.28%</f>
        <v>0.6448640000000001</v>
      </c>
      <c r="L20" s="261">
        <f t="shared" si="6"/>
        <v>138837.10159744212</v>
      </c>
      <c r="M20" s="262">
        <f t="shared" si="0"/>
        <v>1388.3710159744212</v>
      </c>
      <c r="N20" s="263">
        <f t="shared" si="1"/>
        <v>0.01</v>
      </c>
      <c r="O20" s="264">
        <f t="shared" ref="O20:O26" si="14">L20*8.1%</f>
        <v>11245.805229392812</v>
      </c>
      <c r="P20" s="263">
        <f t="shared" si="2"/>
        <v>8.1000000000000003E-2</v>
      </c>
      <c r="Q20" s="262">
        <f t="shared" si="3"/>
        <v>5942.2279483705224</v>
      </c>
      <c r="R20" s="263">
        <f t="shared" si="4"/>
        <v>4.2799999999999998E-2</v>
      </c>
      <c r="S20" s="262">
        <f t="shared" si="7"/>
        <v>157413.50579117986</v>
      </c>
      <c r="T20" s="262">
        <f t="shared" ref="T20:T26" si="15">S20*0.25</f>
        <v>39353.376447794966</v>
      </c>
      <c r="U20" s="263">
        <f t="shared" ref="U20:U26" si="16">+T20/S20</f>
        <v>0.25</v>
      </c>
      <c r="V20" s="265">
        <f t="shared" si="8"/>
        <v>89.602405391154292</v>
      </c>
      <c r="W20" s="241"/>
    </row>
    <row r="21" spans="1:23" ht="31">
      <c r="A21" s="255" t="s">
        <v>376</v>
      </c>
      <c r="B21" s="266" t="s">
        <v>377</v>
      </c>
      <c r="C21" s="260">
        <f t="shared" si="9"/>
        <v>65.581968021925221</v>
      </c>
      <c r="D21" s="267">
        <v>1.0610354294620508</v>
      </c>
      <c r="E21" s="268">
        <v>1.0149999999999999</v>
      </c>
      <c r="F21" s="269">
        <v>52.26</v>
      </c>
      <c r="G21" s="260">
        <f t="shared" si="5"/>
        <v>0.222105</v>
      </c>
      <c r="H21" s="260">
        <f t="shared" si="10"/>
        <v>3.3446400000000001</v>
      </c>
      <c r="I21" s="260">
        <f t="shared" si="11"/>
        <v>4.3532579999999994</v>
      </c>
      <c r="J21" s="269">
        <f t="shared" si="12"/>
        <v>4.7033999999999999E-2</v>
      </c>
      <c r="K21" s="260">
        <f t="shared" si="13"/>
        <v>0.66892799999999997</v>
      </c>
      <c r="L21" s="261">
        <f t="shared" si="6"/>
        <v>144018.00177614778</v>
      </c>
      <c r="M21" s="262">
        <f t="shared" si="0"/>
        <v>1440.1800177614778</v>
      </c>
      <c r="N21" s="263">
        <f t="shared" si="1"/>
        <v>0.01</v>
      </c>
      <c r="O21" s="264">
        <f t="shared" si="14"/>
        <v>11665.458143867971</v>
      </c>
      <c r="P21" s="263">
        <f t="shared" si="2"/>
        <v>8.1000000000000003E-2</v>
      </c>
      <c r="Q21" s="262">
        <f t="shared" si="3"/>
        <v>6163.9704760191244</v>
      </c>
      <c r="R21" s="263">
        <f t="shared" si="4"/>
        <v>4.2799999999999998E-2</v>
      </c>
      <c r="S21" s="262">
        <f t="shared" si="7"/>
        <v>163287.61041379636</v>
      </c>
      <c r="T21" s="262">
        <f t="shared" si="15"/>
        <v>40821.902603449089</v>
      </c>
      <c r="U21" s="263">
        <f t="shared" si="16"/>
        <v>0.25</v>
      </c>
      <c r="V21" s="265">
        <f t="shared" si="8"/>
        <v>92.946044179073525</v>
      </c>
      <c r="W21" s="241"/>
    </row>
    <row r="22" spans="1:23" ht="55.5" customHeight="1">
      <c r="A22" s="255" t="s">
        <v>378</v>
      </c>
      <c r="B22" s="266" t="s">
        <v>379</v>
      </c>
      <c r="C22" s="260">
        <f t="shared" si="9"/>
        <v>74.265994403703317</v>
      </c>
      <c r="D22" s="267">
        <v>1.0610354294620508</v>
      </c>
      <c r="E22" s="268">
        <v>1.0149999999999999</v>
      </c>
      <c r="F22" s="269">
        <v>59.18</v>
      </c>
      <c r="G22" s="260">
        <f t="shared" si="5"/>
        <v>0.25151500000000004</v>
      </c>
      <c r="H22" s="260">
        <f t="shared" si="10"/>
        <v>3.7875200000000002</v>
      </c>
      <c r="I22" s="260">
        <f t="shared" si="11"/>
        <v>4.9296939999999996</v>
      </c>
      <c r="J22" s="269">
        <f t="shared" si="12"/>
        <v>5.3261999999999997E-2</v>
      </c>
      <c r="K22" s="260">
        <f t="shared" si="13"/>
        <v>0.75750400000000007</v>
      </c>
      <c r="L22" s="261">
        <f t="shared" si="6"/>
        <v>163088.1237105325</v>
      </c>
      <c r="M22" s="262">
        <f t="shared" si="0"/>
        <v>1630.881237105325</v>
      </c>
      <c r="N22" s="263">
        <f t="shared" si="1"/>
        <v>0.01</v>
      </c>
      <c r="O22" s="264">
        <f t="shared" si="14"/>
        <v>13210.138020553133</v>
      </c>
      <c r="P22" s="263">
        <f t="shared" si="2"/>
        <v>8.1000000000000003E-2</v>
      </c>
      <c r="Q22" s="262">
        <f t="shared" si="3"/>
        <v>6980.1716948107905</v>
      </c>
      <c r="R22" s="263">
        <f t="shared" si="4"/>
        <v>4.2799999999999998E-2</v>
      </c>
      <c r="S22" s="262">
        <f t="shared" si="7"/>
        <v>184909.31466300174</v>
      </c>
      <c r="T22" s="262">
        <f t="shared" si="15"/>
        <v>46227.328665750436</v>
      </c>
      <c r="U22" s="263">
        <f t="shared" si="16"/>
        <v>0.25</v>
      </c>
      <c r="V22" s="265">
        <f t="shared" si="8"/>
        <v>105.25348056864854</v>
      </c>
      <c r="W22" s="241"/>
    </row>
    <row r="23" spans="1:23" ht="55.5" customHeight="1">
      <c r="A23" s="255" t="s">
        <v>380</v>
      </c>
      <c r="B23" s="266" t="s">
        <v>381</v>
      </c>
      <c r="C23" s="260">
        <f t="shared" si="9"/>
        <v>84.342978774466005</v>
      </c>
      <c r="D23" s="267">
        <v>1.0610354294620508</v>
      </c>
      <c r="E23" s="268">
        <v>1.0149999999999999</v>
      </c>
      <c r="F23" s="269">
        <v>67.209999999999994</v>
      </c>
      <c r="G23" s="260">
        <f t="shared" si="5"/>
        <v>0.28564250000000002</v>
      </c>
      <c r="H23" s="260">
        <f t="shared" si="10"/>
        <v>4.3014399999999995</v>
      </c>
      <c r="I23" s="260">
        <f t="shared" si="11"/>
        <v>5.5985929999999993</v>
      </c>
      <c r="J23" s="269">
        <f t="shared" si="12"/>
        <v>6.0488999999999994E-2</v>
      </c>
      <c r="K23" s="260">
        <f t="shared" si="13"/>
        <v>0.86028799999999994</v>
      </c>
      <c r="L23" s="261">
        <f t="shared" si="6"/>
        <v>185217.18138872736</v>
      </c>
      <c r="M23" s="262">
        <f t="shared" si="0"/>
        <v>1852.1718138872736</v>
      </c>
      <c r="N23" s="263">
        <f t="shared" si="1"/>
        <v>0.01</v>
      </c>
      <c r="O23" s="264">
        <f t="shared" si="14"/>
        <v>15002.591692486916</v>
      </c>
      <c r="P23" s="263">
        <f t="shared" si="2"/>
        <v>8.1000000000000003E-2</v>
      </c>
      <c r="Q23" s="262">
        <f t="shared" si="3"/>
        <v>7927.2953634375308</v>
      </c>
      <c r="R23" s="263">
        <f t="shared" si="4"/>
        <v>4.2799999999999998E-2</v>
      </c>
      <c r="S23" s="262">
        <f t="shared" si="7"/>
        <v>209999.2402585391</v>
      </c>
      <c r="T23" s="262">
        <f t="shared" si="15"/>
        <v>52499.810064634774</v>
      </c>
      <c r="U23" s="263">
        <f t="shared" si="16"/>
        <v>0.25</v>
      </c>
      <c r="V23" s="265">
        <f t="shared" si="8"/>
        <v>119.53508666811196</v>
      </c>
      <c r="W23" s="241"/>
    </row>
    <row r="24" spans="1:23" ht="55.5" customHeight="1">
      <c r="A24" s="255" t="s">
        <v>382</v>
      </c>
      <c r="B24" s="266" t="s">
        <v>383</v>
      </c>
      <c r="C24" s="260">
        <f t="shared" si="9"/>
        <v>96.590969740673245</v>
      </c>
      <c r="D24" s="267">
        <v>1.0610354294620508</v>
      </c>
      <c r="E24" s="268">
        <v>1.0149999999999999</v>
      </c>
      <c r="F24" s="269">
        <v>76.97</v>
      </c>
      <c r="G24" s="260">
        <f t="shared" si="5"/>
        <v>0.32712250000000004</v>
      </c>
      <c r="H24" s="260">
        <f t="shared" si="10"/>
        <v>4.9260799999999998</v>
      </c>
      <c r="I24" s="260">
        <f t="shared" si="11"/>
        <v>6.4116010000000001</v>
      </c>
      <c r="J24" s="269">
        <f t="shared" si="12"/>
        <v>6.9273000000000001E-2</v>
      </c>
      <c r="K24" s="260">
        <f t="shared" si="13"/>
        <v>0.98521599999999998</v>
      </c>
      <c r="L24" s="261">
        <f t="shared" si="6"/>
        <v>212113.76955051845</v>
      </c>
      <c r="M24" s="262">
        <f t="shared" si="0"/>
        <v>2121.1376955051846</v>
      </c>
      <c r="N24" s="263">
        <f t="shared" si="1"/>
        <v>0.01</v>
      </c>
      <c r="O24" s="264">
        <f t="shared" si="14"/>
        <v>17181.215333591994</v>
      </c>
      <c r="P24" s="263">
        <f t="shared" si="2"/>
        <v>8.1000000000000003E-2</v>
      </c>
      <c r="Q24" s="262">
        <f t="shared" si="3"/>
        <v>9078.4693367621894</v>
      </c>
      <c r="R24" s="263">
        <f t="shared" si="4"/>
        <v>4.2799999999999998E-2</v>
      </c>
      <c r="S24" s="262">
        <f t="shared" si="7"/>
        <v>240494.59191637783</v>
      </c>
      <c r="T24" s="262">
        <f t="shared" si="15"/>
        <v>60123.647979094458</v>
      </c>
      <c r="U24" s="263">
        <f t="shared" si="16"/>
        <v>0.25</v>
      </c>
      <c r="V24" s="265">
        <f t="shared" si="8"/>
        <v>136.89355186496917</v>
      </c>
      <c r="W24" s="241"/>
    </row>
    <row r="25" spans="1:23" ht="55.5" customHeight="1">
      <c r="A25" s="255" t="s">
        <v>384</v>
      </c>
      <c r="B25" s="266" t="s">
        <v>385</v>
      </c>
      <c r="C25" s="260">
        <f t="shared" si="9"/>
        <v>108.29934635078735</v>
      </c>
      <c r="D25" s="267">
        <v>1.0610354294620508</v>
      </c>
      <c r="E25" s="268">
        <v>1.0149999999999999</v>
      </c>
      <c r="F25" s="269">
        <v>86.3</v>
      </c>
      <c r="G25" s="260">
        <f t="shared" si="5"/>
        <v>0.36677500000000002</v>
      </c>
      <c r="H25" s="260">
        <f t="shared" si="10"/>
        <v>5.5232000000000001</v>
      </c>
      <c r="I25" s="260">
        <f t="shared" si="11"/>
        <v>7.18879</v>
      </c>
      <c r="J25" s="269">
        <f t="shared" si="12"/>
        <v>7.7669999999999989E-2</v>
      </c>
      <c r="K25" s="260">
        <f t="shared" si="13"/>
        <v>1.1046400000000001</v>
      </c>
      <c r="L25" s="261">
        <f t="shared" si="6"/>
        <v>237825.364586329</v>
      </c>
      <c r="M25" s="262">
        <f t="shared" si="0"/>
        <v>2378.2536458632899</v>
      </c>
      <c r="N25" s="263">
        <f t="shared" si="1"/>
        <v>0.01</v>
      </c>
      <c r="O25" s="264">
        <f t="shared" si="14"/>
        <v>19263.854531492649</v>
      </c>
      <c r="P25" s="263">
        <f t="shared" si="2"/>
        <v>8.1000000000000003E-2</v>
      </c>
      <c r="Q25" s="262">
        <f t="shared" si="3"/>
        <v>10178.92560429488</v>
      </c>
      <c r="R25" s="263">
        <f t="shared" si="4"/>
        <v>4.2799999999999998E-2</v>
      </c>
      <c r="S25" s="262">
        <f t="shared" si="7"/>
        <v>269646.39836797985</v>
      </c>
      <c r="T25" s="262">
        <f t="shared" si="15"/>
        <v>67411.599591994964</v>
      </c>
      <c r="U25" s="263">
        <f t="shared" si="16"/>
        <v>0.25</v>
      </c>
      <c r="V25" s="265">
        <f t="shared" si="8"/>
        <v>153.48724861565339</v>
      </c>
      <c r="W25" s="241"/>
    </row>
    <row r="26" spans="1:23" ht="46.5">
      <c r="A26" s="255" t="s">
        <v>386</v>
      </c>
      <c r="B26" s="266" t="s">
        <v>387</v>
      </c>
      <c r="C26" s="260">
        <f t="shared" si="9"/>
        <v>122.40461463564077</v>
      </c>
      <c r="D26" s="267">
        <v>1.0610354294620508</v>
      </c>
      <c r="E26" s="268">
        <v>1.0149999999999999</v>
      </c>
      <c r="F26" s="269">
        <v>97.54</v>
      </c>
      <c r="G26" s="260">
        <f t="shared" si="5"/>
        <v>0.41454500000000005</v>
      </c>
      <c r="H26" s="260">
        <f t="shared" si="10"/>
        <v>6.2425600000000001</v>
      </c>
      <c r="I26" s="260">
        <f t="shared" si="11"/>
        <v>8.1250820000000008</v>
      </c>
      <c r="J26" s="269">
        <f t="shared" si="12"/>
        <v>8.7786000000000003E-2</v>
      </c>
      <c r="K26" s="260">
        <f t="shared" si="13"/>
        <v>1.2485120000000001</v>
      </c>
      <c r="L26" s="261">
        <f t="shared" si="6"/>
        <v>268800.53373986715</v>
      </c>
      <c r="M26" s="262">
        <f t="shared" si="0"/>
        <v>2688.0053373986716</v>
      </c>
      <c r="N26" s="263">
        <f t="shared" si="1"/>
        <v>0.01</v>
      </c>
      <c r="O26" s="264">
        <f t="shared" si="14"/>
        <v>21772.843232929241</v>
      </c>
      <c r="P26" s="263">
        <f t="shared" si="2"/>
        <v>8.1000000000000003E-2</v>
      </c>
      <c r="Q26" s="262">
        <f t="shared" si="3"/>
        <v>11504.662844066313</v>
      </c>
      <c r="R26" s="263">
        <f t="shared" si="4"/>
        <v>4.2799999999999998E-2</v>
      </c>
      <c r="S26" s="262">
        <f t="shared" si="7"/>
        <v>304766.0451542614</v>
      </c>
      <c r="T26" s="262">
        <f t="shared" si="15"/>
        <v>76191.511288565351</v>
      </c>
      <c r="U26" s="263">
        <f t="shared" si="16"/>
        <v>0.25</v>
      </c>
      <c r="V26" s="265">
        <f t="shared" si="8"/>
        <v>173.47794009236191</v>
      </c>
      <c r="W26" s="241"/>
    </row>
    <row r="27" spans="1:23" ht="21.75" customHeight="1">
      <c r="S27" s="270"/>
      <c r="T27" s="270"/>
      <c r="U27" s="270"/>
    </row>
    <row r="28" spans="1:23" ht="12.75" customHeight="1">
      <c r="A28" s="271"/>
      <c r="B28" s="271"/>
      <c r="C28" s="271"/>
      <c r="D28" s="271"/>
      <c r="E28" s="271"/>
      <c r="F28" s="271"/>
      <c r="G28" s="271"/>
      <c r="H28" s="271"/>
      <c r="I28" s="271"/>
      <c r="J28" s="271"/>
      <c r="K28" s="271"/>
      <c r="L28" s="272"/>
      <c r="M28" s="272"/>
      <c r="N28" s="272"/>
      <c r="O28" s="272"/>
      <c r="P28" s="272"/>
      <c r="Q28" s="272"/>
      <c r="R28" s="272"/>
      <c r="S28" s="272"/>
      <c r="T28" s="272"/>
      <c r="U28" s="272"/>
      <c r="V28" s="272"/>
    </row>
    <row r="29" spans="1:23" ht="12.75" customHeight="1">
      <c r="A29" s="271"/>
      <c r="B29" s="271"/>
      <c r="C29" s="271"/>
      <c r="D29" s="271"/>
      <c r="E29" s="271"/>
      <c r="F29" s="271"/>
      <c r="G29" s="271"/>
      <c r="H29" s="271"/>
      <c r="I29" s="271"/>
      <c r="J29" s="271"/>
      <c r="K29" s="271"/>
      <c r="L29" s="272"/>
      <c r="M29" s="272"/>
      <c r="N29" s="272"/>
      <c r="O29" s="272"/>
      <c r="P29" s="272"/>
      <c r="Q29" s="272"/>
      <c r="R29" s="272"/>
      <c r="S29" s="272"/>
      <c r="T29" s="272"/>
      <c r="U29" s="272"/>
      <c r="V29" s="272"/>
    </row>
    <row r="30" spans="1:23" ht="12.75" customHeight="1">
      <c r="A30" s="271"/>
      <c r="B30" s="271"/>
      <c r="C30" s="271"/>
      <c r="D30" s="271"/>
      <c r="E30" s="271"/>
      <c r="F30" s="271"/>
      <c r="G30" s="271"/>
      <c r="H30" s="271"/>
      <c r="I30" s="271"/>
      <c r="J30" s="271"/>
      <c r="K30" s="271"/>
      <c r="L30" s="272"/>
      <c r="M30" s="272"/>
      <c r="N30" s="272"/>
      <c r="O30" s="272"/>
      <c r="P30" s="272"/>
      <c r="Q30" s="272"/>
      <c r="R30" s="272"/>
      <c r="S30" s="272"/>
      <c r="T30" s="272"/>
      <c r="U30" s="272"/>
      <c r="V30" s="272"/>
    </row>
    <row r="31" spans="1:23" ht="30" customHeight="1"/>
    <row r="32" spans="1:23" ht="30" customHeight="1"/>
    <row r="33" ht="30" customHeight="1"/>
    <row r="34" ht="30" customHeight="1"/>
    <row r="39" ht="34.9" customHeight="1"/>
    <row r="40" ht="30" customHeight="1"/>
    <row r="41" ht="30" customHeight="1"/>
    <row r="42" ht="30" customHeight="1"/>
    <row r="43" ht="30" customHeight="1"/>
    <row r="44" ht="30" customHeight="1"/>
    <row r="45" ht="30" customHeight="1"/>
  </sheetData>
  <printOptions horizontalCentered="1" verticalCentered="1" gridLinesSet="0"/>
  <pageMargins left="0.70866141732283472" right="0.19685039370078741" top="0.55118110236220474" bottom="0" header="0" footer="0"/>
  <pageSetup paperSize="9" scale="30" orientation="landscape" r:id="rId1"/>
  <headerFooter alignWithMargins="0">
    <oddHeader>&amp;L&amp;"CG Times,Bold"&amp;18&amp;UName Partner :</oddHeader>
    <oddFooter>&amp;R[Date]</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86057-ABB7-4EF1-9F8C-E6A552780683}">
  <sheetPr>
    <tabColor rgb="FFFFFF00"/>
  </sheetPr>
  <dimension ref="A1:Z531"/>
  <sheetViews>
    <sheetView showGridLines="0" view="pageBreakPreview" topLeftCell="A2" zoomScale="80" zoomScaleNormal="40" zoomScaleSheetLayoutView="80" zoomScalePageLayoutView="55" workbookViewId="0">
      <pane xSplit="1" ySplit="16" topLeftCell="L85" activePane="bottomRight" state="frozen"/>
      <selection activeCell="A2" sqref="A2"/>
      <selection pane="topRight" activeCell="B2" sqref="B2"/>
      <selection pane="bottomLeft" activeCell="A18" sqref="A18"/>
      <selection pane="bottomRight" activeCell="B111" sqref="B111"/>
    </sheetView>
  </sheetViews>
  <sheetFormatPr defaultColWidth="9.296875" defaultRowHeight="13"/>
  <cols>
    <col min="1" max="1" width="70.296875" style="212" customWidth="1"/>
    <col min="2" max="2" width="119" style="212" customWidth="1"/>
    <col min="3" max="3" width="27" style="212" customWidth="1"/>
    <col min="4" max="4" width="23.5" style="212" customWidth="1"/>
    <col min="5" max="6" width="26.5" style="212" customWidth="1"/>
    <col min="7" max="7" width="24" style="212" customWidth="1"/>
    <col min="8" max="8" width="18" style="212" customWidth="1"/>
    <col min="9" max="9" width="28.796875" style="212" customWidth="1"/>
    <col min="10" max="10" width="13.796875" style="212" customWidth="1"/>
    <col min="11" max="11" width="25" style="212" customWidth="1"/>
    <col min="12" max="12" width="14.19921875" style="212" customWidth="1"/>
    <col min="13" max="13" width="21.69921875" style="212" customWidth="1"/>
    <col min="14" max="14" width="14.19921875" style="212" customWidth="1"/>
    <col min="15" max="15" width="32.19921875" style="212" customWidth="1"/>
    <col min="16" max="16" width="25.19921875" style="212" customWidth="1"/>
    <col min="17" max="17" width="16.796875" style="212" customWidth="1"/>
    <col min="18" max="18" width="25.5" style="212" customWidth="1"/>
    <col min="19" max="22" width="29.296875" style="212" customWidth="1"/>
    <col min="23" max="23" width="28.19921875" style="212" customWidth="1"/>
    <col min="24" max="25" width="29.296875" style="212" hidden="1" customWidth="1"/>
    <col min="26" max="26" width="71.5" style="212" customWidth="1"/>
    <col min="27" max="256" width="9.296875" style="212"/>
    <col min="257" max="257" width="70.296875" style="212" customWidth="1"/>
    <col min="258" max="258" width="119" style="212" customWidth="1"/>
    <col min="259" max="259" width="27" style="212" customWidth="1"/>
    <col min="260" max="260" width="23.5" style="212" customWidth="1"/>
    <col min="261" max="262" width="26.5" style="212" customWidth="1"/>
    <col min="263" max="263" width="24" style="212" customWidth="1"/>
    <col min="264" max="264" width="18" style="212" customWidth="1"/>
    <col min="265" max="265" width="28.796875" style="212" customWidth="1"/>
    <col min="266" max="266" width="13.796875" style="212" customWidth="1"/>
    <col min="267" max="267" width="25" style="212" customWidth="1"/>
    <col min="268" max="268" width="14.19921875" style="212" customWidth="1"/>
    <col min="269" max="269" width="21.69921875" style="212" customWidth="1"/>
    <col min="270" max="270" width="14.19921875" style="212" customWidth="1"/>
    <col min="271" max="271" width="32.19921875" style="212" customWidth="1"/>
    <col min="272" max="272" width="25.19921875" style="212" customWidth="1"/>
    <col min="273" max="273" width="16.796875" style="212" customWidth="1"/>
    <col min="274" max="274" width="25.5" style="212" customWidth="1"/>
    <col min="275" max="278" width="29.296875" style="212" customWidth="1"/>
    <col min="279" max="279" width="28.19921875" style="212" customWidth="1"/>
    <col min="280" max="281" width="0" style="212" hidden="1" customWidth="1"/>
    <col min="282" max="282" width="71.5" style="212" customWidth="1"/>
    <col min="283" max="512" width="9.296875" style="212"/>
    <col min="513" max="513" width="70.296875" style="212" customWidth="1"/>
    <col min="514" max="514" width="119" style="212" customWidth="1"/>
    <col min="515" max="515" width="27" style="212" customWidth="1"/>
    <col min="516" max="516" width="23.5" style="212" customWidth="1"/>
    <col min="517" max="518" width="26.5" style="212" customWidth="1"/>
    <col min="519" max="519" width="24" style="212" customWidth="1"/>
    <col min="520" max="520" width="18" style="212" customWidth="1"/>
    <col min="521" max="521" width="28.796875" style="212" customWidth="1"/>
    <col min="522" max="522" width="13.796875" style="212" customWidth="1"/>
    <col min="523" max="523" width="25" style="212" customWidth="1"/>
    <col min="524" max="524" width="14.19921875" style="212" customWidth="1"/>
    <col min="525" max="525" width="21.69921875" style="212" customWidth="1"/>
    <col min="526" max="526" width="14.19921875" style="212" customWidth="1"/>
    <col min="527" max="527" width="32.19921875" style="212" customWidth="1"/>
    <col min="528" max="528" width="25.19921875" style="212" customWidth="1"/>
    <col min="529" max="529" width="16.796875" style="212" customWidth="1"/>
    <col min="530" max="530" width="25.5" style="212" customWidth="1"/>
    <col min="531" max="534" width="29.296875" style="212" customWidth="1"/>
    <col min="535" max="535" width="28.19921875" style="212" customWidth="1"/>
    <col min="536" max="537" width="0" style="212" hidden="1" customWidth="1"/>
    <col min="538" max="538" width="71.5" style="212" customWidth="1"/>
    <col min="539" max="768" width="9.296875" style="212"/>
    <col min="769" max="769" width="70.296875" style="212" customWidth="1"/>
    <col min="770" max="770" width="119" style="212" customWidth="1"/>
    <col min="771" max="771" width="27" style="212" customWidth="1"/>
    <col min="772" max="772" width="23.5" style="212" customWidth="1"/>
    <col min="773" max="774" width="26.5" style="212" customWidth="1"/>
    <col min="775" max="775" width="24" style="212" customWidth="1"/>
    <col min="776" max="776" width="18" style="212" customWidth="1"/>
    <col min="777" max="777" width="28.796875" style="212" customWidth="1"/>
    <col min="778" max="778" width="13.796875" style="212" customWidth="1"/>
    <col min="779" max="779" width="25" style="212" customWidth="1"/>
    <col min="780" max="780" width="14.19921875" style="212" customWidth="1"/>
    <col min="781" max="781" width="21.69921875" style="212" customWidth="1"/>
    <col min="782" max="782" width="14.19921875" style="212" customWidth="1"/>
    <col min="783" max="783" width="32.19921875" style="212" customWidth="1"/>
    <col min="784" max="784" width="25.19921875" style="212" customWidth="1"/>
    <col min="785" max="785" width="16.796875" style="212" customWidth="1"/>
    <col min="786" max="786" width="25.5" style="212" customWidth="1"/>
    <col min="787" max="790" width="29.296875" style="212" customWidth="1"/>
    <col min="791" max="791" width="28.19921875" style="212" customWidth="1"/>
    <col min="792" max="793" width="0" style="212" hidden="1" customWidth="1"/>
    <col min="794" max="794" width="71.5" style="212" customWidth="1"/>
    <col min="795" max="1024" width="9.296875" style="212"/>
    <col min="1025" max="1025" width="70.296875" style="212" customWidth="1"/>
    <col min="1026" max="1026" width="119" style="212" customWidth="1"/>
    <col min="1027" max="1027" width="27" style="212" customWidth="1"/>
    <col min="1028" max="1028" width="23.5" style="212" customWidth="1"/>
    <col min="1029" max="1030" width="26.5" style="212" customWidth="1"/>
    <col min="1031" max="1031" width="24" style="212" customWidth="1"/>
    <col min="1032" max="1032" width="18" style="212" customWidth="1"/>
    <col min="1033" max="1033" width="28.796875" style="212" customWidth="1"/>
    <col min="1034" max="1034" width="13.796875" style="212" customWidth="1"/>
    <col min="1035" max="1035" width="25" style="212" customWidth="1"/>
    <col min="1036" max="1036" width="14.19921875" style="212" customWidth="1"/>
    <col min="1037" max="1037" width="21.69921875" style="212" customWidth="1"/>
    <col min="1038" max="1038" width="14.19921875" style="212" customWidth="1"/>
    <col min="1039" max="1039" width="32.19921875" style="212" customWidth="1"/>
    <col min="1040" max="1040" width="25.19921875" style="212" customWidth="1"/>
    <col min="1041" max="1041" width="16.796875" style="212" customWidth="1"/>
    <col min="1042" max="1042" width="25.5" style="212" customWidth="1"/>
    <col min="1043" max="1046" width="29.296875" style="212" customWidth="1"/>
    <col min="1047" max="1047" width="28.19921875" style="212" customWidth="1"/>
    <col min="1048" max="1049" width="0" style="212" hidden="1" customWidth="1"/>
    <col min="1050" max="1050" width="71.5" style="212" customWidth="1"/>
    <col min="1051" max="1280" width="9.296875" style="212"/>
    <col min="1281" max="1281" width="70.296875" style="212" customWidth="1"/>
    <col min="1282" max="1282" width="119" style="212" customWidth="1"/>
    <col min="1283" max="1283" width="27" style="212" customWidth="1"/>
    <col min="1284" max="1284" width="23.5" style="212" customWidth="1"/>
    <col min="1285" max="1286" width="26.5" style="212" customWidth="1"/>
    <col min="1287" max="1287" width="24" style="212" customWidth="1"/>
    <col min="1288" max="1288" width="18" style="212" customWidth="1"/>
    <col min="1289" max="1289" width="28.796875" style="212" customWidth="1"/>
    <col min="1290" max="1290" width="13.796875" style="212" customWidth="1"/>
    <col min="1291" max="1291" width="25" style="212" customWidth="1"/>
    <col min="1292" max="1292" width="14.19921875" style="212" customWidth="1"/>
    <col min="1293" max="1293" width="21.69921875" style="212" customWidth="1"/>
    <col min="1294" max="1294" width="14.19921875" style="212" customWidth="1"/>
    <col min="1295" max="1295" width="32.19921875" style="212" customWidth="1"/>
    <col min="1296" max="1296" width="25.19921875" style="212" customWidth="1"/>
    <col min="1297" max="1297" width="16.796875" style="212" customWidth="1"/>
    <col min="1298" max="1298" width="25.5" style="212" customWidth="1"/>
    <col min="1299" max="1302" width="29.296875" style="212" customWidth="1"/>
    <col min="1303" max="1303" width="28.19921875" style="212" customWidth="1"/>
    <col min="1304" max="1305" width="0" style="212" hidden="1" customWidth="1"/>
    <col min="1306" max="1306" width="71.5" style="212" customWidth="1"/>
    <col min="1307" max="1536" width="9.296875" style="212"/>
    <col min="1537" max="1537" width="70.296875" style="212" customWidth="1"/>
    <col min="1538" max="1538" width="119" style="212" customWidth="1"/>
    <col min="1539" max="1539" width="27" style="212" customWidth="1"/>
    <col min="1540" max="1540" width="23.5" style="212" customWidth="1"/>
    <col min="1541" max="1542" width="26.5" style="212" customWidth="1"/>
    <col min="1543" max="1543" width="24" style="212" customWidth="1"/>
    <col min="1544" max="1544" width="18" style="212" customWidth="1"/>
    <col min="1545" max="1545" width="28.796875" style="212" customWidth="1"/>
    <col min="1546" max="1546" width="13.796875" style="212" customWidth="1"/>
    <col min="1547" max="1547" width="25" style="212" customWidth="1"/>
    <col min="1548" max="1548" width="14.19921875" style="212" customWidth="1"/>
    <col min="1549" max="1549" width="21.69921875" style="212" customWidth="1"/>
    <col min="1550" max="1550" width="14.19921875" style="212" customWidth="1"/>
    <col min="1551" max="1551" width="32.19921875" style="212" customWidth="1"/>
    <col min="1552" max="1552" width="25.19921875" style="212" customWidth="1"/>
    <col min="1553" max="1553" width="16.796875" style="212" customWidth="1"/>
    <col min="1554" max="1554" width="25.5" style="212" customWidth="1"/>
    <col min="1555" max="1558" width="29.296875" style="212" customWidth="1"/>
    <col min="1559" max="1559" width="28.19921875" style="212" customWidth="1"/>
    <col min="1560" max="1561" width="0" style="212" hidden="1" customWidth="1"/>
    <col min="1562" max="1562" width="71.5" style="212" customWidth="1"/>
    <col min="1563" max="1792" width="9.296875" style="212"/>
    <col min="1793" max="1793" width="70.296875" style="212" customWidth="1"/>
    <col min="1794" max="1794" width="119" style="212" customWidth="1"/>
    <col min="1795" max="1795" width="27" style="212" customWidth="1"/>
    <col min="1796" max="1796" width="23.5" style="212" customWidth="1"/>
    <col min="1797" max="1798" width="26.5" style="212" customWidth="1"/>
    <col min="1799" max="1799" width="24" style="212" customWidth="1"/>
    <col min="1800" max="1800" width="18" style="212" customWidth="1"/>
    <col min="1801" max="1801" width="28.796875" style="212" customWidth="1"/>
    <col min="1802" max="1802" width="13.796875" style="212" customWidth="1"/>
    <col min="1803" max="1803" width="25" style="212" customWidth="1"/>
    <col min="1804" max="1804" width="14.19921875" style="212" customWidth="1"/>
    <col min="1805" max="1805" width="21.69921875" style="212" customWidth="1"/>
    <col min="1806" max="1806" width="14.19921875" style="212" customWidth="1"/>
    <col min="1807" max="1807" width="32.19921875" style="212" customWidth="1"/>
    <col min="1808" max="1808" width="25.19921875" style="212" customWidth="1"/>
    <col min="1809" max="1809" width="16.796875" style="212" customWidth="1"/>
    <col min="1810" max="1810" width="25.5" style="212" customWidth="1"/>
    <col min="1811" max="1814" width="29.296875" style="212" customWidth="1"/>
    <col min="1815" max="1815" width="28.19921875" style="212" customWidth="1"/>
    <col min="1816" max="1817" width="0" style="212" hidden="1" customWidth="1"/>
    <col min="1818" max="1818" width="71.5" style="212" customWidth="1"/>
    <col min="1819" max="2048" width="9.296875" style="212"/>
    <col min="2049" max="2049" width="70.296875" style="212" customWidth="1"/>
    <col min="2050" max="2050" width="119" style="212" customWidth="1"/>
    <col min="2051" max="2051" width="27" style="212" customWidth="1"/>
    <col min="2052" max="2052" width="23.5" style="212" customWidth="1"/>
    <col min="2053" max="2054" width="26.5" style="212" customWidth="1"/>
    <col min="2055" max="2055" width="24" style="212" customWidth="1"/>
    <col min="2056" max="2056" width="18" style="212" customWidth="1"/>
    <col min="2057" max="2057" width="28.796875" style="212" customWidth="1"/>
    <col min="2058" max="2058" width="13.796875" style="212" customWidth="1"/>
    <col min="2059" max="2059" width="25" style="212" customWidth="1"/>
    <col min="2060" max="2060" width="14.19921875" style="212" customWidth="1"/>
    <col min="2061" max="2061" width="21.69921875" style="212" customWidth="1"/>
    <col min="2062" max="2062" width="14.19921875" style="212" customWidth="1"/>
    <col min="2063" max="2063" width="32.19921875" style="212" customWidth="1"/>
    <col min="2064" max="2064" width="25.19921875" style="212" customWidth="1"/>
    <col min="2065" max="2065" width="16.796875" style="212" customWidth="1"/>
    <col min="2066" max="2066" width="25.5" style="212" customWidth="1"/>
    <col min="2067" max="2070" width="29.296875" style="212" customWidth="1"/>
    <col min="2071" max="2071" width="28.19921875" style="212" customWidth="1"/>
    <col min="2072" max="2073" width="0" style="212" hidden="1" customWidth="1"/>
    <col min="2074" max="2074" width="71.5" style="212" customWidth="1"/>
    <col min="2075" max="2304" width="9.296875" style="212"/>
    <col min="2305" max="2305" width="70.296875" style="212" customWidth="1"/>
    <col min="2306" max="2306" width="119" style="212" customWidth="1"/>
    <col min="2307" max="2307" width="27" style="212" customWidth="1"/>
    <col min="2308" max="2308" width="23.5" style="212" customWidth="1"/>
    <col min="2309" max="2310" width="26.5" style="212" customWidth="1"/>
    <col min="2311" max="2311" width="24" style="212" customWidth="1"/>
    <col min="2312" max="2312" width="18" style="212" customWidth="1"/>
    <col min="2313" max="2313" width="28.796875" style="212" customWidth="1"/>
    <col min="2314" max="2314" width="13.796875" style="212" customWidth="1"/>
    <col min="2315" max="2315" width="25" style="212" customWidth="1"/>
    <col min="2316" max="2316" width="14.19921875" style="212" customWidth="1"/>
    <col min="2317" max="2317" width="21.69921875" style="212" customWidth="1"/>
    <col min="2318" max="2318" width="14.19921875" style="212" customWidth="1"/>
    <col min="2319" max="2319" width="32.19921875" style="212" customWidth="1"/>
    <col min="2320" max="2320" width="25.19921875" style="212" customWidth="1"/>
    <col min="2321" max="2321" width="16.796875" style="212" customWidth="1"/>
    <col min="2322" max="2322" width="25.5" style="212" customWidth="1"/>
    <col min="2323" max="2326" width="29.296875" style="212" customWidth="1"/>
    <col min="2327" max="2327" width="28.19921875" style="212" customWidth="1"/>
    <col min="2328" max="2329" width="0" style="212" hidden="1" customWidth="1"/>
    <col min="2330" max="2330" width="71.5" style="212" customWidth="1"/>
    <col min="2331" max="2560" width="9.296875" style="212"/>
    <col min="2561" max="2561" width="70.296875" style="212" customWidth="1"/>
    <col min="2562" max="2562" width="119" style="212" customWidth="1"/>
    <col min="2563" max="2563" width="27" style="212" customWidth="1"/>
    <col min="2564" max="2564" width="23.5" style="212" customWidth="1"/>
    <col min="2565" max="2566" width="26.5" style="212" customWidth="1"/>
    <col min="2567" max="2567" width="24" style="212" customWidth="1"/>
    <col min="2568" max="2568" width="18" style="212" customWidth="1"/>
    <col min="2569" max="2569" width="28.796875" style="212" customWidth="1"/>
    <col min="2570" max="2570" width="13.796875" style="212" customWidth="1"/>
    <col min="2571" max="2571" width="25" style="212" customWidth="1"/>
    <col min="2572" max="2572" width="14.19921875" style="212" customWidth="1"/>
    <col min="2573" max="2573" width="21.69921875" style="212" customWidth="1"/>
    <col min="2574" max="2574" width="14.19921875" style="212" customWidth="1"/>
    <col min="2575" max="2575" width="32.19921875" style="212" customWidth="1"/>
    <col min="2576" max="2576" width="25.19921875" style="212" customWidth="1"/>
    <col min="2577" max="2577" width="16.796875" style="212" customWidth="1"/>
    <col min="2578" max="2578" width="25.5" style="212" customWidth="1"/>
    <col min="2579" max="2582" width="29.296875" style="212" customWidth="1"/>
    <col min="2583" max="2583" width="28.19921875" style="212" customWidth="1"/>
    <col min="2584" max="2585" width="0" style="212" hidden="1" customWidth="1"/>
    <col min="2586" max="2586" width="71.5" style="212" customWidth="1"/>
    <col min="2587" max="2816" width="9.296875" style="212"/>
    <col min="2817" max="2817" width="70.296875" style="212" customWidth="1"/>
    <col min="2818" max="2818" width="119" style="212" customWidth="1"/>
    <col min="2819" max="2819" width="27" style="212" customWidth="1"/>
    <col min="2820" max="2820" width="23.5" style="212" customWidth="1"/>
    <col min="2821" max="2822" width="26.5" style="212" customWidth="1"/>
    <col min="2823" max="2823" width="24" style="212" customWidth="1"/>
    <col min="2824" max="2824" width="18" style="212" customWidth="1"/>
    <col min="2825" max="2825" width="28.796875" style="212" customWidth="1"/>
    <col min="2826" max="2826" width="13.796875" style="212" customWidth="1"/>
    <col min="2827" max="2827" width="25" style="212" customWidth="1"/>
    <col min="2828" max="2828" width="14.19921875" style="212" customWidth="1"/>
    <col min="2829" max="2829" width="21.69921875" style="212" customWidth="1"/>
    <col min="2830" max="2830" width="14.19921875" style="212" customWidth="1"/>
    <col min="2831" max="2831" width="32.19921875" style="212" customWidth="1"/>
    <col min="2832" max="2832" width="25.19921875" style="212" customWidth="1"/>
    <col min="2833" max="2833" width="16.796875" style="212" customWidth="1"/>
    <col min="2834" max="2834" width="25.5" style="212" customWidth="1"/>
    <col min="2835" max="2838" width="29.296875" style="212" customWidth="1"/>
    <col min="2839" max="2839" width="28.19921875" style="212" customWidth="1"/>
    <col min="2840" max="2841" width="0" style="212" hidden="1" customWidth="1"/>
    <col min="2842" max="2842" width="71.5" style="212" customWidth="1"/>
    <col min="2843" max="3072" width="9.296875" style="212"/>
    <col min="3073" max="3073" width="70.296875" style="212" customWidth="1"/>
    <col min="3074" max="3074" width="119" style="212" customWidth="1"/>
    <col min="3075" max="3075" width="27" style="212" customWidth="1"/>
    <col min="3076" max="3076" width="23.5" style="212" customWidth="1"/>
    <col min="3077" max="3078" width="26.5" style="212" customWidth="1"/>
    <col min="3079" max="3079" width="24" style="212" customWidth="1"/>
    <col min="3080" max="3080" width="18" style="212" customWidth="1"/>
    <col min="3081" max="3081" width="28.796875" style="212" customWidth="1"/>
    <col min="3082" max="3082" width="13.796875" style="212" customWidth="1"/>
    <col min="3083" max="3083" width="25" style="212" customWidth="1"/>
    <col min="3084" max="3084" width="14.19921875" style="212" customWidth="1"/>
    <col min="3085" max="3085" width="21.69921875" style="212" customWidth="1"/>
    <col min="3086" max="3086" width="14.19921875" style="212" customWidth="1"/>
    <col min="3087" max="3087" width="32.19921875" style="212" customWidth="1"/>
    <col min="3088" max="3088" width="25.19921875" style="212" customWidth="1"/>
    <col min="3089" max="3089" width="16.796875" style="212" customWidth="1"/>
    <col min="3090" max="3090" width="25.5" style="212" customWidth="1"/>
    <col min="3091" max="3094" width="29.296875" style="212" customWidth="1"/>
    <col min="3095" max="3095" width="28.19921875" style="212" customWidth="1"/>
    <col min="3096" max="3097" width="0" style="212" hidden="1" customWidth="1"/>
    <col min="3098" max="3098" width="71.5" style="212" customWidth="1"/>
    <col min="3099" max="3328" width="9.296875" style="212"/>
    <col min="3329" max="3329" width="70.296875" style="212" customWidth="1"/>
    <col min="3330" max="3330" width="119" style="212" customWidth="1"/>
    <col min="3331" max="3331" width="27" style="212" customWidth="1"/>
    <col min="3332" max="3332" width="23.5" style="212" customWidth="1"/>
    <col min="3333" max="3334" width="26.5" style="212" customWidth="1"/>
    <col min="3335" max="3335" width="24" style="212" customWidth="1"/>
    <col min="3336" max="3336" width="18" style="212" customWidth="1"/>
    <col min="3337" max="3337" width="28.796875" style="212" customWidth="1"/>
    <col min="3338" max="3338" width="13.796875" style="212" customWidth="1"/>
    <col min="3339" max="3339" width="25" style="212" customWidth="1"/>
    <col min="3340" max="3340" width="14.19921875" style="212" customWidth="1"/>
    <col min="3341" max="3341" width="21.69921875" style="212" customWidth="1"/>
    <col min="3342" max="3342" width="14.19921875" style="212" customWidth="1"/>
    <col min="3343" max="3343" width="32.19921875" style="212" customWidth="1"/>
    <col min="3344" max="3344" width="25.19921875" style="212" customWidth="1"/>
    <col min="3345" max="3345" width="16.796875" style="212" customWidth="1"/>
    <col min="3346" max="3346" width="25.5" style="212" customWidth="1"/>
    <col min="3347" max="3350" width="29.296875" style="212" customWidth="1"/>
    <col min="3351" max="3351" width="28.19921875" style="212" customWidth="1"/>
    <col min="3352" max="3353" width="0" style="212" hidden="1" customWidth="1"/>
    <col min="3354" max="3354" width="71.5" style="212" customWidth="1"/>
    <col min="3355" max="3584" width="9.296875" style="212"/>
    <col min="3585" max="3585" width="70.296875" style="212" customWidth="1"/>
    <col min="3586" max="3586" width="119" style="212" customWidth="1"/>
    <col min="3587" max="3587" width="27" style="212" customWidth="1"/>
    <col min="3588" max="3588" width="23.5" style="212" customWidth="1"/>
    <col min="3589" max="3590" width="26.5" style="212" customWidth="1"/>
    <col min="3591" max="3591" width="24" style="212" customWidth="1"/>
    <col min="3592" max="3592" width="18" style="212" customWidth="1"/>
    <col min="3593" max="3593" width="28.796875" style="212" customWidth="1"/>
    <col min="3594" max="3594" width="13.796875" style="212" customWidth="1"/>
    <col min="3595" max="3595" width="25" style="212" customWidth="1"/>
    <col min="3596" max="3596" width="14.19921875" style="212" customWidth="1"/>
    <col min="3597" max="3597" width="21.69921875" style="212" customWidth="1"/>
    <col min="3598" max="3598" width="14.19921875" style="212" customWidth="1"/>
    <col min="3599" max="3599" width="32.19921875" style="212" customWidth="1"/>
    <col min="3600" max="3600" width="25.19921875" style="212" customWidth="1"/>
    <col min="3601" max="3601" width="16.796875" style="212" customWidth="1"/>
    <col min="3602" max="3602" width="25.5" style="212" customWidth="1"/>
    <col min="3603" max="3606" width="29.296875" style="212" customWidth="1"/>
    <col min="3607" max="3607" width="28.19921875" style="212" customWidth="1"/>
    <col min="3608" max="3609" width="0" style="212" hidden="1" customWidth="1"/>
    <col min="3610" max="3610" width="71.5" style="212" customWidth="1"/>
    <col min="3611" max="3840" width="9.296875" style="212"/>
    <col min="3841" max="3841" width="70.296875" style="212" customWidth="1"/>
    <col min="3842" max="3842" width="119" style="212" customWidth="1"/>
    <col min="3843" max="3843" width="27" style="212" customWidth="1"/>
    <col min="3844" max="3844" width="23.5" style="212" customWidth="1"/>
    <col min="3845" max="3846" width="26.5" style="212" customWidth="1"/>
    <col min="3847" max="3847" width="24" style="212" customWidth="1"/>
    <col min="3848" max="3848" width="18" style="212" customWidth="1"/>
    <col min="3849" max="3849" width="28.796875" style="212" customWidth="1"/>
    <col min="3850" max="3850" width="13.796875" style="212" customWidth="1"/>
    <col min="3851" max="3851" width="25" style="212" customWidth="1"/>
    <col min="3852" max="3852" width="14.19921875" style="212" customWidth="1"/>
    <col min="3853" max="3853" width="21.69921875" style="212" customWidth="1"/>
    <col min="3854" max="3854" width="14.19921875" style="212" customWidth="1"/>
    <col min="3855" max="3855" width="32.19921875" style="212" customWidth="1"/>
    <col min="3856" max="3856" width="25.19921875" style="212" customWidth="1"/>
    <col min="3857" max="3857" width="16.796875" style="212" customWidth="1"/>
    <col min="3858" max="3858" width="25.5" style="212" customWidth="1"/>
    <col min="3859" max="3862" width="29.296875" style="212" customWidth="1"/>
    <col min="3863" max="3863" width="28.19921875" style="212" customWidth="1"/>
    <col min="3864" max="3865" width="0" style="212" hidden="1" customWidth="1"/>
    <col min="3866" max="3866" width="71.5" style="212" customWidth="1"/>
    <col min="3867" max="4096" width="9.296875" style="212"/>
    <col min="4097" max="4097" width="70.296875" style="212" customWidth="1"/>
    <col min="4098" max="4098" width="119" style="212" customWidth="1"/>
    <col min="4099" max="4099" width="27" style="212" customWidth="1"/>
    <col min="4100" max="4100" width="23.5" style="212" customWidth="1"/>
    <col min="4101" max="4102" width="26.5" style="212" customWidth="1"/>
    <col min="4103" max="4103" width="24" style="212" customWidth="1"/>
    <col min="4104" max="4104" width="18" style="212" customWidth="1"/>
    <col min="4105" max="4105" width="28.796875" style="212" customWidth="1"/>
    <col min="4106" max="4106" width="13.796875" style="212" customWidth="1"/>
    <col min="4107" max="4107" width="25" style="212" customWidth="1"/>
    <col min="4108" max="4108" width="14.19921875" style="212" customWidth="1"/>
    <col min="4109" max="4109" width="21.69921875" style="212" customWidth="1"/>
    <col min="4110" max="4110" width="14.19921875" style="212" customWidth="1"/>
    <col min="4111" max="4111" width="32.19921875" style="212" customWidth="1"/>
    <col min="4112" max="4112" width="25.19921875" style="212" customWidth="1"/>
    <col min="4113" max="4113" width="16.796875" style="212" customWidth="1"/>
    <col min="4114" max="4114" width="25.5" style="212" customWidth="1"/>
    <col min="4115" max="4118" width="29.296875" style="212" customWidth="1"/>
    <col min="4119" max="4119" width="28.19921875" style="212" customWidth="1"/>
    <col min="4120" max="4121" width="0" style="212" hidden="1" customWidth="1"/>
    <col min="4122" max="4122" width="71.5" style="212" customWidth="1"/>
    <col min="4123" max="4352" width="9.296875" style="212"/>
    <col min="4353" max="4353" width="70.296875" style="212" customWidth="1"/>
    <col min="4354" max="4354" width="119" style="212" customWidth="1"/>
    <col min="4355" max="4355" width="27" style="212" customWidth="1"/>
    <col min="4356" max="4356" width="23.5" style="212" customWidth="1"/>
    <col min="4357" max="4358" width="26.5" style="212" customWidth="1"/>
    <col min="4359" max="4359" width="24" style="212" customWidth="1"/>
    <col min="4360" max="4360" width="18" style="212" customWidth="1"/>
    <col min="4361" max="4361" width="28.796875" style="212" customWidth="1"/>
    <col min="4362" max="4362" width="13.796875" style="212" customWidth="1"/>
    <col min="4363" max="4363" width="25" style="212" customWidth="1"/>
    <col min="4364" max="4364" width="14.19921875" style="212" customWidth="1"/>
    <col min="4365" max="4365" width="21.69921875" style="212" customWidth="1"/>
    <col min="4366" max="4366" width="14.19921875" style="212" customWidth="1"/>
    <col min="4367" max="4367" width="32.19921875" style="212" customWidth="1"/>
    <col min="4368" max="4368" width="25.19921875" style="212" customWidth="1"/>
    <col min="4369" max="4369" width="16.796875" style="212" customWidth="1"/>
    <col min="4370" max="4370" width="25.5" style="212" customWidth="1"/>
    <col min="4371" max="4374" width="29.296875" style="212" customWidth="1"/>
    <col min="4375" max="4375" width="28.19921875" style="212" customWidth="1"/>
    <col min="4376" max="4377" width="0" style="212" hidden="1" customWidth="1"/>
    <col min="4378" max="4378" width="71.5" style="212" customWidth="1"/>
    <col min="4379" max="4608" width="9.296875" style="212"/>
    <col min="4609" max="4609" width="70.296875" style="212" customWidth="1"/>
    <col min="4610" max="4610" width="119" style="212" customWidth="1"/>
    <col min="4611" max="4611" width="27" style="212" customWidth="1"/>
    <col min="4612" max="4612" width="23.5" style="212" customWidth="1"/>
    <col min="4613" max="4614" width="26.5" style="212" customWidth="1"/>
    <col min="4615" max="4615" width="24" style="212" customWidth="1"/>
    <col min="4616" max="4616" width="18" style="212" customWidth="1"/>
    <col min="4617" max="4617" width="28.796875" style="212" customWidth="1"/>
    <col min="4618" max="4618" width="13.796875" style="212" customWidth="1"/>
    <col min="4619" max="4619" width="25" style="212" customWidth="1"/>
    <col min="4620" max="4620" width="14.19921875" style="212" customWidth="1"/>
    <col min="4621" max="4621" width="21.69921875" style="212" customWidth="1"/>
    <col min="4622" max="4622" width="14.19921875" style="212" customWidth="1"/>
    <col min="4623" max="4623" width="32.19921875" style="212" customWidth="1"/>
    <col min="4624" max="4624" width="25.19921875" style="212" customWidth="1"/>
    <col min="4625" max="4625" width="16.796875" style="212" customWidth="1"/>
    <col min="4626" max="4626" width="25.5" style="212" customWidth="1"/>
    <col min="4627" max="4630" width="29.296875" style="212" customWidth="1"/>
    <col min="4631" max="4631" width="28.19921875" style="212" customWidth="1"/>
    <col min="4632" max="4633" width="0" style="212" hidden="1" customWidth="1"/>
    <col min="4634" max="4634" width="71.5" style="212" customWidth="1"/>
    <col min="4635" max="4864" width="9.296875" style="212"/>
    <col min="4865" max="4865" width="70.296875" style="212" customWidth="1"/>
    <col min="4866" max="4866" width="119" style="212" customWidth="1"/>
    <col min="4867" max="4867" width="27" style="212" customWidth="1"/>
    <col min="4868" max="4868" width="23.5" style="212" customWidth="1"/>
    <col min="4869" max="4870" width="26.5" style="212" customWidth="1"/>
    <col min="4871" max="4871" width="24" style="212" customWidth="1"/>
    <col min="4872" max="4872" width="18" style="212" customWidth="1"/>
    <col min="4873" max="4873" width="28.796875" style="212" customWidth="1"/>
    <col min="4874" max="4874" width="13.796875" style="212" customWidth="1"/>
    <col min="4875" max="4875" width="25" style="212" customWidth="1"/>
    <col min="4876" max="4876" width="14.19921875" style="212" customWidth="1"/>
    <col min="4877" max="4877" width="21.69921875" style="212" customWidth="1"/>
    <col min="4878" max="4878" width="14.19921875" style="212" customWidth="1"/>
    <col min="4879" max="4879" width="32.19921875" style="212" customWidth="1"/>
    <col min="4880" max="4880" width="25.19921875" style="212" customWidth="1"/>
    <col min="4881" max="4881" width="16.796875" style="212" customWidth="1"/>
    <col min="4882" max="4882" width="25.5" style="212" customWidth="1"/>
    <col min="4883" max="4886" width="29.296875" style="212" customWidth="1"/>
    <col min="4887" max="4887" width="28.19921875" style="212" customWidth="1"/>
    <col min="4888" max="4889" width="0" style="212" hidden="1" customWidth="1"/>
    <col min="4890" max="4890" width="71.5" style="212" customWidth="1"/>
    <col min="4891" max="5120" width="9.296875" style="212"/>
    <col min="5121" max="5121" width="70.296875" style="212" customWidth="1"/>
    <col min="5122" max="5122" width="119" style="212" customWidth="1"/>
    <col min="5123" max="5123" width="27" style="212" customWidth="1"/>
    <col min="5124" max="5124" width="23.5" style="212" customWidth="1"/>
    <col min="5125" max="5126" width="26.5" style="212" customWidth="1"/>
    <col min="5127" max="5127" width="24" style="212" customWidth="1"/>
    <col min="5128" max="5128" width="18" style="212" customWidth="1"/>
    <col min="5129" max="5129" width="28.796875" style="212" customWidth="1"/>
    <col min="5130" max="5130" width="13.796875" style="212" customWidth="1"/>
    <col min="5131" max="5131" width="25" style="212" customWidth="1"/>
    <col min="5132" max="5132" width="14.19921875" style="212" customWidth="1"/>
    <col min="5133" max="5133" width="21.69921875" style="212" customWidth="1"/>
    <col min="5134" max="5134" width="14.19921875" style="212" customWidth="1"/>
    <col min="5135" max="5135" width="32.19921875" style="212" customWidth="1"/>
    <col min="5136" max="5136" width="25.19921875" style="212" customWidth="1"/>
    <col min="5137" max="5137" width="16.796875" style="212" customWidth="1"/>
    <col min="5138" max="5138" width="25.5" style="212" customWidth="1"/>
    <col min="5139" max="5142" width="29.296875" style="212" customWidth="1"/>
    <col min="5143" max="5143" width="28.19921875" style="212" customWidth="1"/>
    <col min="5144" max="5145" width="0" style="212" hidden="1" customWidth="1"/>
    <col min="5146" max="5146" width="71.5" style="212" customWidth="1"/>
    <col min="5147" max="5376" width="9.296875" style="212"/>
    <col min="5377" max="5377" width="70.296875" style="212" customWidth="1"/>
    <col min="5378" max="5378" width="119" style="212" customWidth="1"/>
    <col min="5379" max="5379" width="27" style="212" customWidth="1"/>
    <col min="5380" max="5380" width="23.5" style="212" customWidth="1"/>
    <col min="5381" max="5382" width="26.5" style="212" customWidth="1"/>
    <col min="5383" max="5383" width="24" style="212" customWidth="1"/>
    <col min="5384" max="5384" width="18" style="212" customWidth="1"/>
    <col min="5385" max="5385" width="28.796875" style="212" customWidth="1"/>
    <col min="5386" max="5386" width="13.796875" style="212" customWidth="1"/>
    <col min="5387" max="5387" width="25" style="212" customWidth="1"/>
    <col min="5388" max="5388" width="14.19921875" style="212" customWidth="1"/>
    <col min="5389" max="5389" width="21.69921875" style="212" customWidth="1"/>
    <col min="5390" max="5390" width="14.19921875" style="212" customWidth="1"/>
    <col min="5391" max="5391" width="32.19921875" style="212" customWidth="1"/>
    <col min="5392" max="5392" width="25.19921875" style="212" customWidth="1"/>
    <col min="5393" max="5393" width="16.796875" style="212" customWidth="1"/>
    <col min="5394" max="5394" width="25.5" style="212" customWidth="1"/>
    <col min="5395" max="5398" width="29.296875" style="212" customWidth="1"/>
    <col min="5399" max="5399" width="28.19921875" style="212" customWidth="1"/>
    <col min="5400" max="5401" width="0" style="212" hidden="1" customWidth="1"/>
    <col min="5402" max="5402" width="71.5" style="212" customWidth="1"/>
    <col min="5403" max="5632" width="9.296875" style="212"/>
    <col min="5633" max="5633" width="70.296875" style="212" customWidth="1"/>
    <col min="5634" max="5634" width="119" style="212" customWidth="1"/>
    <col min="5635" max="5635" width="27" style="212" customWidth="1"/>
    <col min="5636" max="5636" width="23.5" style="212" customWidth="1"/>
    <col min="5637" max="5638" width="26.5" style="212" customWidth="1"/>
    <col min="5639" max="5639" width="24" style="212" customWidth="1"/>
    <col min="5640" max="5640" width="18" style="212" customWidth="1"/>
    <col min="5641" max="5641" width="28.796875" style="212" customWidth="1"/>
    <col min="5642" max="5642" width="13.796875" style="212" customWidth="1"/>
    <col min="5643" max="5643" width="25" style="212" customWidth="1"/>
    <col min="5644" max="5644" width="14.19921875" style="212" customWidth="1"/>
    <col min="5645" max="5645" width="21.69921875" style="212" customWidth="1"/>
    <col min="5646" max="5646" width="14.19921875" style="212" customWidth="1"/>
    <col min="5647" max="5647" width="32.19921875" style="212" customWidth="1"/>
    <col min="5648" max="5648" width="25.19921875" style="212" customWidth="1"/>
    <col min="5649" max="5649" width="16.796875" style="212" customWidth="1"/>
    <col min="5650" max="5650" width="25.5" style="212" customWidth="1"/>
    <col min="5651" max="5654" width="29.296875" style="212" customWidth="1"/>
    <col min="5655" max="5655" width="28.19921875" style="212" customWidth="1"/>
    <col min="5656" max="5657" width="0" style="212" hidden="1" customWidth="1"/>
    <col min="5658" max="5658" width="71.5" style="212" customWidth="1"/>
    <col min="5659" max="5888" width="9.296875" style="212"/>
    <col min="5889" max="5889" width="70.296875" style="212" customWidth="1"/>
    <col min="5890" max="5890" width="119" style="212" customWidth="1"/>
    <col min="5891" max="5891" width="27" style="212" customWidth="1"/>
    <col min="5892" max="5892" width="23.5" style="212" customWidth="1"/>
    <col min="5893" max="5894" width="26.5" style="212" customWidth="1"/>
    <col min="5895" max="5895" width="24" style="212" customWidth="1"/>
    <col min="5896" max="5896" width="18" style="212" customWidth="1"/>
    <col min="5897" max="5897" width="28.796875" style="212" customWidth="1"/>
    <col min="5898" max="5898" width="13.796875" style="212" customWidth="1"/>
    <col min="5899" max="5899" width="25" style="212" customWidth="1"/>
    <col min="5900" max="5900" width="14.19921875" style="212" customWidth="1"/>
    <col min="5901" max="5901" width="21.69921875" style="212" customWidth="1"/>
    <col min="5902" max="5902" width="14.19921875" style="212" customWidth="1"/>
    <col min="5903" max="5903" width="32.19921875" style="212" customWidth="1"/>
    <col min="5904" max="5904" width="25.19921875" style="212" customWidth="1"/>
    <col min="5905" max="5905" width="16.796875" style="212" customWidth="1"/>
    <col min="5906" max="5906" width="25.5" style="212" customWidth="1"/>
    <col min="5907" max="5910" width="29.296875" style="212" customWidth="1"/>
    <col min="5911" max="5911" width="28.19921875" style="212" customWidth="1"/>
    <col min="5912" max="5913" width="0" style="212" hidden="1" customWidth="1"/>
    <col min="5914" max="5914" width="71.5" style="212" customWidth="1"/>
    <col min="5915" max="6144" width="9.296875" style="212"/>
    <col min="6145" max="6145" width="70.296875" style="212" customWidth="1"/>
    <col min="6146" max="6146" width="119" style="212" customWidth="1"/>
    <col min="6147" max="6147" width="27" style="212" customWidth="1"/>
    <col min="6148" max="6148" width="23.5" style="212" customWidth="1"/>
    <col min="6149" max="6150" width="26.5" style="212" customWidth="1"/>
    <col min="6151" max="6151" width="24" style="212" customWidth="1"/>
    <col min="6152" max="6152" width="18" style="212" customWidth="1"/>
    <col min="6153" max="6153" width="28.796875" style="212" customWidth="1"/>
    <col min="6154" max="6154" width="13.796875" style="212" customWidth="1"/>
    <col min="6155" max="6155" width="25" style="212" customWidth="1"/>
    <col min="6156" max="6156" width="14.19921875" style="212" customWidth="1"/>
    <col min="6157" max="6157" width="21.69921875" style="212" customWidth="1"/>
    <col min="6158" max="6158" width="14.19921875" style="212" customWidth="1"/>
    <col min="6159" max="6159" width="32.19921875" style="212" customWidth="1"/>
    <col min="6160" max="6160" width="25.19921875" style="212" customWidth="1"/>
    <col min="6161" max="6161" width="16.796875" style="212" customWidth="1"/>
    <col min="6162" max="6162" width="25.5" style="212" customWidth="1"/>
    <col min="6163" max="6166" width="29.296875" style="212" customWidth="1"/>
    <col min="6167" max="6167" width="28.19921875" style="212" customWidth="1"/>
    <col min="6168" max="6169" width="0" style="212" hidden="1" customWidth="1"/>
    <col min="6170" max="6170" width="71.5" style="212" customWidth="1"/>
    <col min="6171" max="6400" width="9.296875" style="212"/>
    <col min="6401" max="6401" width="70.296875" style="212" customWidth="1"/>
    <col min="6402" max="6402" width="119" style="212" customWidth="1"/>
    <col min="6403" max="6403" width="27" style="212" customWidth="1"/>
    <col min="6404" max="6404" width="23.5" style="212" customWidth="1"/>
    <col min="6405" max="6406" width="26.5" style="212" customWidth="1"/>
    <col min="6407" max="6407" width="24" style="212" customWidth="1"/>
    <col min="6408" max="6408" width="18" style="212" customWidth="1"/>
    <col min="6409" max="6409" width="28.796875" style="212" customWidth="1"/>
    <col min="6410" max="6410" width="13.796875" style="212" customWidth="1"/>
    <col min="6411" max="6411" width="25" style="212" customWidth="1"/>
    <col min="6412" max="6412" width="14.19921875" style="212" customWidth="1"/>
    <col min="6413" max="6413" width="21.69921875" style="212" customWidth="1"/>
    <col min="6414" max="6414" width="14.19921875" style="212" customWidth="1"/>
    <col min="6415" max="6415" width="32.19921875" style="212" customWidth="1"/>
    <col min="6416" max="6416" width="25.19921875" style="212" customWidth="1"/>
    <col min="6417" max="6417" width="16.796875" style="212" customWidth="1"/>
    <col min="6418" max="6418" width="25.5" style="212" customWidth="1"/>
    <col min="6419" max="6422" width="29.296875" style="212" customWidth="1"/>
    <col min="6423" max="6423" width="28.19921875" style="212" customWidth="1"/>
    <col min="6424" max="6425" width="0" style="212" hidden="1" customWidth="1"/>
    <col min="6426" max="6426" width="71.5" style="212" customWidth="1"/>
    <col min="6427" max="6656" width="9.296875" style="212"/>
    <col min="6657" max="6657" width="70.296875" style="212" customWidth="1"/>
    <col min="6658" max="6658" width="119" style="212" customWidth="1"/>
    <col min="6659" max="6659" width="27" style="212" customWidth="1"/>
    <col min="6660" max="6660" width="23.5" style="212" customWidth="1"/>
    <col min="6661" max="6662" width="26.5" style="212" customWidth="1"/>
    <col min="6663" max="6663" width="24" style="212" customWidth="1"/>
    <col min="6664" max="6664" width="18" style="212" customWidth="1"/>
    <col min="6665" max="6665" width="28.796875" style="212" customWidth="1"/>
    <col min="6666" max="6666" width="13.796875" style="212" customWidth="1"/>
    <col min="6667" max="6667" width="25" style="212" customWidth="1"/>
    <col min="6668" max="6668" width="14.19921875" style="212" customWidth="1"/>
    <col min="6669" max="6669" width="21.69921875" style="212" customWidth="1"/>
    <col min="6670" max="6670" width="14.19921875" style="212" customWidth="1"/>
    <col min="6671" max="6671" width="32.19921875" style="212" customWidth="1"/>
    <col min="6672" max="6672" width="25.19921875" style="212" customWidth="1"/>
    <col min="6673" max="6673" width="16.796875" style="212" customWidth="1"/>
    <col min="6674" max="6674" width="25.5" style="212" customWidth="1"/>
    <col min="6675" max="6678" width="29.296875" style="212" customWidth="1"/>
    <col min="6679" max="6679" width="28.19921875" style="212" customWidth="1"/>
    <col min="6680" max="6681" width="0" style="212" hidden="1" customWidth="1"/>
    <col min="6682" max="6682" width="71.5" style="212" customWidth="1"/>
    <col min="6683" max="6912" width="9.296875" style="212"/>
    <col min="6913" max="6913" width="70.296875" style="212" customWidth="1"/>
    <col min="6914" max="6914" width="119" style="212" customWidth="1"/>
    <col min="6915" max="6915" width="27" style="212" customWidth="1"/>
    <col min="6916" max="6916" width="23.5" style="212" customWidth="1"/>
    <col min="6917" max="6918" width="26.5" style="212" customWidth="1"/>
    <col min="6919" max="6919" width="24" style="212" customWidth="1"/>
    <col min="6920" max="6920" width="18" style="212" customWidth="1"/>
    <col min="6921" max="6921" width="28.796875" style="212" customWidth="1"/>
    <col min="6922" max="6922" width="13.796875" style="212" customWidth="1"/>
    <col min="6923" max="6923" width="25" style="212" customWidth="1"/>
    <col min="6924" max="6924" width="14.19921875" style="212" customWidth="1"/>
    <col min="6925" max="6925" width="21.69921875" style="212" customWidth="1"/>
    <col min="6926" max="6926" width="14.19921875" style="212" customWidth="1"/>
    <col min="6927" max="6927" width="32.19921875" style="212" customWidth="1"/>
    <col min="6928" max="6928" width="25.19921875" style="212" customWidth="1"/>
    <col min="6929" max="6929" width="16.796875" style="212" customWidth="1"/>
    <col min="6930" max="6930" width="25.5" style="212" customWidth="1"/>
    <col min="6931" max="6934" width="29.296875" style="212" customWidth="1"/>
    <col min="6935" max="6935" width="28.19921875" style="212" customWidth="1"/>
    <col min="6936" max="6937" width="0" style="212" hidden="1" customWidth="1"/>
    <col min="6938" max="6938" width="71.5" style="212" customWidth="1"/>
    <col min="6939" max="7168" width="9.296875" style="212"/>
    <col min="7169" max="7169" width="70.296875" style="212" customWidth="1"/>
    <col min="7170" max="7170" width="119" style="212" customWidth="1"/>
    <col min="7171" max="7171" width="27" style="212" customWidth="1"/>
    <col min="7172" max="7172" width="23.5" style="212" customWidth="1"/>
    <col min="7173" max="7174" width="26.5" style="212" customWidth="1"/>
    <col min="7175" max="7175" width="24" style="212" customWidth="1"/>
    <col min="7176" max="7176" width="18" style="212" customWidth="1"/>
    <col min="7177" max="7177" width="28.796875" style="212" customWidth="1"/>
    <col min="7178" max="7178" width="13.796875" style="212" customWidth="1"/>
    <col min="7179" max="7179" width="25" style="212" customWidth="1"/>
    <col min="7180" max="7180" width="14.19921875" style="212" customWidth="1"/>
    <col min="7181" max="7181" width="21.69921875" style="212" customWidth="1"/>
    <col min="7182" max="7182" width="14.19921875" style="212" customWidth="1"/>
    <col min="7183" max="7183" width="32.19921875" style="212" customWidth="1"/>
    <col min="7184" max="7184" width="25.19921875" style="212" customWidth="1"/>
    <col min="7185" max="7185" width="16.796875" style="212" customWidth="1"/>
    <col min="7186" max="7186" width="25.5" style="212" customWidth="1"/>
    <col min="7187" max="7190" width="29.296875" style="212" customWidth="1"/>
    <col min="7191" max="7191" width="28.19921875" style="212" customWidth="1"/>
    <col min="7192" max="7193" width="0" style="212" hidden="1" customWidth="1"/>
    <col min="7194" max="7194" width="71.5" style="212" customWidth="1"/>
    <col min="7195" max="7424" width="9.296875" style="212"/>
    <col min="7425" max="7425" width="70.296875" style="212" customWidth="1"/>
    <col min="7426" max="7426" width="119" style="212" customWidth="1"/>
    <col min="7427" max="7427" width="27" style="212" customWidth="1"/>
    <col min="7428" max="7428" width="23.5" style="212" customWidth="1"/>
    <col min="7429" max="7430" width="26.5" style="212" customWidth="1"/>
    <col min="7431" max="7431" width="24" style="212" customWidth="1"/>
    <col min="7432" max="7432" width="18" style="212" customWidth="1"/>
    <col min="7433" max="7433" width="28.796875" style="212" customWidth="1"/>
    <col min="7434" max="7434" width="13.796875" style="212" customWidth="1"/>
    <col min="7435" max="7435" width="25" style="212" customWidth="1"/>
    <col min="7436" max="7436" width="14.19921875" style="212" customWidth="1"/>
    <col min="7437" max="7437" width="21.69921875" style="212" customWidth="1"/>
    <col min="7438" max="7438" width="14.19921875" style="212" customWidth="1"/>
    <col min="7439" max="7439" width="32.19921875" style="212" customWidth="1"/>
    <col min="7440" max="7440" width="25.19921875" style="212" customWidth="1"/>
    <col min="7441" max="7441" width="16.796875" style="212" customWidth="1"/>
    <col min="7442" max="7442" width="25.5" style="212" customWidth="1"/>
    <col min="7443" max="7446" width="29.296875" style="212" customWidth="1"/>
    <col min="7447" max="7447" width="28.19921875" style="212" customWidth="1"/>
    <col min="7448" max="7449" width="0" style="212" hidden="1" customWidth="1"/>
    <col min="7450" max="7450" width="71.5" style="212" customWidth="1"/>
    <col min="7451" max="7680" width="9.296875" style="212"/>
    <col min="7681" max="7681" width="70.296875" style="212" customWidth="1"/>
    <col min="7682" max="7682" width="119" style="212" customWidth="1"/>
    <col min="7683" max="7683" width="27" style="212" customWidth="1"/>
    <col min="7684" max="7684" width="23.5" style="212" customWidth="1"/>
    <col min="7685" max="7686" width="26.5" style="212" customWidth="1"/>
    <col min="7687" max="7687" width="24" style="212" customWidth="1"/>
    <col min="7688" max="7688" width="18" style="212" customWidth="1"/>
    <col min="7689" max="7689" width="28.796875" style="212" customWidth="1"/>
    <col min="7690" max="7690" width="13.796875" style="212" customWidth="1"/>
    <col min="7691" max="7691" width="25" style="212" customWidth="1"/>
    <col min="7692" max="7692" width="14.19921875" style="212" customWidth="1"/>
    <col min="7693" max="7693" width="21.69921875" style="212" customWidth="1"/>
    <col min="7694" max="7694" width="14.19921875" style="212" customWidth="1"/>
    <col min="7695" max="7695" width="32.19921875" style="212" customWidth="1"/>
    <col min="7696" max="7696" width="25.19921875" style="212" customWidth="1"/>
    <col min="7697" max="7697" width="16.796875" style="212" customWidth="1"/>
    <col min="7698" max="7698" width="25.5" style="212" customWidth="1"/>
    <col min="7699" max="7702" width="29.296875" style="212" customWidth="1"/>
    <col min="7703" max="7703" width="28.19921875" style="212" customWidth="1"/>
    <col min="7704" max="7705" width="0" style="212" hidden="1" customWidth="1"/>
    <col min="7706" max="7706" width="71.5" style="212" customWidth="1"/>
    <col min="7707" max="7936" width="9.296875" style="212"/>
    <col min="7937" max="7937" width="70.296875" style="212" customWidth="1"/>
    <col min="7938" max="7938" width="119" style="212" customWidth="1"/>
    <col min="7939" max="7939" width="27" style="212" customWidth="1"/>
    <col min="7940" max="7940" width="23.5" style="212" customWidth="1"/>
    <col min="7941" max="7942" width="26.5" style="212" customWidth="1"/>
    <col min="7943" max="7943" width="24" style="212" customWidth="1"/>
    <col min="7944" max="7944" width="18" style="212" customWidth="1"/>
    <col min="7945" max="7945" width="28.796875" style="212" customWidth="1"/>
    <col min="7946" max="7946" width="13.796875" style="212" customWidth="1"/>
    <col min="7947" max="7947" width="25" style="212" customWidth="1"/>
    <col min="7948" max="7948" width="14.19921875" style="212" customWidth="1"/>
    <col min="7949" max="7949" width="21.69921875" style="212" customWidth="1"/>
    <col min="7950" max="7950" width="14.19921875" style="212" customWidth="1"/>
    <col min="7951" max="7951" width="32.19921875" style="212" customWidth="1"/>
    <col min="7952" max="7952" width="25.19921875" style="212" customWidth="1"/>
    <col min="7953" max="7953" width="16.796875" style="212" customWidth="1"/>
    <col min="7954" max="7954" width="25.5" style="212" customWidth="1"/>
    <col min="7955" max="7958" width="29.296875" style="212" customWidth="1"/>
    <col min="7959" max="7959" width="28.19921875" style="212" customWidth="1"/>
    <col min="7960" max="7961" width="0" style="212" hidden="1" customWidth="1"/>
    <col min="7962" max="7962" width="71.5" style="212" customWidth="1"/>
    <col min="7963" max="8192" width="9.296875" style="212"/>
    <col min="8193" max="8193" width="70.296875" style="212" customWidth="1"/>
    <col min="8194" max="8194" width="119" style="212" customWidth="1"/>
    <col min="8195" max="8195" width="27" style="212" customWidth="1"/>
    <col min="8196" max="8196" width="23.5" style="212" customWidth="1"/>
    <col min="8197" max="8198" width="26.5" style="212" customWidth="1"/>
    <col min="8199" max="8199" width="24" style="212" customWidth="1"/>
    <col min="8200" max="8200" width="18" style="212" customWidth="1"/>
    <col min="8201" max="8201" width="28.796875" style="212" customWidth="1"/>
    <col min="8202" max="8202" width="13.796875" style="212" customWidth="1"/>
    <col min="8203" max="8203" width="25" style="212" customWidth="1"/>
    <col min="8204" max="8204" width="14.19921875" style="212" customWidth="1"/>
    <col min="8205" max="8205" width="21.69921875" style="212" customWidth="1"/>
    <col min="8206" max="8206" width="14.19921875" style="212" customWidth="1"/>
    <col min="8207" max="8207" width="32.19921875" style="212" customWidth="1"/>
    <col min="8208" max="8208" width="25.19921875" style="212" customWidth="1"/>
    <col min="8209" max="8209" width="16.796875" style="212" customWidth="1"/>
    <col min="8210" max="8210" width="25.5" style="212" customWidth="1"/>
    <col min="8211" max="8214" width="29.296875" style="212" customWidth="1"/>
    <col min="8215" max="8215" width="28.19921875" style="212" customWidth="1"/>
    <col min="8216" max="8217" width="0" style="212" hidden="1" customWidth="1"/>
    <col min="8218" max="8218" width="71.5" style="212" customWidth="1"/>
    <col min="8219" max="8448" width="9.296875" style="212"/>
    <col min="8449" max="8449" width="70.296875" style="212" customWidth="1"/>
    <col min="8450" max="8450" width="119" style="212" customWidth="1"/>
    <col min="8451" max="8451" width="27" style="212" customWidth="1"/>
    <col min="8452" max="8452" width="23.5" style="212" customWidth="1"/>
    <col min="8453" max="8454" width="26.5" style="212" customWidth="1"/>
    <col min="8455" max="8455" width="24" style="212" customWidth="1"/>
    <col min="8456" max="8456" width="18" style="212" customWidth="1"/>
    <col min="8457" max="8457" width="28.796875" style="212" customWidth="1"/>
    <col min="8458" max="8458" width="13.796875" style="212" customWidth="1"/>
    <col min="8459" max="8459" width="25" style="212" customWidth="1"/>
    <col min="8460" max="8460" width="14.19921875" style="212" customWidth="1"/>
    <col min="8461" max="8461" width="21.69921875" style="212" customWidth="1"/>
    <col min="8462" max="8462" width="14.19921875" style="212" customWidth="1"/>
    <col min="8463" max="8463" width="32.19921875" style="212" customWidth="1"/>
    <col min="8464" max="8464" width="25.19921875" style="212" customWidth="1"/>
    <col min="8465" max="8465" width="16.796875" style="212" customWidth="1"/>
    <col min="8466" max="8466" width="25.5" style="212" customWidth="1"/>
    <col min="8467" max="8470" width="29.296875" style="212" customWidth="1"/>
    <col min="8471" max="8471" width="28.19921875" style="212" customWidth="1"/>
    <col min="8472" max="8473" width="0" style="212" hidden="1" customWidth="1"/>
    <col min="8474" max="8474" width="71.5" style="212" customWidth="1"/>
    <col min="8475" max="8704" width="9.296875" style="212"/>
    <col min="8705" max="8705" width="70.296875" style="212" customWidth="1"/>
    <col min="8706" max="8706" width="119" style="212" customWidth="1"/>
    <col min="8707" max="8707" width="27" style="212" customWidth="1"/>
    <col min="8708" max="8708" width="23.5" style="212" customWidth="1"/>
    <col min="8709" max="8710" width="26.5" style="212" customWidth="1"/>
    <col min="8711" max="8711" width="24" style="212" customWidth="1"/>
    <col min="8712" max="8712" width="18" style="212" customWidth="1"/>
    <col min="8713" max="8713" width="28.796875" style="212" customWidth="1"/>
    <col min="8714" max="8714" width="13.796875" style="212" customWidth="1"/>
    <col min="8715" max="8715" width="25" style="212" customWidth="1"/>
    <col min="8716" max="8716" width="14.19921875" style="212" customWidth="1"/>
    <col min="8717" max="8717" width="21.69921875" style="212" customWidth="1"/>
    <col min="8718" max="8718" width="14.19921875" style="212" customWidth="1"/>
    <col min="8719" max="8719" width="32.19921875" style="212" customWidth="1"/>
    <col min="8720" max="8720" width="25.19921875" style="212" customWidth="1"/>
    <col min="8721" max="8721" width="16.796875" style="212" customWidth="1"/>
    <col min="8722" max="8722" width="25.5" style="212" customWidth="1"/>
    <col min="8723" max="8726" width="29.296875" style="212" customWidth="1"/>
    <col min="8727" max="8727" width="28.19921875" style="212" customWidth="1"/>
    <col min="8728" max="8729" width="0" style="212" hidden="1" customWidth="1"/>
    <col min="8730" max="8730" width="71.5" style="212" customWidth="1"/>
    <col min="8731" max="8960" width="9.296875" style="212"/>
    <col min="8961" max="8961" width="70.296875" style="212" customWidth="1"/>
    <col min="8962" max="8962" width="119" style="212" customWidth="1"/>
    <col min="8963" max="8963" width="27" style="212" customWidth="1"/>
    <col min="8964" max="8964" width="23.5" style="212" customWidth="1"/>
    <col min="8965" max="8966" width="26.5" style="212" customWidth="1"/>
    <col min="8967" max="8967" width="24" style="212" customWidth="1"/>
    <col min="8968" max="8968" width="18" style="212" customWidth="1"/>
    <col min="8969" max="8969" width="28.796875" style="212" customWidth="1"/>
    <col min="8970" max="8970" width="13.796875" style="212" customWidth="1"/>
    <col min="8971" max="8971" width="25" style="212" customWidth="1"/>
    <col min="8972" max="8972" width="14.19921875" style="212" customWidth="1"/>
    <col min="8973" max="8973" width="21.69921875" style="212" customWidth="1"/>
    <col min="8974" max="8974" width="14.19921875" style="212" customWidth="1"/>
    <col min="8975" max="8975" width="32.19921875" style="212" customWidth="1"/>
    <col min="8976" max="8976" width="25.19921875" style="212" customWidth="1"/>
    <col min="8977" max="8977" width="16.796875" style="212" customWidth="1"/>
    <col min="8978" max="8978" width="25.5" style="212" customWidth="1"/>
    <col min="8979" max="8982" width="29.296875" style="212" customWidth="1"/>
    <col min="8983" max="8983" width="28.19921875" style="212" customWidth="1"/>
    <col min="8984" max="8985" width="0" style="212" hidden="1" customWidth="1"/>
    <col min="8986" max="8986" width="71.5" style="212" customWidth="1"/>
    <col min="8987" max="9216" width="9.296875" style="212"/>
    <col min="9217" max="9217" width="70.296875" style="212" customWidth="1"/>
    <col min="9218" max="9218" width="119" style="212" customWidth="1"/>
    <col min="9219" max="9219" width="27" style="212" customWidth="1"/>
    <col min="9220" max="9220" width="23.5" style="212" customWidth="1"/>
    <col min="9221" max="9222" width="26.5" style="212" customWidth="1"/>
    <col min="9223" max="9223" width="24" style="212" customWidth="1"/>
    <col min="9224" max="9224" width="18" style="212" customWidth="1"/>
    <col min="9225" max="9225" width="28.796875" style="212" customWidth="1"/>
    <col min="9226" max="9226" width="13.796875" style="212" customWidth="1"/>
    <col min="9227" max="9227" width="25" style="212" customWidth="1"/>
    <col min="9228" max="9228" width="14.19921875" style="212" customWidth="1"/>
    <col min="9229" max="9229" width="21.69921875" style="212" customWidth="1"/>
    <col min="9230" max="9230" width="14.19921875" style="212" customWidth="1"/>
    <col min="9231" max="9231" width="32.19921875" style="212" customWidth="1"/>
    <col min="9232" max="9232" width="25.19921875" style="212" customWidth="1"/>
    <col min="9233" max="9233" width="16.796875" style="212" customWidth="1"/>
    <col min="9234" max="9234" width="25.5" style="212" customWidth="1"/>
    <col min="9235" max="9238" width="29.296875" style="212" customWidth="1"/>
    <col min="9239" max="9239" width="28.19921875" style="212" customWidth="1"/>
    <col min="9240" max="9241" width="0" style="212" hidden="1" customWidth="1"/>
    <col min="9242" max="9242" width="71.5" style="212" customWidth="1"/>
    <col min="9243" max="9472" width="9.296875" style="212"/>
    <col min="9473" max="9473" width="70.296875" style="212" customWidth="1"/>
    <col min="9474" max="9474" width="119" style="212" customWidth="1"/>
    <col min="9475" max="9475" width="27" style="212" customWidth="1"/>
    <col min="9476" max="9476" width="23.5" style="212" customWidth="1"/>
    <col min="9477" max="9478" width="26.5" style="212" customWidth="1"/>
    <col min="9479" max="9479" width="24" style="212" customWidth="1"/>
    <col min="9480" max="9480" width="18" style="212" customWidth="1"/>
    <col min="9481" max="9481" width="28.796875" style="212" customWidth="1"/>
    <col min="9482" max="9482" width="13.796875" style="212" customWidth="1"/>
    <col min="9483" max="9483" width="25" style="212" customWidth="1"/>
    <col min="9484" max="9484" width="14.19921875" style="212" customWidth="1"/>
    <col min="9485" max="9485" width="21.69921875" style="212" customWidth="1"/>
    <col min="9486" max="9486" width="14.19921875" style="212" customWidth="1"/>
    <col min="9487" max="9487" width="32.19921875" style="212" customWidth="1"/>
    <col min="9488" max="9488" width="25.19921875" style="212" customWidth="1"/>
    <col min="9489" max="9489" width="16.796875" style="212" customWidth="1"/>
    <col min="9490" max="9490" width="25.5" style="212" customWidth="1"/>
    <col min="9491" max="9494" width="29.296875" style="212" customWidth="1"/>
    <col min="9495" max="9495" width="28.19921875" style="212" customWidth="1"/>
    <col min="9496" max="9497" width="0" style="212" hidden="1" customWidth="1"/>
    <col min="9498" max="9498" width="71.5" style="212" customWidth="1"/>
    <col min="9499" max="9728" width="9.296875" style="212"/>
    <col min="9729" max="9729" width="70.296875" style="212" customWidth="1"/>
    <col min="9730" max="9730" width="119" style="212" customWidth="1"/>
    <col min="9731" max="9731" width="27" style="212" customWidth="1"/>
    <col min="9732" max="9732" width="23.5" style="212" customWidth="1"/>
    <col min="9733" max="9734" width="26.5" style="212" customWidth="1"/>
    <col min="9735" max="9735" width="24" style="212" customWidth="1"/>
    <col min="9736" max="9736" width="18" style="212" customWidth="1"/>
    <col min="9737" max="9737" width="28.796875" style="212" customWidth="1"/>
    <col min="9738" max="9738" width="13.796875" style="212" customWidth="1"/>
    <col min="9739" max="9739" width="25" style="212" customWidth="1"/>
    <col min="9740" max="9740" width="14.19921875" style="212" customWidth="1"/>
    <col min="9741" max="9741" width="21.69921875" style="212" customWidth="1"/>
    <col min="9742" max="9742" width="14.19921875" style="212" customWidth="1"/>
    <col min="9743" max="9743" width="32.19921875" style="212" customWidth="1"/>
    <col min="9744" max="9744" width="25.19921875" style="212" customWidth="1"/>
    <col min="9745" max="9745" width="16.796875" style="212" customWidth="1"/>
    <col min="9746" max="9746" width="25.5" style="212" customWidth="1"/>
    <col min="9747" max="9750" width="29.296875" style="212" customWidth="1"/>
    <col min="9751" max="9751" width="28.19921875" style="212" customWidth="1"/>
    <col min="9752" max="9753" width="0" style="212" hidden="1" customWidth="1"/>
    <col min="9754" max="9754" width="71.5" style="212" customWidth="1"/>
    <col min="9755" max="9984" width="9.296875" style="212"/>
    <col min="9985" max="9985" width="70.296875" style="212" customWidth="1"/>
    <col min="9986" max="9986" width="119" style="212" customWidth="1"/>
    <col min="9987" max="9987" width="27" style="212" customWidth="1"/>
    <col min="9988" max="9988" width="23.5" style="212" customWidth="1"/>
    <col min="9989" max="9990" width="26.5" style="212" customWidth="1"/>
    <col min="9991" max="9991" width="24" style="212" customWidth="1"/>
    <col min="9992" max="9992" width="18" style="212" customWidth="1"/>
    <col min="9993" max="9993" width="28.796875" style="212" customWidth="1"/>
    <col min="9994" max="9994" width="13.796875" style="212" customWidth="1"/>
    <col min="9995" max="9995" width="25" style="212" customWidth="1"/>
    <col min="9996" max="9996" width="14.19921875" style="212" customWidth="1"/>
    <col min="9997" max="9997" width="21.69921875" style="212" customWidth="1"/>
    <col min="9998" max="9998" width="14.19921875" style="212" customWidth="1"/>
    <col min="9999" max="9999" width="32.19921875" style="212" customWidth="1"/>
    <col min="10000" max="10000" width="25.19921875" style="212" customWidth="1"/>
    <col min="10001" max="10001" width="16.796875" style="212" customWidth="1"/>
    <col min="10002" max="10002" width="25.5" style="212" customWidth="1"/>
    <col min="10003" max="10006" width="29.296875" style="212" customWidth="1"/>
    <col min="10007" max="10007" width="28.19921875" style="212" customWidth="1"/>
    <col min="10008" max="10009" width="0" style="212" hidden="1" customWidth="1"/>
    <col min="10010" max="10010" width="71.5" style="212" customWidth="1"/>
    <col min="10011" max="10240" width="9.296875" style="212"/>
    <col min="10241" max="10241" width="70.296875" style="212" customWidth="1"/>
    <col min="10242" max="10242" width="119" style="212" customWidth="1"/>
    <col min="10243" max="10243" width="27" style="212" customWidth="1"/>
    <col min="10244" max="10244" width="23.5" style="212" customWidth="1"/>
    <col min="10245" max="10246" width="26.5" style="212" customWidth="1"/>
    <col min="10247" max="10247" width="24" style="212" customWidth="1"/>
    <col min="10248" max="10248" width="18" style="212" customWidth="1"/>
    <col min="10249" max="10249" width="28.796875" style="212" customWidth="1"/>
    <col min="10250" max="10250" width="13.796875" style="212" customWidth="1"/>
    <col min="10251" max="10251" width="25" style="212" customWidth="1"/>
    <col min="10252" max="10252" width="14.19921875" style="212" customWidth="1"/>
    <col min="10253" max="10253" width="21.69921875" style="212" customWidth="1"/>
    <col min="10254" max="10254" width="14.19921875" style="212" customWidth="1"/>
    <col min="10255" max="10255" width="32.19921875" style="212" customWidth="1"/>
    <col min="10256" max="10256" width="25.19921875" style="212" customWidth="1"/>
    <col min="10257" max="10257" width="16.796875" style="212" customWidth="1"/>
    <col min="10258" max="10258" width="25.5" style="212" customWidth="1"/>
    <col min="10259" max="10262" width="29.296875" style="212" customWidth="1"/>
    <col min="10263" max="10263" width="28.19921875" style="212" customWidth="1"/>
    <col min="10264" max="10265" width="0" style="212" hidden="1" customWidth="1"/>
    <col min="10266" max="10266" width="71.5" style="212" customWidth="1"/>
    <col min="10267" max="10496" width="9.296875" style="212"/>
    <col min="10497" max="10497" width="70.296875" style="212" customWidth="1"/>
    <col min="10498" max="10498" width="119" style="212" customWidth="1"/>
    <col min="10499" max="10499" width="27" style="212" customWidth="1"/>
    <col min="10500" max="10500" width="23.5" style="212" customWidth="1"/>
    <col min="10501" max="10502" width="26.5" style="212" customWidth="1"/>
    <col min="10503" max="10503" width="24" style="212" customWidth="1"/>
    <col min="10504" max="10504" width="18" style="212" customWidth="1"/>
    <col min="10505" max="10505" width="28.796875" style="212" customWidth="1"/>
    <col min="10506" max="10506" width="13.796875" style="212" customWidth="1"/>
    <col min="10507" max="10507" width="25" style="212" customWidth="1"/>
    <col min="10508" max="10508" width="14.19921875" style="212" customWidth="1"/>
    <col min="10509" max="10509" width="21.69921875" style="212" customWidth="1"/>
    <col min="10510" max="10510" width="14.19921875" style="212" customWidth="1"/>
    <col min="10511" max="10511" width="32.19921875" style="212" customWidth="1"/>
    <col min="10512" max="10512" width="25.19921875" style="212" customWidth="1"/>
    <col min="10513" max="10513" width="16.796875" style="212" customWidth="1"/>
    <col min="10514" max="10514" width="25.5" style="212" customWidth="1"/>
    <col min="10515" max="10518" width="29.296875" style="212" customWidth="1"/>
    <col min="10519" max="10519" width="28.19921875" style="212" customWidth="1"/>
    <col min="10520" max="10521" width="0" style="212" hidden="1" customWidth="1"/>
    <col min="10522" max="10522" width="71.5" style="212" customWidth="1"/>
    <col min="10523" max="10752" width="9.296875" style="212"/>
    <col min="10753" max="10753" width="70.296875" style="212" customWidth="1"/>
    <col min="10754" max="10754" width="119" style="212" customWidth="1"/>
    <col min="10755" max="10755" width="27" style="212" customWidth="1"/>
    <col min="10756" max="10756" width="23.5" style="212" customWidth="1"/>
    <col min="10757" max="10758" width="26.5" style="212" customWidth="1"/>
    <col min="10759" max="10759" width="24" style="212" customWidth="1"/>
    <col min="10760" max="10760" width="18" style="212" customWidth="1"/>
    <col min="10761" max="10761" width="28.796875" style="212" customWidth="1"/>
    <col min="10762" max="10762" width="13.796875" style="212" customWidth="1"/>
    <col min="10763" max="10763" width="25" style="212" customWidth="1"/>
    <col min="10764" max="10764" width="14.19921875" style="212" customWidth="1"/>
    <col min="10765" max="10765" width="21.69921875" style="212" customWidth="1"/>
    <col min="10766" max="10766" width="14.19921875" style="212" customWidth="1"/>
    <col min="10767" max="10767" width="32.19921875" style="212" customWidth="1"/>
    <col min="10768" max="10768" width="25.19921875" style="212" customWidth="1"/>
    <col min="10769" max="10769" width="16.796875" style="212" customWidth="1"/>
    <col min="10770" max="10770" width="25.5" style="212" customWidth="1"/>
    <col min="10771" max="10774" width="29.296875" style="212" customWidth="1"/>
    <col min="10775" max="10775" width="28.19921875" style="212" customWidth="1"/>
    <col min="10776" max="10777" width="0" style="212" hidden="1" customWidth="1"/>
    <col min="10778" max="10778" width="71.5" style="212" customWidth="1"/>
    <col min="10779" max="11008" width="9.296875" style="212"/>
    <col min="11009" max="11009" width="70.296875" style="212" customWidth="1"/>
    <col min="11010" max="11010" width="119" style="212" customWidth="1"/>
    <col min="11011" max="11011" width="27" style="212" customWidth="1"/>
    <col min="11012" max="11012" width="23.5" style="212" customWidth="1"/>
    <col min="11013" max="11014" width="26.5" style="212" customWidth="1"/>
    <col min="11015" max="11015" width="24" style="212" customWidth="1"/>
    <col min="11016" max="11016" width="18" style="212" customWidth="1"/>
    <col min="11017" max="11017" width="28.796875" style="212" customWidth="1"/>
    <col min="11018" max="11018" width="13.796875" style="212" customWidth="1"/>
    <col min="11019" max="11019" width="25" style="212" customWidth="1"/>
    <col min="11020" max="11020" width="14.19921875" style="212" customWidth="1"/>
    <col min="11021" max="11021" width="21.69921875" style="212" customWidth="1"/>
    <col min="11022" max="11022" width="14.19921875" style="212" customWidth="1"/>
    <col min="11023" max="11023" width="32.19921875" style="212" customWidth="1"/>
    <col min="11024" max="11024" width="25.19921875" style="212" customWidth="1"/>
    <col min="11025" max="11025" width="16.796875" style="212" customWidth="1"/>
    <col min="11026" max="11026" width="25.5" style="212" customWidth="1"/>
    <col min="11027" max="11030" width="29.296875" style="212" customWidth="1"/>
    <col min="11031" max="11031" width="28.19921875" style="212" customWidth="1"/>
    <col min="11032" max="11033" width="0" style="212" hidden="1" customWidth="1"/>
    <col min="11034" max="11034" width="71.5" style="212" customWidth="1"/>
    <col min="11035" max="11264" width="9.296875" style="212"/>
    <col min="11265" max="11265" width="70.296875" style="212" customWidth="1"/>
    <col min="11266" max="11266" width="119" style="212" customWidth="1"/>
    <col min="11267" max="11267" width="27" style="212" customWidth="1"/>
    <col min="11268" max="11268" width="23.5" style="212" customWidth="1"/>
    <col min="11269" max="11270" width="26.5" style="212" customWidth="1"/>
    <col min="11271" max="11271" width="24" style="212" customWidth="1"/>
    <col min="11272" max="11272" width="18" style="212" customWidth="1"/>
    <col min="11273" max="11273" width="28.796875" style="212" customWidth="1"/>
    <col min="11274" max="11274" width="13.796875" style="212" customWidth="1"/>
    <col min="11275" max="11275" width="25" style="212" customWidth="1"/>
    <col min="11276" max="11276" width="14.19921875" style="212" customWidth="1"/>
    <col min="11277" max="11277" width="21.69921875" style="212" customWidth="1"/>
    <col min="11278" max="11278" width="14.19921875" style="212" customWidth="1"/>
    <col min="11279" max="11279" width="32.19921875" style="212" customWidth="1"/>
    <col min="11280" max="11280" width="25.19921875" style="212" customWidth="1"/>
    <col min="11281" max="11281" width="16.796875" style="212" customWidth="1"/>
    <col min="11282" max="11282" width="25.5" style="212" customWidth="1"/>
    <col min="11283" max="11286" width="29.296875" style="212" customWidth="1"/>
    <col min="11287" max="11287" width="28.19921875" style="212" customWidth="1"/>
    <col min="11288" max="11289" width="0" style="212" hidden="1" customWidth="1"/>
    <col min="11290" max="11290" width="71.5" style="212" customWidth="1"/>
    <col min="11291" max="11520" width="9.296875" style="212"/>
    <col min="11521" max="11521" width="70.296875" style="212" customWidth="1"/>
    <col min="11522" max="11522" width="119" style="212" customWidth="1"/>
    <col min="11523" max="11523" width="27" style="212" customWidth="1"/>
    <col min="11524" max="11524" width="23.5" style="212" customWidth="1"/>
    <col min="11525" max="11526" width="26.5" style="212" customWidth="1"/>
    <col min="11527" max="11527" width="24" style="212" customWidth="1"/>
    <col min="11528" max="11528" width="18" style="212" customWidth="1"/>
    <col min="11529" max="11529" width="28.796875" style="212" customWidth="1"/>
    <col min="11530" max="11530" width="13.796875" style="212" customWidth="1"/>
    <col min="11531" max="11531" width="25" style="212" customWidth="1"/>
    <col min="11532" max="11532" width="14.19921875" style="212" customWidth="1"/>
    <col min="11533" max="11533" width="21.69921875" style="212" customWidth="1"/>
    <col min="11534" max="11534" width="14.19921875" style="212" customWidth="1"/>
    <col min="11535" max="11535" width="32.19921875" style="212" customWidth="1"/>
    <col min="11536" max="11536" width="25.19921875" style="212" customWidth="1"/>
    <col min="11537" max="11537" width="16.796875" style="212" customWidth="1"/>
    <col min="11538" max="11538" width="25.5" style="212" customWidth="1"/>
    <col min="11539" max="11542" width="29.296875" style="212" customWidth="1"/>
    <col min="11543" max="11543" width="28.19921875" style="212" customWidth="1"/>
    <col min="11544" max="11545" width="0" style="212" hidden="1" customWidth="1"/>
    <col min="11546" max="11546" width="71.5" style="212" customWidth="1"/>
    <col min="11547" max="11776" width="9.296875" style="212"/>
    <col min="11777" max="11777" width="70.296875" style="212" customWidth="1"/>
    <col min="11778" max="11778" width="119" style="212" customWidth="1"/>
    <col min="11779" max="11779" width="27" style="212" customWidth="1"/>
    <col min="11780" max="11780" width="23.5" style="212" customWidth="1"/>
    <col min="11781" max="11782" width="26.5" style="212" customWidth="1"/>
    <col min="11783" max="11783" width="24" style="212" customWidth="1"/>
    <col min="11784" max="11784" width="18" style="212" customWidth="1"/>
    <col min="11785" max="11785" width="28.796875" style="212" customWidth="1"/>
    <col min="11786" max="11786" width="13.796875" style="212" customWidth="1"/>
    <col min="11787" max="11787" width="25" style="212" customWidth="1"/>
    <col min="11788" max="11788" width="14.19921875" style="212" customWidth="1"/>
    <col min="11789" max="11789" width="21.69921875" style="212" customWidth="1"/>
    <col min="11790" max="11790" width="14.19921875" style="212" customWidth="1"/>
    <col min="11791" max="11791" width="32.19921875" style="212" customWidth="1"/>
    <col min="11792" max="11792" width="25.19921875" style="212" customWidth="1"/>
    <col min="11793" max="11793" width="16.796875" style="212" customWidth="1"/>
    <col min="11794" max="11794" width="25.5" style="212" customWidth="1"/>
    <col min="11795" max="11798" width="29.296875" style="212" customWidth="1"/>
    <col min="11799" max="11799" width="28.19921875" style="212" customWidth="1"/>
    <col min="11800" max="11801" width="0" style="212" hidden="1" customWidth="1"/>
    <col min="11802" max="11802" width="71.5" style="212" customWidth="1"/>
    <col min="11803" max="12032" width="9.296875" style="212"/>
    <col min="12033" max="12033" width="70.296875" style="212" customWidth="1"/>
    <col min="12034" max="12034" width="119" style="212" customWidth="1"/>
    <col min="12035" max="12035" width="27" style="212" customWidth="1"/>
    <col min="12036" max="12036" width="23.5" style="212" customWidth="1"/>
    <col min="12037" max="12038" width="26.5" style="212" customWidth="1"/>
    <col min="12039" max="12039" width="24" style="212" customWidth="1"/>
    <col min="12040" max="12040" width="18" style="212" customWidth="1"/>
    <col min="12041" max="12041" width="28.796875" style="212" customWidth="1"/>
    <col min="12042" max="12042" width="13.796875" style="212" customWidth="1"/>
    <col min="12043" max="12043" width="25" style="212" customWidth="1"/>
    <col min="12044" max="12044" width="14.19921875" style="212" customWidth="1"/>
    <col min="12045" max="12045" width="21.69921875" style="212" customWidth="1"/>
    <col min="12046" max="12046" width="14.19921875" style="212" customWidth="1"/>
    <col min="12047" max="12047" width="32.19921875" style="212" customWidth="1"/>
    <col min="12048" max="12048" width="25.19921875" style="212" customWidth="1"/>
    <col min="12049" max="12049" width="16.796875" style="212" customWidth="1"/>
    <col min="12050" max="12050" width="25.5" style="212" customWidth="1"/>
    <col min="12051" max="12054" width="29.296875" style="212" customWidth="1"/>
    <col min="12055" max="12055" width="28.19921875" style="212" customWidth="1"/>
    <col min="12056" max="12057" width="0" style="212" hidden="1" customWidth="1"/>
    <col min="12058" max="12058" width="71.5" style="212" customWidth="1"/>
    <col min="12059" max="12288" width="9.296875" style="212"/>
    <col min="12289" max="12289" width="70.296875" style="212" customWidth="1"/>
    <col min="12290" max="12290" width="119" style="212" customWidth="1"/>
    <col min="12291" max="12291" width="27" style="212" customWidth="1"/>
    <col min="12292" max="12292" width="23.5" style="212" customWidth="1"/>
    <col min="12293" max="12294" width="26.5" style="212" customWidth="1"/>
    <col min="12295" max="12295" width="24" style="212" customWidth="1"/>
    <col min="12296" max="12296" width="18" style="212" customWidth="1"/>
    <col min="12297" max="12297" width="28.796875" style="212" customWidth="1"/>
    <col min="12298" max="12298" width="13.796875" style="212" customWidth="1"/>
    <col min="12299" max="12299" width="25" style="212" customWidth="1"/>
    <col min="12300" max="12300" width="14.19921875" style="212" customWidth="1"/>
    <col min="12301" max="12301" width="21.69921875" style="212" customWidth="1"/>
    <col min="12302" max="12302" width="14.19921875" style="212" customWidth="1"/>
    <col min="12303" max="12303" width="32.19921875" style="212" customWidth="1"/>
    <col min="12304" max="12304" width="25.19921875" style="212" customWidth="1"/>
    <col min="12305" max="12305" width="16.796875" style="212" customWidth="1"/>
    <col min="12306" max="12306" width="25.5" style="212" customWidth="1"/>
    <col min="12307" max="12310" width="29.296875" style="212" customWidth="1"/>
    <col min="12311" max="12311" width="28.19921875" style="212" customWidth="1"/>
    <col min="12312" max="12313" width="0" style="212" hidden="1" customWidth="1"/>
    <col min="12314" max="12314" width="71.5" style="212" customWidth="1"/>
    <col min="12315" max="12544" width="9.296875" style="212"/>
    <col min="12545" max="12545" width="70.296875" style="212" customWidth="1"/>
    <col min="12546" max="12546" width="119" style="212" customWidth="1"/>
    <col min="12547" max="12547" width="27" style="212" customWidth="1"/>
    <col min="12548" max="12548" width="23.5" style="212" customWidth="1"/>
    <col min="12549" max="12550" width="26.5" style="212" customWidth="1"/>
    <col min="12551" max="12551" width="24" style="212" customWidth="1"/>
    <col min="12552" max="12552" width="18" style="212" customWidth="1"/>
    <col min="12553" max="12553" width="28.796875" style="212" customWidth="1"/>
    <col min="12554" max="12554" width="13.796875" style="212" customWidth="1"/>
    <col min="12555" max="12555" width="25" style="212" customWidth="1"/>
    <col min="12556" max="12556" width="14.19921875" style="212" customWidth="1"/>
    <col min="12557" max="12557" width="21.69921875" style="212" customWidth="1"/>
    <col min="12558" max="12558" width="14.19921875" style="212" customWidth="1"/>
    <col min="12559" max="12559" width="32.19921875" style="212" customWidth="1"/>
    <col min="12560" max="12560" width="25.19921875" style="212" customWidth="1"/>
    <col min="12561" max="12561" width="16.796875" style="212" customWidth="1"/>
    <col min="12562" max="12562" width="25.5" style="212" customWidth="1"/>
    <col min="12563" max="12566" width="29.296875" style="212" customWidth="1"/>
    <col min="12567" max="12567" width="28.19921875" style="212" customWidth="1"/>
    <col min="12568" max="12569" width="0" style="212" hidden="1" customWidth="1"/>
    <col min="12570" max="12570" width="71.5" style="212" customWidth="1"/>
    <col min="12571" max="12800" width="9.296875" style="212"/>
    <col min="12801" max="12801" width="70.296875" style="212" customWidth="1"/>
    <col min="12802" max="12802" width="119" style="212" customWidth="1"/>
    <col min="12803" max="12803" width="27" style="212" customWidth="1"/>
    <col min="12804" max="12804" width="23.5" style="212" customWidth="1"/>
    <col min="12805" max="12806" width="26.5" style="212" customWidth="1"/>
    <col min="12807" max="12807" width="24" style="212" customWidth="1"/>
    <col min="12808" max="12808" width="18" style="212" customWidth="1"/>
    <col min="12809" max="12809" width="28.796875" style="212" customWidth="1"/>
    <col min="12810" max="12810" width="13.796875" style="212" customWidth="1"/>
    <col min="12811" max="12811" width="25" style="212" customWidth="1"/>
    <col min="12812" max="12812" width="14.19921875" style="212" customWidth="1"/>
    <col min="12813" max="12813" width="21.69921875" style="212" customWidth="1"/>
    <col min="12814" max="12814" width="14.19921875" style="212" customWidth="1"/>
    <col min="12815" max="12815" width="32.19921875" style="212" customWidth="1"/>
    <col min="12816" max="12816" width="25.19921875" style="212" customWidth="1"/>
    <col min="12817" max="12817" width="16.796875" style="212" customWidth="1"/>
    <col min="12818" max="12818" width="25.5" style="212" customWidth="1"/>
    <col min="12819" max="12822" width="29.296875" style="212" customWidth="1"/>
    <col min="12823" max="12823" width="28.19921875" style="212" customWidth="1"/>
    <col min="12824" max="12825" width="0" style="212" hidden="1" customWidth="1"/>
    <col min="12826" max="12826" width="71.5" style="212" customWidth="1"/>
    <col min="12827" max="13056" width="9.296875" style="212"/>
    <col min="13057" max="13057" width="70.296875" style="212" customWidth="1"/>
    <col min="13058" max="13058" width="119" style="212" customWidth="1"/>
    <col min="13059" max="13059" width="27" style="212" customWidth="1"/>
    <col min="13060" max="13060" width="23.5" style="212" customWidth="1"/>
    <col min="13061" max="13062" width="26.5" style="212" customWidth="1"/>
    <col min="13063" max="13063" width="24" style="212" customWidth="1"/>
    <col min="13064" max="13064" width="18" style="212" customWidth="1"/>
    <col min="13065" max="13065" width="28.796875" style="212" customWidth="1"/>
    <col min="13066" max="13066" width="13.796875" style="212" customWidth="1"/>
    <col min="13067" max="13067" width="25" style="212" customWidth="1"/>
    <col min="13068" max="13068" width="14.19921875" style="212" customWidth="1"/>
    <col min="13069" max="13069" width="21.69921875" style="212" customWidth="1"/>
    <col min="13070" max="13070" width="14.19921875" style="212" customWidth="1"/>
    <col min="13071" max="13071" width="32.19921875" style="212" customWidth="1"/>
    <col min="13072" max="13072" width="25.19921875" style="212" customWidth="1"/>
    <col min="13073" max="13073" width="16.796875" style="212" customWidth="1"/>
    <col min="13074" max="13074" width="25.5" style="212" customWidth="1"/>
    <col min="13075" max="13078" width="29.296875" style="212" customWidth="1"/>
    <col min="13079" max="13079" width="28.19921875" style="212" customWidth="1"/>
    <col min="13080" max="13081" width="0" style="212" hidden="1" customWidth="1"/>
    <col min="13082" max="13082" width="71.5" style="212" customWidth="1"/>
    <col min="13083" max="13312" width="9.296875" style="212"/>
    <col min="13313" max="13313" width="70.296875" style="212" customWidth="1"/>
    <col min="13314" max="13314" width="119" style="212" customWidth="1"/>
    <col min="13315" max="13315" width="27" style="212" customWidth="1"/>
    <col min="13316" max="13316" width="23.5" style="212" customWidth="1"/>
    <col min="13317" max="13318" width="26.5" style="212" customWidth="1"/>
    <col min="13319" max="13319" width="24" style="212" customWidth="1"/>
    <col min="13320" max="13320" width="18" style="212" customWidth="1"/>
    <col min="13321" max="13321" width="28.796875" style="212" customWidth="1"/>
    <col min="13322" max="13322" width="13.796875" style="212" customWidth="1"/>
    <col min="13323" max="13323" width="25" style="212" customWidth="1"/>
    <col min="13324" max="13324" width="14.19921875" style="212" customWidth="1"/>
    <col min="13325" max="13325" width="21.69921875" style="212" customWidth="1"/>
    <col min="13326" max="13326" width="14.19921875" style="212" customWidth="1"/>
    <col min="13327" max="13327" width="32.19921875" style="212" customWidth="1"/>
    <col min="13328" max="13328" width="25.19921875" style="212" customWidth="1"/>
    <col min="13329" max="13329" width="16.796875" style="212" customWidth="1"/>
    <col min="13330" max="13330" width="25.5" style="212" customWidth="1"/>
    <col min="13331" max="13334" width="29.296875" style="212" customWidth="1"/>
    <col min="13335" max="13335" width="28.19921875" style="212" customWidth="1"/>
    <col min="13336" max="13337" width="0" style="212" hidden="1" customWidth="1"/>
    <col min="13338" max="13338" width="71.5" style="212" customWidth="1"/>
    <col min="13339" max="13568" width="9.296875" style="212"/>
    <col min="13569" max="13569" width="70.296875" style="212" customWidth="1"/>
    <col min="13570" max="13570" width="119" style="212" customWidth="1"/>
    <col min="13571" max="13571" width="27" style="212" customWidth="1"/>
    <col min="13572" max="13572" width="23.5" style="212" customWidth="1"/>
    <col min="13573" max="13574" width="26.5" style="212" customWidth="1"/>
    <col min="13575" max="13575" width="24" style="212" customWidth="1"/>
    <col min="13576" max="13576" width="18" style="212" customWidth="1"/>
    <col min="13577" max="13577" width="28.796875" style="212" customWidth="1"/>
    <col min="13578" max="13578" width="13.796875" style="212" customWidth="1"/>
    <col min="13579" max="13579" width="25" style="212" customWidth="1"/>
    <col min="13580" max="13580" width="14.19921875" style="212" customWidth="1"/>
    <col min="13581" max="13581" width="21.69921875" style="212" customWidth="1"/>
    <col min="13582" max="13582" width="14.19921875" style="212" customWidth="1"/>
    <col min="13583" max="13583" width="32.19921875" style="212" customWidth="1"/>
    <col min="13584" max="13584" width="25.19921875" style="212" customWidth="1"/>
    <col min="13585" max="13585" width="16.796875" style="212" customWidth="1"/>
    <col min="13586" max="13586" width="25.5" style="212" customWidth="1"/>
    <col min="13587" max="13590" width="29.296875" style="212" customWidth="1"/>
    <col min="13591" max="13591" width="28.19921875" style="212" customWidth="1"/>
    <col min="13592" max="13593" width="0" style="212" hidden="1" customWidth="1"/>
    <col min="13594" max="13594" width="71.5" style="212" customWidth="1"/>
    <col min="13595" max="13824" width="9.296875" style="212"/>
    <col min="13825" max="13825" width="70.296875" style="212" customWidth="1"/>
    <col min="13826" max="13826" width="119" style="212" customWidth="1"/>
    <col min="13827" max="13827" width="27" style="212" customWidth="1"/>
    <col min="13828" max="13828" width="23.5" style="212" customWidth="1"/>
    <col min="13829" max="13830" width="26.5" style="212" customWidth="1"/>
    <col min="13831" max="13831" width="24" style="212" customWidth="1"/>
    <col min="13832" max="13832" width="18" style="212" customWidth="1"/>
    <col min="13833" max="13833" width="28.796875" style="212" customWidth="1"/>
    <col min="13834" max="13834" width="13.796875" style="212" customWidth="1"/>
    <col min="13835" max="13835" width="25" style="212" customWidth="1"/>
    <col min="13836" max="13836" width="14.19921875" style="212" customWidth="1"/>
    <col min="13837" max="13837" width="21.69921875" style="212" customWidth="1"/>
    <col min="13838" max="13838" width="14.19921875" style="212" customWidth="1"/>
    <col min="13839" max="13839" width="32.19921875" style="212" customWidth="1"/>
    <col min="13840" max="13840" width="25.19921875" style="212" customWidth="1"/>
    <col min="13841" max="13841" width="16.796875" style="212" customWidth="1"/>
    <col min="13842" max="13842" width="25.5" style="212" customWidth="1"/>
    <col min="13843" max="13846" width="29.296875" style="212" customWidth="1"/>
    <col min="13847" max="13847" width="28.19921875" style="212" customWidth="1"/>
    <col min="13848" max="13849" width="0" style="212" hidden="1" customWidth="1"/>
    <col min="13850" max="13850" width="71.5" style="212" customWidth="1"/>
    <col min="13851" max="14080" width="9.296875" style="212"/>
    <col min="14081" max="14081" width="70.296875" style="212" customWidth="1"/>
    <col min="14082" max="14082" width="119" style="212" customWidth="1"/>
    <col min="14083" max="14083" width="27" style="212" customWidth="1"/>
    <col min="14084" max="14084" width="23.5" style="212" customWidth="1"/>
    <col min="14085" max="14086" width="26.5" style="212" customWidth="1"/>
    <col min="14087" max="14087" width="24" style="212" customWidth="1"/>
    <col min="14088" max="14088" width="18" style="212" customWidth="1"/>
    <col min="14089" max="14089" width="28.796875" style="212" customWidth="1"/>
    <col min="14090" max="14090" width="13.796875" style="212" customWidth="1"/>
    <col min="14091" max="14091" width="25" style="212" customWidth="1"/>
    <col min="14092" max="14092" width="14.19921875" style="212" customWidth="1"/>
    <col min="14093" max="14093" width="21.69921875" style="212" customWidth="1"/>
    <col min="14094" max="14094" width="14.19921875" style="212" customWidth="1"/>
    <col min="14095" max="14095" width="32.19921875" style="212" customWidth="1"/>
    <col min="14096" max="14096" width="25.19921875" style="212" customWidth="1"/>
    <col min="14097" max="14097" width="16.796875" style="212" customWidth="1"/>
    <col min="14098" max="14098" width="25.5" style="212" customWidth="1"/>
    <col min="14099" max="14102" width="29.296875" style="212" customWidth="1"/>
    <col min="14103" max="14103" width="28.19921875" style="212" customWidth="1"/>
    <col min="14104" max="14105" width="0" style="212" hidden="1" customWidth="1"/>
    <col min="14106" max="14106" width="71.5" style="212" customWidth="1"/>
    <col min="14107" max="14336" width="9.296875" style="212"/>
    <col min="14337" max="14337" width="70.296875" style="212" customWidth="1"/>
    <col min="14338" max="14338" width="119" style="212" customWidth="1"/>
    <col min="14339" max="14339" width="27" style="212" customWidth="1"/>
    <col min="14340" max="14340" width="23.5" style="212" customWidth="1"/>
    <col min="14341" max="14342" width="26.5" style="212" customWidth="1"/>
    <col min="14343" max="14343" width="24" style="212" customWidth="1"/>
    <col min="14344" max="14344" width="18" style="212" customWidth="1"/>
    <col min="14345" max="14345" width="28.796875" style="212" customWidth="1"/>
    <col min="14346" max="14346" width="13.796875" style="212" customWidth="1"/>
    <col min="14347" max="14347" width="25" style="212" customWidth="1"/>
    <col min="14348" max="14348" width="14.19921875" style="212" customWidth="1"/>
    <col min="14349" max="14349" width="21.69921875" style="212" customWidth="1"/>
    <col min="14350" max="14350" width="14.19921875" style="212" customWidth="1"/>
    <col min="14351" max="14351" width="32.19921875" style="212" customWidth="1"/>
    <col min="14352" max="14352" width="25.19921875" style="212" customWidth="1"/>
    <col min="14353" max="14353" width="16.796875" style="212" customWidth="1"/>
    <col min="14354" max="14354" width="25.5" style="212" customWidth="1"/>
    <col min="14355" max="14358" width="29.296875" style="212" customWidth="1"/>
    <col min="14359" max="14359" width="28.19921875" style="212" customWidth="1"/>
    <col min="14360" max="14361" width="0" style="212" hidden="1" customWidth="1"/>
    <col min="14362" max="14362" width="71.5" style="212" customWidth="1"/>
    <col min="14363" max="14592" width="9.296875" style="212"/>
    <col min="14593" max="14593" width="70.296875" style="212" customWidth="1"/>
    <col min="14594" max="14594" width="119" style="212" customWidth="1"/>
    <col min="14595" max="14595" width="27" style="212" customWidth="1"/>
    <col min="14596" max="14596" width="23.5" style="212" customWidth="1"/>
    <col min="14597" max="14598" width="26.5" style="212" customWidth="1"/>
    <col min="14599" max="14599" width="24" style="212" customWidth="1"/>
    <col min="14600" max="14600" width="18" style="212" customWidth="1"/>
    <col min="14601" max="14601" width="28.796875" style="212" customWidth="1"/>
    <col min="14602" max="14602" width="13.796875" style="212" customWidth="1"/>
    <col min="14603" max="14603" width="25" style="212" customWidth="1"/>
    <col min="14604" max="14604" width="14.19921875" style="212" customWidth="1"/>
    <col min="14605" max="14605" width="21.69921875" style="212" customWidth="1"/>
    <col min="14606" max="14606" width="14.19921875" style="212" customWidth="1"/>
    <col min="14607" max="14607" width="32.19921875" style="212" customWidth="1"/>
    <col min="14608" max="14608" width="25.19921875" style="212" customWidth="1"/>
    <col min="14609" max="14609" width="16.796875" style="212" customWidth="1"/>
    <col min="14610" max="14610" width="25.5" style="212" customWidth="1"/>
    <col min="14611" max="14614" width="29.296875" style="212" customWidth="1"/>
    <col min="14615" max="14615" width="28.19921875" style="212" customWidth="1"/>
    <col min="14616" max="14617" width="0" style="212" hidden="1" customWidth="1"/>
    <col min="14618" max="14618" width="71.5" style="212" customWidth="1"/>
    <col min="14619" max="14848" width="9.296875" style="212"/>
    <col min="14849" max="14849" width="70.296875" style="212" customWidth="1"/>
    <col min="14850" max="14850" width="119" style="212" customWidth="1"/>
    <col min="14851" max="14851" width="27" style="212" customWidth="1"/>
    <col min="14852" max="14852" width="23.5" style="212" customWidth="1"/>
    <col min="14853" max="14854" width="26.5" style="212" customWidth="1"/>
    <col min="14855" max="14855" width="24" style="212" customWidth="1"/>
    <col min="14856" max="14856" width="18" style="212" customWidth="1"/>
    <col min="14857" max="14857" width="28.796875" style="212" customWidth="1"/>
    <col min="14858" max="14858" width="13.796875" style="212" customWidth="1"/>
    <col min="14859" max="14859" width="25" style="212" customWidth="1"/>
    <col min="14860" max="14860" width="14.19921875" style="212" customWidth="1"/>
    <col min="14861" max="14861" width="21.69921875" style="212" customWidth="1"/>
    <col min="14862" max="14862" width="14.19921875" style="212" customWidth="1"/>
    <col min="14863" max="14863" width="32.19921875" style="212" customWidth="1"/>
    <col min="14864" max="14864" width="25.19921875" style="212" customWidth="1"/>
    <col min="14865" max="14865" width="16.796875" style="212" customWidth="1"/>
    <col min="14866" max="14866" width="25.5" style="212" customWidth="1"/>
    <col min="14867" max="14870" width="29.296875" style="212" customWidth="1"/>
    <col min="14871" max="14871" width="28.19921875" style="212" customWidth="1"/>
    <col min="14872" max="14873" width="0" style="212" hidden="1" customWidth="1"/>
    <col min="14874" max="14874" width="71.5" style="212" customWidth="1"/>
    <col min="14875" max="15104" width="9.296875" style="212"/>
    <col min="15105" max="15105" width="70.296875" style="212" customWidth="1"/>
    <col min="15106" max="15106" width="119" style="212" customWidth="1"/>
    <col min="15107" max="15107" width="27" style="212" customWidth="1"/>
    <col min="15108" max="15108" width="23.5" style="212" customWidth="1"/>
    <col min="15109" max="15110" width="26.5" style="212" customWidth="1"/>
    <col min="15111" max="15111" width="24" style="212" customWidth="1"/>
    <col min="15112" max="15112" width="18" style="212" customWidth="1"/>
    <col min="15113" max="15113" width="28.796875" style="212" customWidth="1"/>
    <col min="15114" max="15114" width="13.796875" style="212" customWidth="1"/>
    <col min="15115" max="15115" width="25" style="212" customWidth="1"/>
    <col min="15116" max="15116" width="14.19921875" style="212" customWidth="1"/>
    <col min="15117" max="15117" width="21.69921875" style="212" customWidth="1"/>
    <col min="15118" max="15118" width="14.19921875" style="212" customWidth="1"/>
    <col min="15119" max="15119" width="32.19921875" style="212" customWidth="1"/>
    <col min="15120" max="15120" width="25.19921875" style="212" customWidth="1"/>
    <col min="15121" max="15121" width="16.796875" style="212" customWidth="1"/>
    <col min="15122" max="15122" width="25.5" style="212" customWidth="1"/>
    <col min="15123" max="15126" width="29.296875" style="212" customWidth="1"/>
    <col min="15127" max="15127" width="28.19921875" style="212" customWidth="1"/>
    <col min="15128" max="15129" width="0" style="212" hidden="1" customWidth="1"/>
    <col min="15130" max="15130" width="71.5" style="212" customWidth="1"/>
    <col min="15131" max="15360" width="9.296875" style="212"/>
    <col min="15361" max="15361" width="70.296875" style="212" customWidth="1"/>
    <col min="15362" max="15362" width="119" style="212" customWidth="1"/>
    <col min="15363" max="15363" width="27" style="212" customWidth="1"/>
    <col min="15364" max="15364" width="23.5" style="212" customWidth="1"/>
    <col min="15365" max="15366" width="26.5" style="212" customWidth="1"/>
    <col min="15367" max="15367" width="24" style="212" customWidth="1"/>
    <col min="15368" max="15368" width="18" style="212" customWidth="1"/>
    <col min="15369" max="15369" width="28.796875" style="212" customWidth="1"/>
    <col min="15370" max="15370" width="13.796875" style="212" customWidth="1"/>
    <col min="15371" max="15371" width="25" style="212" customWidth="1"/>
    <col min="15372" max="15372" width="14.19921875" style="212" customWidth="1"/>
    <col min="15373" max="15373" width="21.69921875" style="212" customWidth="1"/>
    <col min="15374" max="15374" width="14.19921875" style="212" customWidth="1"/>
    <col min="15375" max="15375" width="32.19921875" style="212" customWidth="1"/>
    <col min="15376" max="15376" width="25.19921875" style="212" customWidth="1"/>
    <col min="15377" max="15377" width="16.796875" style="212" customWidth="1"/>
    <col min="15378" max="15378" width="25.5" style="212" customWidth="1"/>
    <col min="15379" max="15382" width="29.296875" style="212" customWidth="1"/>
    <col min="15383" max="15383" width="28.19921875" style="212" customWidth="1"/>
    <col min="15384" max="15385" width="0" style="212" hidden="1" customWidth="1"/>
    <col min="15386" max="15386" width="71.5" style="212" customWidth="1"/>
    <col min="15387" max="15616" width="9.296875" style="212"/>
    <col min="15617" max="15617" width="70.296875" style="212" customWidth="1"/>
    <col min="15618" max="15618" width="119" style="212" customWidth="1"/>
    <col min="15619" max="15619" width="27" style="212" customWidth="1"/>
    <col min="15620" max="15620" width="23.5" style="212" customWidth="1"/>
    <col min="15621" max="15622" width="26.5" style="212" customWidth="1"/>
    <col min="15623" max="15623" width="24" style="212" customWidth="1"/>
    <col min="15624" max="15624" width="18" style="212" customWidth="1"/>
    <col min="15625" max="15625" width="28.796875" style="212" customWidth="1"/>
    <col min="15626" max="15626" width="13.796875" style="212" customWidth="1"/>
    <col min="15627" max="15627" width="25" style="212" customWidth="1"/>
    <col min="15628" max="15628" width="14.19921875" style="212" customWidth="1"/>
    <col min="15629" max="15629" width="21.69921875" style="212" customWidth="1"/>
    <col min="15630" max="15630" width="14.19921875" style="212" customWidth="1"/>
    <col min="15631" max="15631" width="32.19921875" style="212" customWidth="1"/>
    <col min="15632" max="15632" width="25.19921875" style="212" customWidth="1"/>
    <col min="15633" max="15633" width="16.796875" style="212" customWidth="1"/>
    <col min="15634" max="15634" width="25.5" style="212" customWidth="1"/>
    <col min="15635" max="15638" width="29.296875" style="212" customWidth="1"/>
    <col min="15639" max="15639" width="28.19921875" style="212" customWidth="1"/>
    <col min="15640" max="15641" width="0" style="212" hidden="1" customWidth="1"/>
    <col min="15642" max="15642" width="71.5" style="212" customWidth="1"/>
    <col min="15643" max="15872" width="9.296875" style="212"/>
    <col min="15873" max="15873" width="70.296875" style="212" customWidth="1"/>
    <col min="15874" max="15874" width="119" style="212" customWidth="1"/>
    <col min="15875" max="15875" width="27" style="212" customWidth="1"/>
    <col min="15876" max="15876" width="23.5" style="212" customWidth="1"/>
    <col min="15877" max="15878" width="26.5" style="212" customWidth="1"/>
    <col min="15879" max="15879" width="24" style="212" customWidth="1"/>
    <col min="15880" max="15880" width="18" style="212" customWidth="1"/>
    <col min="15881" max="15881" width="28.796875" style="212" customWidth="1"/>
    <col min="15882" max="15882" width="13.796875" style="212" customWidth="1"/>
    <col min="15883" max="15883" width="25" style="212" customWidth="1"/>
    <col min="15884" max="15884" width="14.19921875" style="212" customWidth="1"/>
    <col min="15885" max="15885" width="21.69921875" style="212" customWidth="1"/>
    <col min="15886" max="15886" width="14.19921875" style="212" customWidth="1"/>
    <col min="15887" max="15887" width="32.19921875" style="212" customWidth="1"/>
    <col min="15888" max="15888" width="25.19921875" style="212" customWidth="1"/>
    <col min="15889" max="15889" width="16.796875" style="212" customWidth="1"/>
    <col min="15890" max="15890" width="25.5" style="212" customWidth="1"/>
    <col min="15891" max="15894" width="29.296875" style="212" customWidth="1"/>
    <col min="15895" max="15895" width="28.19921875" style="212" customWidth="1"/>
    <col min="15896" max="15897" width="0" style="212" hidden="1" customWidth="1"/>
    <col min="15898" max="15898" width="71.5" style="212" customWidth="1"/>
    <col min="15899" max="16128" width="9.296875" style="212"/>
    <col min="16129" max="16129" width="70.296875" style="212" customWidth="1"/>
    <col min="16130" max="16130" width="119" style="212" customWidth="1"/>
    <col min="16131" max="16131" width="27" style="212" customWidth="1"/>
    <col min="16132" max="16132" width="23.5" style="212" customWidth="1"/>
    <col min="16133" max="16134" width="26.5" style="212" customWidth="1"/>
    <col min="16135" max="16135" width="24" style="212" customWidth="1"/>
    <col min="16136" max="16136" width="18" style="212" customWidth="1"/>
    <col min="16137" max="16137" width="28.796875" style="212" customWidth="1"/>
    <col min="16138" max="16138" width="13.796875" style="212" customWidth="1"/>
    <col min="16139" max="16139" width="25" style="212" customWidth="1"/>
    <col min="16140" max="16140" width="14.19921875" style="212" customWidth="1"/>
    <col min="16141" max="16141" width="21.69921875" style="212" customWidth="1"/>
    <col min="16142" max="16142" width="14.19921875" style="212" customWidth="1"/>
    <col min="16143" max="16143" width="32.19921875" style="212" customWidth="1"/>
    <col min="16144" max="16144" width="25.19921875" style="212" customWidth="1"/>
    <col min="16145" max="16145" width="16.796875" style="212" customWidth="1"/>
    <col min="16146" max="16146" width="25.5" style="212" customWidth="1"/>
    <col min="16147" max="16150" width="29.296875" style="212" customWidth="1"/>
    <col min="16151" max="16151" width="28.19921875" style="212" customWidth="1"/>
    <col min="16152" max="16153" width="0" style="212" hidden="1" customWidth="1"/>
    <col min="16154" max="16154" width="71.5" style="212" customWidth="1"/>
    <col min="16155" max="16384" width="9.296875" style="212"/>
  </cols>
  <sheetData>
    <row r="1" spans="1:25" s="209" customFormat="1" ht="27.65" customHeight="1">
      <c r="A1" s="273"/>
      <c r="B1" s="274"/>
      <c r="C1" s="274"/>
      <c r="D1" s="274"/>
      <c r="E1" s="274"/>
      <c r="F1" s="274"/>
      <c r="G1" s="275"/>
      <c r="H1" s="274"/>
      <c r="I1" s="274"/>
      <c r="J1" s="274"/>
      <c r="K1" s="274"/>
      <c r="L1" s="274"/>
      <c r="M1" s="274"/>
      <c r="N1" s="274"/>
      <c r="O1" s="274"/>
      <c r="P1" s="274"/>
      <c r="Q1" s="274"/>
      <c r="R1" s="274"/>
      <c r="S1" s="274"/>
      <c r="T1" s="274"/>
      <c r="U1" s="274"/>
      <c r="V1" s="274"/>
      <c r="W1" s="276"/>
    </row>
    <row r="2" spans="1:25" ht="17.5">
      <c r="A2" s="277" t="s">
        <v>337</v>
      </c>
      <c r="B2" s="211"/>
      <c r="C2" s="211"/>
      <c r="I2" s="213"/>
      <c r="W2" s="278"/>
    </row>
    <row r="3" spans="1:25" ht="13.5" thickBot="1">
      <c r="A3" s="279"/>
      <c r="W3" s="278"/>
    </row>
    <row r="4" spans="1:25" ht="64.900000000000006" customHeight="1">
      <c r="A4" s="280" t="s">
        <v>338</v>
      </c>
      <c r="B4" s="281"/>
      <c r="C4" s="282"/>
      <c r="D4" s="283"/>
      <c r="E4" s="283"/>
      <c r="F4" s="283"/>
      <c r="G4" s="283"/>
      <c r="H4" s="284"/>
      <c r="W4" s="278"/>
    </row>
    <row r="5" spans="1:25" ht="25.15" customHeight="1">
      <c r="A5" s="285" t="s">
        <v>339</v>
      </c>
      <c r="B5" s="286"/>
      <c r="C5" s="219"/>
      <c r="D5" s="220"/>
      <c r="E5" s="220"/>
      <c r="F5" s="220"/>
      <c r="H5" s="287">
        <f>365-(52*2)</f>
        <v>261</v>
      </c>
      <c r="W5" s="278"/>
    </row>
    <row r="6" spans="1:25" ht="25.15" customHeight="1">
      <c r="A6" s="285" t="s">
        <v>340</v>
      </c>
      <c r="B6" s="286"/>
      <c r="C6" s="219"/>
      <c r="D6" s="220"/>
      <c r="E6" s="220"/>
      <c r="F6" s="220"/>
      <c r="H6" s="287">
        <v>12</v>
      </c>
      <c r="I6" s="212" t="s">
        <v>341</v>
      </c>
      <c r="W6" s="278"/>
    </row>
    <row r="7" spans="1:25" ht="25.15" customHeight="1">
      <c r="A7" s="285" t="s">
        <v>342</v>
      </c>
      <c r="B7" s="286"/>
      <c r="C7" s="219"/>
      <c r="D7" s="222"/>
      <c r="E7" s="222"/>
      <c r="F7" s="222"/>
      <c r="H7" s="288">
        <v>5</v>
      </c>
      <c r="I7" s="212" t="s">
        <v>343</v>
      </c>
      <c r="W7" s="278"/>
    </row>
    <row r="8" spans="1:25" ht="25.15" customHeight="1">
      <c r="A8" s="289"/>
      <c r="B8" s="290"/>
      <c r="C8" s="226"/>
      <c r="D8" s="227"/>
      <c r="E8" s="291"/>
      <c r="F8" s="291"/>
      <c r="H8" s="292"/>
      <c r="W8" s="278"/>
    </row>
    <row r="9" spans="1:25" ht="52.5" customHeight="1">
      <c r="A9" s="293" t="s">
        <v>344</v>
      </c>
      <c r="B9" s="294"/>
      <c r="C9" s="230"/>
      <c r="D9" s="231"/>
      <c r="E9" s="231"/>
      <c r="F9" s="231"/>
      <c r="G9" s="232"/>
      <c r="H9" s="295">
        <f>+H5-H6-H7-H8</f>
        <v>244</v>
      </c>
      <c r="W9" s="278"/>
    </row>
    <row r="10" spans="1:25" ht="25.15" customHeight="1">
      <c r="A10" s="285" t="s">
        <v>345</v>
      </c>
      <c r="B10" s="286"/>
      <c r="C10" s="219"/>
      <c r="D10" s="220"/>
      <c r="E10" s="220"/>
      <c r="F10" s="220"/>
      <c r="H10" s="296">
        <v>8</v>
      </c>
      <c r="K10" s="209" t="s">
        <v>388</v>
      </c>
      <c r="W10" s="278"/>
    </row>
    <row r="11" spans="1:25" ht="25.15" customHeight="1">
      <c r="A11" s="289" t="s">
        <v>346</v>
      </c>
      <c r="B11" s="290"/>
      <c r="C11" s="226"/>
      <c r="D11" s="235"/>
      <c r="E11" s="235"/>
      <c r="F11" s="235"/>
      <c r="H11" s="297">
        <f>ROUND(H5*H10,0)</f>
        <v>2088</v>
      </c>
      <c r="K11" s="209"/>
      <c r="W11" s="278"/>
    </row>
    <row r="12" spans="1:25" ht="25.15" customHeight="1">
      <c r="A12" s="293" t="s">
        <v>347</v>
      </c>
      <c r="B12" s="294"/>
      <c r="C12" s="230"/>
      <c r="D12" s="238"/>
      <c r="E12" s="238"/>
      <c r="F12" s="238"/>
      <c r="G12" s="298"/>
      <c r="H12" s="299">
        <f>ROUND(H9*H10,0)</f>
        <v>1952</v>
      </c>
      <c r="I12" s="241" t="s">
        <v>348</v>
      </c>
      <c r="J12" s="241"/>
      <c r="K12" s="241"/>
      <c r="L12" s="241"/>
      <c r="M12" s="241"/>
      <c r="N12" s="241"/>
      <c r="W12" s="278"/>
    </row>
    <row r="13" spans="1:25" ht="34.9" customHeight="1" thickBot="1">
      <c r="A13" s="300" t="s">
        <v>349</v>
      </c>
      <c r="B13" s="301"/>
      <c r="C13" s="302"/>
      <c r="D13" s="303"/>
      <c r="E13" s="304"/>
      <c r="F13" s="304"/>
      <c r="G13" s="305"/>
      <c r="H13" s="306">
        <f>ROUND(H12/12,0)</f>
        <v>163</v>
      </c>
      <c r="I13" s="241" t="s">
        <v>350</v>
      </c>
      <c r="J13" s="241"/>
      <c r="K13" s="241"/>
      <c r="L13" s="241"/>
      <c r="M13" s="241"/>
      <c r="N13" s="241"/>
      <c r="W13" s="278"/>
    </row>
    <row r="14" spans="1:25" ht="6.75" customHeight="1">
      <c r="A14" s="279"/>
      <c r="W14" s="278"/>
    </row>
    <row r="15" spans="1:25" ht="17.5">
      <c r="A15" s="277" t="s">
        <v>351</v>
      </c>
      <c r="B15" s="211"/>
      <c r="C15" s="211"/>
      <c r="H15" s="244"/>
      <c r="I15" s="222"/>
      <c r="J15" s="222"/>
      <c r="K15" s="222"/>
      <c r="L15" s="222"/>
      <c r="M15" s="222"/>
      <c r="N15" s="222"/>
      <c r="V15" s="307">
        <v>1.5</v>
      </c>
      <c r="W15" s="308">
        <v>2</v>
      </c>
      <c r="X15" s="309"/>
      <c r="Y15" s="307"/>
    </row>
    <row r="16" spans="1:25" ht="13.5" thickBot="1">
      <c r="A16" s="279"/>
      <c r="W16" s="278"/>
    </row>
    <row r="17" spans="1:26" ht="45.5" thickBot="1">
      <c r="A17" s="310" t="s">
        <v>352</v>
      </c>
      <c r="B17" s="311" t="s">
        <v>353</v>
      </c>
      <c r="C17" s="312" t="s">
        <v>389</v>
      </c>
      <c r="D17" s="312" t="s">
        <v>390</v>
      </c>
      <c r="E17" s="312" t="s">
        <v>391</v>
      </c>
      <c r="F17" s="313" t="s">
        <v>392</v>
      </c>
      <c r="G17" s="312" t="s">
        <v>393</v>
      </c>
      <c r="H17" s="314" t="s">
        <v>321</v>
      </c>
      <c r="I17" s="314" t="s">
        <v>394</v>
      </c>
      <c r="J17" s="314" t="s">
        <v>321</v>
      </c>
      <c r="K17" s="314" t="s">
        <v>395</v>
      </c>
      <c r="L17" s="314" t="s">
        <v>321</v>
      </c>
      <c r="M17" s="315" t="s">
        <v>396</v>
      </c>
      <c r="N17" s="314" t="s">
        <v>321</v>
      </c>
      <c r="O17" s="312" t="s">
        <v>367</v>
      </c>
      <c r="P17" s="312" t="s">
        <v>368</v>
      </c>
      <c r="Q17" s="314" t="s">
        <v>321</v>
      </c>
      <c r="R17" s="315" t="s">
        <v>397</v>
      </c>
      <c r="S17" s="316" t="s">
        <v>369</v>
      </c>
      <c r="T17" s="316" t="s">
        <v>398</v>
      </c>
      <c r="U17" s="316" t="s">
        <v>399</v>
      </c>
      <c r="V17" s="316" t="s">
        <v>400</v>
      </c>
      <c r="W17" s="317" t="s">
        <v>401</v>
      </c>
      <c r="X17" s="318" t="s">
        <v>402</v>
      </c>
      <c r="Y17" s="319" t="s">
        <v>403</v>
      </c>
    </row>
    <row r="18" spans="1:26" ht="34.9" customHeight="1">
      <c r="A18" s="320"/>
      <c r="B18" s="321"/>
      <c r="C18" s="322"/>
      <c r="D18" s="323"/>
      <c r="E18" s="324">
        <f>115.1/100.2</f>
        <v>1.1487025948103791</v>
      </c>
      <c r="F18" s="324"/>
      <c r="G18" s="325"/>
      <c r="H18" s="326"/>
      <c r="I18" s="325"/>
      <c r="J18" s="326"/>
      <c r="K18" s="325"/>
      <c r="L18" s="326"/>
      <c r="M18" s="326"/>
      <c r="N18" s="326"/>
      <c r="O18" s="327" t="s">
        <v>404</v>
      </c>
      <c r="P18" s="325"/>
      <c r="Q18" s="326"/>
      <c r="R18" s="326"/>
      <c r="S18" s="328"/>
      <c r="T18" s="328"/>
      <c r="U18" s="328"/>
      <c r="V18" s="329"/>
      <c r="W18" s="330"/>
      <c r="X18" s="331"/>
      <c r="Y18" s="332"/>
      <c r="Z18" s="241"/>
    </row>
    <row r="19" spans="1:26" ht="34.9" customHeight="1">
      <c r="A19" s="333" t="str">
        <f>CONCATENATE(A23,$Z$95,$Z$89)</f>
        <v>Civil Engineer||Expert</v>
      </c>
      <c r="B19" s="255" t="str">
        <f>LEFT(B21,15)</f>
        <v xml:space="preserve">Civil Engineer </v>
      </c>
      <c r="C19" s="256">
        <f t="shared" ref="C19:C29" si="0">D19/$H$12</f>
        <v>1838.058664155282</v>
      </c>
      <c r="D19" s="261">
        <v>3587890.5124311107</v>
      </c>
      <c r="E19" s="261">
        <f>D19*$E$18</f>
        <v>4121419.1415251573</v>
      </c>
      <c r="F19" s="261">
        <f>+E19/E22*F22</f>
        <v>1762390.6892307692</v>
      </c>
      <c r="G19" s="262">
        <f t="shared" ref="G19:G29" si="1">E19*0.01</f>
        <v>41214.191415251575</v>
      </c>
      <c r="H19" s="263">
        <f t="shared" ref="H19:H29" si="2">IF(D19&lt;&gt;0,G19/D19,"")</f>
        <v>1.1487025948103791E-2</v>
      </c>
      <c r="I19" s="262">
        <f t="shared" ref="I19:I29" si="3">E19*0.0525</f>
        <v>216374.50493007075</v>
      </c>
      <c r="J19" s="263">
        <f t="shared" ref="J19:J29" si="4">IF(E19&lt;&gt;0,I19/E19,"")</f>
        <v>5.2499999999999998E-2</v>
      </c>
      <c r="K19" s="262">
        <f t="shared" ref="K19:K29" si="5">E19*0.0428</f>
        <v>176396.73925727673</v>
      </c>
      <c r="L19" s="263">
        <f t="shared" ref="L19:L29" si="6">IF(E19&lt;&gt;0,K19/E19,"")</f>
        <v>4.2799999999999998E-2</v>
      </c>
      <c r="M19" s="262">
        <f t="shared" ref="M19:M29" si="7">E19*0.1</f>
        <v>412141.91415251576</v>
      </c>
      <c r="N19" s="263">
        <f t="shared" ref="N19:N29" si="8">IF(E19&lt;&gt;0,M19/E19,"")</f>
        <v>0.1</v>
      </c>
      <c r="O19" s="262">
        <f t="shared" ref="O19:O82" si="9">E19+G19+I19+K19+M19</f>
        <v>4967546.4912802726</v>
      </c>
      <c r="P19" s="262">
        <f>O19*Q19</f>
        <v>1241886.6228200682</v>
      </c>
      <c r="Q19" s="334">
        <v>0.25</v>
      </c>
      <c r="R19" s="335">
        <f>O19+P19</f>
        <v>6209433.1141003408</v>
      </c>
      <c r="S19" s="265">
        <f>R19/$H$12</f>
        <v>3181.0620461579615</v>
      </c>
      <c r="T19" s="265">
        <f>S19*$H$13</f>
        <v>518513.11352374771</v>
      </c>
      <c r="U19" s="265">
        <f>S19*$H$12</f>
        <v>6209433.1141003408</v>
      </c>
      <c r="V19" s="336">
        <f>S19*$V$15</f>
        <v>4771.593069236942</v>
      </c>
      <c r="W19" s="337">
        <f>S19*$W$15</f>
        <v>6362.124092315923</v>
      </c>
      <c r="X19" s="331"/>
      <c r="Y19" s="332"/>
      <c r="Z19" s="241"/>
    </row>
    <row r="20" spans="1:26" ht="34.9" customHeight="1">
      <c r="A20" s="333" t="str">
        <f>CONCATENATE(A23,$Z$95,$Z$90)</f>
        <v>Civil Engineer||Senior Manager</v>
      </c>
      <c r="B20" s="255" t="str">
        <f>LEFT(B23,15)</f>
        <v xml:space="preserve">Civil Engineer </v>
      </c>
      <c r="C20" s="256">
        <f t="shared" si="0"/>
        <v>1225.3724427701879</v>
      </c>
      <c r="D20" s="261">
        <v>2391927.008287407</v>
      </c>
      <c r="E20" s="261">
        <f t="shared" ref="E20:E109" si="10">D20*$E$18</f>
        <v>2747612.7610167717</v>
      </c>
      <c r="F20" s="261">
        <f>+E20/E22*F22</f>
        <v>1174927.126153846</v>
      </c>
      <c r="G20" s="262">
        <f t="shared" si="1"/>
        <v>27476.127610167718</v>
      </c>
      <c r="H20" s="263">
        <f t="shared" si="2"/>
        <v>1.1487025948103791E-2</v>
      </c>
      <c r="I20" s="262">
        <f t="shared" si="3"/>
        <v>144249.66995338051</v>
      </c>
      <c r="J20" s="263">
        <f t="shared" si="4"/>
        <v>5.2499999999999998E-2</v>
      </c>
      <c r="K20" s="262">
        <f t="shared" si="5"/>
        <v>117597.82617151782</v>
      </c>
      <c r="L20" s="263">
        <f t="shared" si="6"/>
        <v>4.2799999999999998E-2</v>
      </c>
      <c r="M20" s="262">
        <f t="shared" si="7"/>
        <v>274761.27610167715</v>
      </c>
      <c r="N20" s="263">
        <f t="shared" si="8"/>
        <v>9.9999999999999992E-2</v>
      </c>
      <c r="O20" s="262">
        <f t="shared" si="9"/>
        <v>3311697.6608535149</v>
      </c>
      <c r="P20" s="262">
        <f>O20*0.25</f>
        <v>827924.41521337873</v>
      </c>
      <c r="Q20" s="263">
        <f>$Q$19</f>
        <v>0.25</v>
      </c>
      <c r="R20" s="335">
        <f t="shared" ref="R20:R29" si="11">O20+P20</f>
        <v>4139622.0760668935</v>
      </c>
      <c r="S20" s="265">
        <f t="shared" ref="S20:S107" si="12">R20/$H$12</f>
        <v>2120.7080307719743</v>
      </c>
      <c r="T20" s="265">
        <f t="shared" ref="T20:T107" si="13">S20*$H$13</f>
        <v>345675.40901583183</v>
      </c>
      <c r="U20" s="265">
        <f t="shared" ref="U20:U29" si="14">S20*$H$12</f>
        <v>4139622.076066894</v>
      </c>
      <c r="V20" s="336">
        <f t="shared" ref="V20:V29" si="15">S20*$V$15</f>
        <v>3181.0620461579615</v>
      </c>
      <c r="W20" s="337">
        <f t="shared" ref="W20:W29" si="16">S20*$W$15</f>
        <v>4241.4160615439487</v>
      </c>
      <c r="X20" s="331"/>
      <c r="Y20" s="332"/>
      <c r="Z20" s="241"/>
    </row>
    <row r="21" spans="1:26" ht="34.9" customHeight="1">
      <c r="A21" s="333" t="str">
        <f>CONCATENATE(A25,$Z$95,$Z$97)</f>
        <v>Civil Engineer||Manager</v>
      </c>
      <c r="B21" s="255" t="str">
        <f>LEFT(B25,15)</f>
        <v xml:space="preserve">Civil Engineer </v>
      </c>
      <c r="C21" s="256">
        <f t="shared" si="0"/>
        <v>994.62048926151635</v>
      </c>
      <c r="D21" s="261">
        <v>1941499.19503848</v>
      </c>
      <c r="E21" s="261">
        <f t="shared" si="10"/>
        <v>2230205.1631629644</v>
      </c>
      <c r="F21" s="261">
        <f>+E21/E22*F22</f>
        <v>953674.61538461549</v>
      </c>
      <c r="G21" s="262">
        <f t="shared" si="1"/>
        <v>22302.051631629645</v>
      </c>
      <c r="H21" s="263">
        <f t="shared" si="2"/>
        <v>1.1487025948103793E-2</v>
      </c>
      <c r="I21" s="262">
        <f t="shared" si="3"/>
        <v>117085.77106605563</v>
      </c>
      <c r="J21" s="263">
        <f t="shared" si="4"/>
        <v>5.2499999999999998E-2</v>
      </c>
      <c r="K21" s="262">
        <f t="shared" si="5"/>
        <v>95452.780983374876</v>
      </c>
      <c r="L21" s="263">
        <f t="shared" si="6"/>
        <v>4.2799999999999998E-2</v>
      </c>
      <c r="M21" s="262">
        <f t="shared" si="7"/>
        <v>223020.51631629645</v>
      </c>
      <c r="N21" s="263">
        <f t="shared" si="8"/>
        <v>0.1</v>
      </c>
      <c r="O21" s="262">
        <f t="shared" si="9"/>
        <v>2688066.2831603209</v>
      </c>
      <c r="P21" s="262">
        <f t="shared" ref="P21:P84" si="17">O21*0.25</f>
        <v>672016.57079008024</v>
      </c>
      <c r="Q21" s="263">
        <f t="shared" ref="Q21:Q84" si="18">$Q$19</f>
        <v>0.25</v>
      </c>
      <c r="R21" s="335">
        <f t="shared" si="11"/>
        <v>3360082.8539504013</v>
      </c>
      <c r="S21" s="265">
        <f t="shared" si="12"/>
        <v>1721.3539210811482</v>
      </c>
      <c r="T21" s="265">
        <f t="shared" si="13"/>
        <v>280580.68913622719</v>
      </c>
      <c r="U21" s="265">
        <f t="shared" si="14"/>
        <v>3360082.8539504013</v>
      </c>
      <c r="V21" s="336">
        <f t="shared" si="15"/>
        <v>2582.0308816217221</v>
      </c>
      <c r="W21" s="337">
        <f t="shared" si="16"/>
        <v>3442.7078421622964</v>
      </c>
      <c r="X21" s="331"/>
      <c r="Y21" s="332"/>
      <c r="Z21" s="241"/>
    </row>
    <row r="22" spans="1:26" ht="34.9" customHeight="1">
      <c r="A22" s="333" t="s">
        <v>405</v>
      </c>
      <c r="B22" s="255" t="s">
        <v>406</v>
      </c>
      <c r="C22" s="256">
        <f t="shared" si="0"/>
        <v>1049.5183734090676</v>
      </c>
      <c r="D22" s="261">
        <f>1575892.203765*1.3</f>
        <v>2048659.8648945</v>
      </c>
      <c r="E22" s="261">
        <f>D22*$E$18</f>
        <v>2353300.9026881927</v>
      </c>
      <c r="F22" s="338">
        <f>670875*1.5</f>
        <v>1006312.5</v>
      </c>
      <c r="G22" s="262">
        <f t="shared" si="1"/>
        <v>23533.009026881926</v>
      </c>
      <c r="H22" s="263">
        <f t="shared" si="2"/>
        <v>1.148702594810379E-2</v>
      </c>
      <c r="I22" s="262">
        <f t="shared" si="3"/>
        <v>123548.29739113011</v>
      </c>
      <c r="J22" s="263">
        <f t="shared" si="4"/>
        <v>5.2499999999999998E-2</v>
      </c>
      <c r="K22" s="262">
        <f t="shared" si="5"/>
        <v>100721.27863505464</v>
      </c>
      <c r="L22" s="263">
        <f t="shared" si="6"/>
        <v>4.2799999999999998E-2</v>
      </c>
      <c r="M22" s="262">
        <f t="shared" si="7"/>
        <v>235330.09026881927</v>
      </c>
      <c r="N22" s="263">
        <f t="shared" si="8"/>
        <v>0.1</v>
      </c>
      <c r="O22" s="262">
        <f t="shared" si="9"/>
        <v>2836433.5780100785</v>
      </c>
      <c r="P22" s="262">
        <f t="shared" si="17"/>
        <v>709108.39450251963</v>
      </c>
      <c r="Q22" s="263">
        <f t="shared" si="18"/>
        <v>0.25</v>
      </c>
      <c r="R22" s="335">
        <f>O22+P22</f>
        <v>3545541.9725125981</v>
      </c>
      <c r="S22" s="265">
        <f>R22/$H$12</f>
        <v>1816.3637154265359</v>
      </c>
      <c r="T22" s="265">
        <f>S22*$H$13</f>
        <v>296067.28561452538</v>
      </c>
      <c r="U22" s="265">
        <f>S22*$H$12</f>
        <v>3545541.9725125981</v>
      </c>
      <c r="V22" s="336">
        <f>S22*$V$15</f>
        <v>2724.5455731398038</v>
      </c>
      <c r="W22" s="337">
        <f>S22*$W$15</f>
        <v>3632.7274308530718</v>
      </c>
      <c r="X22" s="331"/>
      <c r="Y22" s="332"/>
      <c r="Z22" s="241"/>
    </row>
    <row r="23" spans="1:26" ht="34.9" customHeight="1">
      <c r="A23" s="333" t="s">
        <v>405</v>
      </c>
      <c r="B23" s="255" t="s">
        <v>407</v>
      </c>
      <c r="C23" s="256">
        <f t="shared" si="0"/>
        <v>807.32182569928261</v>
      </c>
      <c r="D23" s="261">
        <v>1575892.2037649998</v>
      </c>
      <c r="E23" s="261">
        <f t="shared" si="10"/>
        <v>1810231.4636063019</v>
      </c>
      <c r="F23" s="261">
        <f>+E23/E22*F22</f>
        <v>774086.53846153838</v>
      </c>
      <c r="G23" s="262">
        <f t="shared" si="1"/>
        <v>18102.31463606302</v>
      </c>
      <c r="H23" s="263">
        <f t="shared" si="2"/>
        <v>1.1487025948103791E-2</v>
      </c>
      <c r="I23" s="262">
        <f t="shared" si="3"/>
        <v>95037.151839330851</v>
      </c>
      <c r="J23" s="263">
        <f t="shared" si="4"/>
        <v>5.2499999999999998E-2</v>
      </c>
      <c r="K23" s="262">
        <f t="shared" si="5"/>
        <v>77477.906642349713</v>
      </c>
      <c r="L23" s="263">
        <f t="shared" si="6"/>
        <v>4.2799999999999998E-2</v>
      </c>
      <c r="M23" s="262">
        <f t="shared" si="7"/>
        <v>181023.1463606302</v>
      </c>
      <c r="N23" s="263">
        <f t="shared" si="8"/>
        <v>0.1</v>
      </c>
      <c r="O23" s="262">
        <f t="shared" si="9"/>
        <v>2181871.9830846759</v>
      </c>
      <c r="P23" s="262">
        <f t="shared" si="17"/>
        <v>545467.99577116896</v>
      </c>
      <c r="Q23" s="263">
        <f t="shared" si="18"/>
        <v>0.25</v>
      </c>
      <c r="R23" s="335">
        <f t="shared" si="11"/>
        <v>2727339.9788558446</v>
      </c>
      <c r="S23" s="265">
        <f t="shared" si="12"/>
        <v>1397.2028580204121</v>
      </c>
      <c r="T23" s="265">
        <f t="shared" si="13"/>
        <v>227744.06585732716</v>
      </c>
      <c r="U23" s="265">
        <f t="shared" si="14"/>
        <v>2727339.9788558446</v>
      </c>
      <c r="V23" s="336">
        <f t="shared" si="15"/>
        <v>2095.8042870306181</v>
      </c>
      <c r="W23" s="337">
        <f t="shared" si="16"/>
        <v>2794.4057160408242</v>
      </c>
      <c r="X23" s="331"/>
      <c r="Y23" s="332"/>
      <c r="Z23" s="241"/>
    </row>
    <row r="24" spans="1:26" ht="34.9" customHeight="1">
      <c r="A24" s="333" t="s">
        <v>405</v>
      </c>
      <c r="B24" s="255" t="s">
        <v>408</v>
      </c>
      <c r="C24" s="256">
        <f t="shared" si="0"/>
        <v>812.03976300461068</v>
      </c>
      <c r="D24" s="261">
        <f>1219308.93645*1.3</f>
        <v>1585101.617385</v>
      </c>
      <c r="E24" s="261">
        <f>D24*$E$18</f>
        <v>1820810.3409282782</v>
      </c>
      <c r="F24" s="261">
        <f>+E24/E22*F22</f>
        <v>778610.25086606375</v>
      </c>
      <c r="G24" s="262">
        <f t="shared" si="1"/>
        <v>18208.103409282783</v>
      </c>
      <c r="H24" s="263">
        <f t="shared" si="2"/>
        <v>1.1487025948103791E-2</v>
      </c>
      <c r="I24" s="262">
        <f t="shared" si="3"/>
        <v>95592.542898734595</v>
      </c>
      <c r="J24" s="263">
        <f t="shared" si="4"/>
        <v>5.2499999999999998E-2</v>
      </c>
      <c r="K24" s="262">
        <f t="shared" si="5"/>
        <v>77930.682591730307</v>
      </c>
      <c r="L24" s="263">
        <f t="shared" si="6"/>
        <v>4.2799999999999998E-2</v>
      </c>
      <c r="M24" s="262">
        <f t="shared" si="7"/>
        <v>182081.03409282782</v>
      </c>
      <c r="N24" s="263">
        <f t="shared" si="8"/>
        <v>0.1</v>
      </c>
      <c r="O24" s="262">
        <f t="shared" si="9"/>
        <v>2194622.7039208538</v>
      </c>
      <c r="P24" s="262">
        <f t="shared" si="17"/>
        <v>548655.67598021345</v>
      </c>
      <c r="Q24" s="263">
        <f t="shared" si="18"/>
        <v>0.25</v>
      </c>
      <c r="R24" s="335">
        <f>O24+P24</f>
        <v>2743278.3799010674</v>
      </c>
      <c r="S24" s="265">
        <f>R24/$H$12</f>
        <v>1405.368022490301</v>
      </c>
      <c r="T24" s="265">
        <f>S24*$H$13</f>
        <v>229074.98766591906</v>
      </c>
      <c r="U24" s="265">
        <f>S24*$H$12</f>
        <v>2743278.3799010674</v>
      </c>
      <c r="V24" s="336">
        <f>S24*$V$15</f>
        <v>2108.0520337354515</v>
      </c>
      <c r="W24" s="337">
        <f>S24*$W$15</f>
        <v>2810.7360449806019</v>
      </c>
      <c r="X24" s="331"/>
      <c r="Y24" s="332"/>
      <c r="Z24" s="241"/>
    </row>
    <row r="25" spans="1:26" ht="34.9" customHeight="1">
      <c r="A25" s="333" t="s">
        <v>405</v>
      </c>
      <c r="B25" s="255" t="s">
        <v>409</v>
      </c>
      <c r="C25" s="256">
        <f t="shared" si="0"/>
        <v>624.64597154200806</v>
      </c>
      <c r="D25" s="261">
        <v>1219308.9364499997</v>
      </c>
      <c r="E25" s="261">
        <f t="shared" si="10"/>
        <v>1400623.3391755982</v>
      </c>
      <c r="F25" s="261">
        <f>+E25/E22*F22</f>
        <v>598930.96220466425</v>
      </c>
      <c r="G25" s="262">
        <f t="shared" si="1"/>
        <v>14006.233391755983</v>
      </c>
      <c r="H25" s="263">
        <f t="shared" si="2"/>
        <v>1.1487025948103791E-2</v>
      </c>
      <c r="I25" s="262">
        <f t="shared" si="3"/>
        <v>73532.725306718901</v>
      </c>
      <c r="J25" s="263">
        <f t="shared" si="4"/>
        <v>5.2499999999999998E-2</v>
      </c>
      <c r="K25" s="262">
        <f t="shared" si="5"/>
        <v>59946.678916715602</v>
      </c>
      <c r="L25" s="263">
        <f t="shared" si="6"/>
        <v>4.2799999999999998E-2</v>
      </c>
      <c r="M25" s="262">
        <f t="shared" si="7"/>
        <v>140062.33391755982</v>
      </c>
      <c r="N25" s="263">
        <f t="shared" si="8"/>
        <v>0.1</v>
      </c>
      <c r="O25" s="262">
        <f t="shared" si="9"/>
        <v>1688171.3107083484</v>
      </c>
      <c r="P25" s="262">
        <f t="shared" si="17"/>
        <v>422042.8276770871</v>
      </c>
      <c r="Q25" s="263">
        <f t="shared" si="18"/>
        <v>0.25</v>
      </c>
      <c r="R25" s="335">
        <f t="shared" si="11"/>
        <v>2110214.1383854356</v>
      </c>
      <c r="S25" s="265">
        <f t="shared" si="12"/>
        <v>1081.0523249925386</v>
      </c>
      <c r="T25" s="265">
        <f t="shared" si="13"/>
        <v>176211.5289737838</v>
      </c>
      <c r="U25" s="265">
        <f t="shared" si="14"/>
        <v>2110214.1383854356</v>
      </c>
      <c r="V25" s="336">
        <f t="shared" si="15"/>
        <v>1621.5784874888079</v>
      </c>
      <c r="W25" s="337">
        <f t="shared" si="16"/>
        <v>2162.1046499850772</v>
      </c>
      <c r="X25" s="331"/>
      <c r="Y25" s="332"/>
      <c r="Z25" s="241"/>
    </row>
    <row r="26" spans="1:26" ht="34.9" customHeight="1">
      <c r="A26" s="333" t="s">
        <v>405</v>
      </c>
      <c r="B26" s="255" t="s">
        <v>410</v>
      </c>
      <c r="C26" s="256">
        <f t="shared" si="0"/>
        <v>510.91011782774081</v>
      </c>
      <c r="D26" s="261">
        <f>767151.1923075*1.3</f>
        <v>997296.5499997501</v>
      </c>
      <c r="E26" s="261">
        <f>D26*$E$18</f>
        <v>1145597.134780152</v>
      </c>
      <c r="F26" s="261">
        <f>+E26/E22*F22</f>
        <v>489877.31036713882</v>
      </c>
      <c r="G26" s="262">
        <f t="shared" si="1"/>
        <v>11455.97134780152</v>
      </c>
      <c r="H26" s="263">
        <f t="shared" si="2"/>
        <v>1.1487025948103791E-2</v>
      </c>
      <c r="I26" s="262">
        <f t="shared" si="3"/>
        <v>60143.849575957975</v>
      </c>
      <c r="J26" s="263">
        <f t="shared" si="4"/>
        <v>5.2499999999999998E-2</v>
      </c>
      <c r="K26" s="262">
        <f t="shared" si="5"/>
        <v>49031.557368590504</v>
      </c>
      <c r="L26" s="263">
        <f t="shared" si="6"/>
        <v>4.2799999999999998E-2</v>
      </c>
      <c r="M26" s="262">
        <f t="shared" si="7"/>
        <v>114559.71347801521</v>
      </c>
      <c r="N26" s="263">
        <f t="shared" si="8"/>
        <v>0.1</v>
      </c>
      <c r="O26" s="262">
        <f t="shared" si="9"/>
        <v>1380788.2265505174</v>
      </c>
      <c r="P26" s="262">
        <f t="shared" si="17"/>
        <v>345197.05663762934</v>
      </c>
      <c r="Q26" s="263">
        <f t="shared" si="18"/>
        <v>0.25</v>
      </c>
      <c r="R26" s="335">
        <f>O26+P26</f>
        <v>1725985.2831881468</v>
      </c>
      <c r="S26" s="265">
        <f>R26/$H$12</f>
        <v>884.21377212507514</v>
      </c>
      <c r="T26" s="265">
        <f>S26*$H$13</f>
        <v>144126.84485638724</v>
      </c>
      <c r="U26" s="265">
        <f>S26*$H$12</f>
        <v>1725985.2831881468</v>
      </c>
      <c r="V26" s="336">
        <f>S26*$V$15</f>
        <v>1326.3206581876127</v>
      </c>
      <c r="W26" s="337">
        <f>S26*$W$15</f>
        <v>1768.4275442501503</v>
      </c>
      <c r="X26" s="331"/>
      <c r="Y26" s="332"/>
      <c r="Z26" s="241"/>
    </row>
    <row r="27" spans="1:26" ht="34.9" customHeight="1">
      <c r="A27" s="333" t="s">
        <v>405</v>
      </c>
      <c r="B27" s="255" t="s">
        <v>411</v>
      </c>
      <c r="C27" s="256">
        <f t="shared" si="0"/>
        <v>393.00778294441596</v>
      </c>
      <c r="D27" s="261">
        <v>767151.19230749994</v>
      </c>
      <c r="E27" s="261">
        <f t="shared" si="10"/>
        <v>881228.56521550124</v>
      </c>
      <c r="F27" s="261">
        <f>+E27/E22*F22</f>
        <v>376828.70028241439</v>
      </c>
      <c r="G27" s="262">
        <f t="shared" si="1"/>
        <v>8812.2856521550129</v>
      </c>
      <c r="H27" s="263">
        <f t="shared" si="2"/>
        <v>1.1487025948103791E-2</v>
      </c>
      <c r="I27" s="262">
        <f t="shared" si="3"/>
        <v>46264.499673813814</v>
      </c>
      <c r="J27" s="263">
        <f t="shared" si="4"/>
        <v>5.2499999999999998E-2</v>
      </c>
      <c r="K27" s="262">
        <f t="shared" si="5"/>
        <v>37716.58259122345</v>
      </c>
      <c r="L27" s="263">
        <f t="shared" si="6"/>
        <v>4.2799999999999998E-2</v>
      </c>
      <c r="M27" s="262">
        <f t="shared" si="7"/>
        <v>88122.856521550129</v>
      </c>
      <c r="N27" s="263">
        <f t="shared" si="8"/>
        <v>0.1</v>
      </c>
      <c r="O27" s="262">
        <f t="shared" si="9"/>
        <v>1062144.7896542437</v>
      </c>
      <c r="P27" s="262">
        <f t="shared" si="17"/>
        <v>265536.19741356093</v>
      </c>
      <c r="Q27" s="263">
        <f t="shared" si="18"/>
        <v>0.25</v>
      </c>
      <c r="R27" s="335">
        <f t="shared" si="11"/>
        <v>1327680.9870678047</v>
      </c>
      <c r="S27" s="265">
        <f t="shared" si="12"/>
        <v>680.16444009621137</v>
      </c>
      <c r="T27" s="265">
        <f t="shared" si="13"/>
        <v>110866.80373568245</v>
      </c>
      <c r="U27" s="265">
        <f t="shared" si="14"/>
        <v>1327680.9870678047</v>
      </c>
      <c r="V27" s="336">
        <f t="shared" si="15"/>
        <v>1020.246660144317</v>
      </c>
      <c r="W27" s="337">
        <f t="shared" si="16"/>
        <v>1360.3288801924227</v>
      </c>
      <c r="X27" s="331"/>
      <c r="Y27" s="332"/>
      <c r="Z27" s="241"/>
    </row>
    <row r="28" spans="1:26" ht="34.9" customHeight="1">
      <c r="A28" s="333" t="s">
        <v>405</v>
      </c>
      <c r="B28" s="255" t="s">
        <v>412</v>
      </c>
      <c r="C28" s="256">
        <f t="shared" si="0"/>
        <v>280.02623263447742</v>
      </c>
      <c r="D28" s="261">
        <v>546611.20610249997</v>
      </c>
      <c r="E28" s="261">
        <f t="shared" si="10"/>
        <v>627893.71080237266</v>
      </c>
      <c r="F28" s="261">
        <f>+E28/E22*F22</f>
        <v>268498.29918904015</v>
      </c>
      <c r="G28" s="262">
        <f t="shared" si="1"/>
        <v>6278.937108023727</v>
      </c>
      <c r="H28" s="263">
        <f t="shared" si="2"/>
        <v>1.1487025948103791E-2</v>
      </c>
      <c r="I28" s="262">
        <f t="shared" si="3"/>
        <v>32964.419817124566</v>
      </c>
      <c r="J28" s="263">
        <f t="shared" si="4"/>
        <v>5.2500000000000005E-2</v>
      </c>
      <c r="K28" s="262">
        <f t="shared" si="5"/>
        <v>26873.850822341548</v>
      </c>
      <c r="L28" s="263">
        <f t="shared" si="6"/>
        <v>4.2799999999999998E-2</v>
      </c>
      <c r="M28" s="262">
        <f t="shared" si="7"/>
        <v>62789.371080237266</v>
      </c>
      <c r="N28" s="263">
        <f t="shared" si="8"/>
        <v>0.1</v>
      </c>
      <c r="O28" s="262">
        <f t="shared" si="9"/>
        <v>756800.28963009967</v>
      </c>
      <c r="P28" s="262">
        <f t="shared" si="17"/>
        <v>189200.07240752492</v>
      </c>
      <c r="Q28" s="263">
        <f t="shared" si="18"/>
        <v>0.25</v>
      </c>
      <c r="R28" s="335">
        <f t="shared" si="11"/>
        <v>946000.36203762458</v>
      </c>
      <c r="S28" s="265">
        <f t="shared" si="12"/>
        <v>484.63133301107814</v>
      </c>
      <c r="T28" s="265">
        <f t="shared" si="13"/>
        <v>78994.907280805739</v>
      </c>
      <c r="U28" s="265">
        <f t="shared" si="14"/>
        <v>946000.36203762458</v>
      </c>
      <c r="V28" s="336">
        <f t="shared" si="15"/>
        <v>726.94699951661721</v>
      </c>
      <c r="W28" s="337">
        <f t="shared" si="16"/>
        <v>969.26266602215628</v>
      </c>
      <c r="X28" s="331"/>
      <c r="Y28" s="332"/>
      <c r="Z28" s="241"/>
    </row>
    <row r="29" spans="1:26" ht="34.9" customHeight="1">
      <c r="A29" s="333" t="s">
        <v>405</v>
      </c>
      <c r="B29" s="255" t="s">
        <v>413</v>
      </c>
      <c r="C29" s="256">
        <f t="shared" si="0"/>
        <v>212.88061071209015</v>
      </c>
      <c r="D29" s="261">
        <v>415542.95210999995</v>
      </c>
      <c r="E29" s="261">
        <f t="shared" si="10"/>
        <v>477335.26734392205</v>
      </c>
      <c r="F29" s="261">
        <f>+E29/E22*F22</f>
        <v>204116.88351044487</v>
      </c>
      <c r="G29" s="262">
        <f t="shared" si="1"/>
        <v>4773.3526734392208</v>
      </c>
      <c r="H29" s="263">
        <f t="shared" si="2"/>
        <v>1.1487025948103791E-2</v>
      </c>
      <c r="I29" s="262">
        <f t="shared" si="3"/>
        <v>25060.101535555907</v>
      </c>
      <c r="J29" s="263">
        <f t="shared" si="4"/>
        <v>5.2499999999999998E-2</v>
      </c>
      <c r="K29" s="262">
        <f t="shared" si="5"/>
        <v>20429.949442319863</v>
      </c>
      <c r="L29" s="263">
        <f t="shared" si="6"/>
        <v>4.2799999999999998E-2</v>
      </c>
      <c r="M29" s="262">
        <f t="shared" si="7"/>
        <v>47733.52673439221</v>
      </c>
      <c r="N29" s="263">
        <f t="shared" si="8"/>
        <v>0.1</v>
      </c>
      <c r="O29" s="262">
        <f t="shared" si="9"/>
        <v>575332.19772962923</v>
      </c>
      <c r="P29" s="262">
        <f t="shared" si="17"/>
        <v>143833.04943240731</v>
      </c>
      <c r="Q29" s="263">
        <f t="shared" si="18"/>
        <v>0.25</v>
      </c>
      <c r="R29" s="335">
        <f t="shared" si="11"/>
        <v>719165.2471620366</v>
      </c>
      <c r="S29" s="265">
        <f t="shared" si="12"/>
        <v>368.42481924284664</v>
      </c>
      <c r="T29" s="265">
        <f t="shared" si="13"/>
        <v>60053.245536584</v>
      </c>
      <c r="U29" s="265">
        <f t="shared" si="14"/>
        <v>719165.2471620366</v>
      </c>
      <c r="V29" s="336">
        <f t="shared" si="15"/>
        <v>552.6372288642699</v>
      </c>
      <c r="W29" s="337">
        <f t="shared" si="16"/>
        <v>736.84963848569328</v>
      </c>
      <c r="X29" s="331"/>
      <c r="Y29" s="332"/>
      <c r="Z29" s="241"/>
    </row>
    <row r="30" spans="1:26" ht="34.9" customHeight="1">
      <c r="A30" s="333"/>
      <c r="B30" s="255"/>
      <c r="C30" s="256"/>
      <c r="D30" s="261"/>
      <c r="E30" s="261"/>
      <c r="F30" s="261"/>
      <c r="G30" s="262"/>
      <c r="H30" s="263"/>
      <c r="I30" s="262"/>
      <c r="J30" s="263"/>
      <c r="K30" s="262"/>
      <c r="L30" s="263"/>
      <c r="M30" s="263"/>
      <c r="N30" s="263"/>
      <c r="O30" s="262">
        <f t="shared" si="9"/>
        <v>0</v>
      </c>
      <c r="P30" s="262">
        <f t="shared" si="17"/>
        <v>0</v>
      </c>
      <c r="Q30" s="263"/>
      <c r="R30" s="263"/>
      <c r="S30" s="265"/>
      <c r="T30" s="265"/>
      <c r="U30" s="265"/>
      <c r="V30" s="336"/>
      <c r="W30" s="337"/>
      <c r="X30" s="331"/>
      <c r="Y30" s="332"/>
      <c r="Z30" s="241"/>
    </row>
    <row r="31" spans="1:26" ht="34.9" customHeight="1">
      <c r="A31" s="333" t="str">
        <f>CONCATENATE(A35,$Z$95,$Z$89)</f>
        <v>Mechanical Engineer||Expert</v>
      </c>
      <c r="B31" s="255" t="str">
        <f>LEFT(B35,20)</f>
        <v xml:space="preserve">Mechanical Engineer </v>
      </c>
      <c r="C31" s="256">
        <f t="shared" ref="C31:C41" si="19">D31/$H$12</f>
        <v>1784.3863551890158</v>
      </c>
      <c r="D31" s="261">
        <v>3483122.165328959</v>
      </c>
      <c r="E31" s="261">
        <f t="shared" si="10"/>
        <v>4001071.4693549215</v>
      </c>
      <c r="F31" s="261">
        <f>+E31/E37*F37</f>
        <v>1659552.6131529091</v>
      </c>
      <c r="G31" s="262">
        <f t="shared" ref="G31:G41" si="20">E31*0.01</f>
        <v>40010.714693549213</v>
      </c>
      <c r="H31" s="263">
        <f t="shared" ref="H31:H41" si="21">IF(D31&lt;&gt;0,G31/D31,"")</f>
        <v>1.148702594810379E-2</v>
      </c>
      <c r="I31" s="262">
        <f t="shared" ref="I31:I41" si="22">E31*0.0525</f>
        <v>210056.25214113336</v>
      </c>
      <c r="J31" s="263">
        <f t="shared" ref="J31:J41" si="23">IF(E31&lt;&gt;0,I31/E31,"")</f>
        <v>5.2499999999999998E-2</v>
      </c>
      <c r="K31" s="262">
        <f t="shared" ref="K31:K41" si="24">E31*0.0428</f>
        <v>171245.85888839062</v>
      </c>
      <c r="L31" s="263">
        <f t="shared" ref="L31:L41" si="25">IF(E31&lt;&gt;0,K31/E31,"")</f>
        <v>4.2799999999999998E-2</v>
      </c>
      <c r="M31" s="262">
        <f t="shared" ref="M31:M41" si="26">E31*0.1</f>
        <v>400107.14693549217</v>
      </c>
      <c r="N31" s="263">
        <f t="shared" ref="N31:N41" si="27">IF(E31&lt;&gt;0,M31/E31,"")</f>
        <v>0.1</v>
      </c>
      <c r="O31" s="262">
        <f t="shared" si="9"/>
        <v>4822491.4420134863</v>
      </c>
      <c r="P31" s="262">
        <f t="shared" si="17"/>
        <v>1205622.8605033716</v>
      </c>
      <c r="Q31" s="263">
        <f t="shared" si="18"/>
        <v>0.25</v>
      </c>
      <c r="R31" s="335">
        <f t="shared" ref="R31:R41" si="28">O31+P31</f>
        <v>6028114.3025168581</v>
      </c>
      <c r="S31" s="265">
        <f t="shared" si="12"/>
        <v>3088.1733107156037</v>
      </c>
      <c r="T31" s="265">
        <f t="shared" si="13"/>
        <v>503372.24964664341</v>
      </c>
      <c r="U31" s="265">
        <f t="shared" ref="U31:U41" si="29">S31*$H$12</f>
        <v>6028114.3025168581</v>
      </c>
      <c r="V31" s="336">
        <f t="shared" ref="V31:V41" si="30">S31*$V$15</f>
        <v>4632.2599660734058</v>
      </c>
      <c r="W31" s="337">
        <f t="shared" ref="W31:W41" si="31">S31*$W$15</f>
        <v>6176.3466214312075</v>
      </c>
      <c r="X31" s="331"/>
      <c r="Y31" s="332"/>
      <c r="Z31" s="241"/>
    </row>
    <row r="32" spans="1:26" ht="34.9" customHeight="1">
      <c r="A32" s="333" t="str">
        <f>CONCATENATE(A35,$Z$95,$Z$90)</f>
        <v>Mechanical Engineer||Senior Manager</v>
      </c>
      <c r="B32" s="255" t="str">
        <f>LEFT(B37,20)</f>
        <v xml:space="preserve">Mechanical Engineer </v>
      </c>
      <c r="C32" s="256">
        <f t="shared" si="19"/>
        <v>1189.5909034593442</v>
      </c>
      <c r="D32" s="261">
        <v>2322081.4435526398</v>
      </c>
      <c r="E32" s="261">
        <f t="shared" si="10"/>
        <v>2667380.9795699483</v>
      </c>
      <c r="F32" s="261">
        <f>+E32/E37*F37</f>
        <v>1106368.4087686064</v>
      </c>
      <c r="G32" s="262">
        <f t="shared" si="20"/>
        <v>26673.809795699482</v>
      </c>
      <c r="H32" s="263">
        <f t="shared" si="21"/>
        <v>1.1487025948103791E-2</v>
      </c>
      <c r="I32" s="262">
        <f t="shared" si="22"/>
        <v>140037.50142742228</v>
      </c>
      <c r="J32" s="263">
        <f t="shared" si="23"/>
        <v>5.2499999999999998E-2</v>
      </c>
      <c r="K32" s="262">
        <f t="shared" si="24"/>
        <v>114163.90592559378</v>
      </c>
      <c r="L32" s="263">
        <f t="shared" si="25"/>
        <v>4.2799999999999998E-2</v>
      </c>
      <c r="M32" s="262">
        <f t="shared" si="26"/>
        <v>266738.09795699484</v>
      </c>
      <c r="N32" s="263">
        <f t="shared" si="27"/>
        <v>0.1</v>
      </c>
      <c r="O32" s="262">
        <f t="shared" si="9"/>
        <v>3214994.2946756589</v>
      </c>
      <c r="P32" s="262">
        <f t="shared" si="17"/>
        <v>803748.57366891473</v>
      </c>
      <c r="Q32" s="263">
        <f t="shared" si="18"/>
        <v>0.25</v>
      </c>
      <c r="R32" s="335">
        <f t="shared" si="28"/>
        <v>4018742.8683445738</v>
      </c>
      <c r="S32" s="265">
        <f t="shared" si="12"/>
        <v>2058.7822071437367</v>
      </c>
      <c r="T32" s="265">
        <f t="shared" si="13"/>
        <v>335581.49976442911</v>
      </c>
      <c r="U32" s="265">
        <f t="shared" si="29"/>
        <v>4018742.8683445742</v>
      </c>
      <c r="V32" s="336">
        <f t="shared" si="30"/>
        <v>3088.1733107156051</v>
      </c>
      <c r="W32" s="337">
        <f t="shared" si="31"/>
        <v>4117.5644142874735</v>
      </c>
      <c r="X32" s="331"/>
      <c r="Y32" s="332"/>
      <c r="Z32" s="241"/>
    </row>
    <row r="33" spans="1:26" ht="34.9" customHeight="1">
      <c r="A33" s="333" t="str">
        <f>CONCATENATE(A37,$Z$95,$Z$97)</f>
        <v>Mechanical Engineer||Manager</v>
      </c>
      <c r="B33" s="255" t="str">
        <f>LEFT(B37,20)</f>
        <v xml:space="preserve">Mechanical Engineer </v>
      </c>
      <c r="C33" s="256">
        <f t="shared" si="19"/>
        <v>965.57703202868834</v>
      </c>
      <c r="D33" s="261">
        <v>1884806.3665199997</v>
      </c>
      <c r="E33" s="261">
        <f t="shared" si="10"/>
        <v>2165081.963936646</v>
      </c>
      <c r="F33" s="261">
        <f>+E33/E37*F37</f>
        <v>898026.30581867381</v>
      </c>
      <c r="G33" s="262">
        <f t="shared" si="20"/>
        <v>21650.819639366462</v>
      </c>
      <c r="H33" s="263">
        <f t="shared" si="21"/>
        <v>1.1487025948103791E-2</v>
      </c>
      <c r="I33" s="262">
        <f t="shared" si="22"/>
        <v>113666.80310667391</v>
      </c>
      <c r="J33" s="263">
        <f t="shared" si="23"/>
        <v>5.2499999999999998E-2</v>
      </c>
      <c r="K33" s="262">
        <f t="shared" si="24"/>
        <v>92665.508056488441</v>
      </c>
      <c r="L33" s="263">
        <f t="shared" si="25"/>
        <v>4.2799999999999998E-2</v>
      </c>
      <c r="M33" s="262">
        <f t="shared" si="26"/>
        <v>216508.19639366461</v>
      </c>
      <c r="N33" s="263">
        <f t="shared" si="27"/>
        <v>0.1</v>
      </c>
      <c r="O33" s="262">
        <f t="shared" si="9"/>
        <v>2609573.2911328394</v>
      </c>
      <c r="P33" s="262">
        <f t="shared" si="17"/>
        <v>652393.32278320985</v>
      </c>
      <c r="Q33" s="263">
        <f t="shared" si="18"/>
        <v>0.25</v>
      </c>
      <c r="R33" s="335">
        <f t="shared" si="28"/>
        <v>3261966.6139160492</v>
      </c>
      <c r="S33" s="265">
        <f t="shared" si="12"/>
        <v>1671.0894538504351</v>
      </c>
      <c r="T33" s="265">
        <f t="shared" si="13"/>
        <v>272387.58097762091</v>
      </c>
      <c r="U33" s="265">
        <f t="shared" si="29"/>
        <v>3261966.6139160492</v>
      </c>
      <c r="V33" s="336">
        <f t="shared" si="30"/>
        <v>2506.6341807756526</v>
      </c>
      <c r="W33" s="337">
        <f t="shared" si="31"/>
        <v>3342.1789077008702</v>
      </c>
      <c r="X33" s="331"/>
      <c r="Y33" s="332"/>
      <c r="Z33" s="241"/>
    </row>
    <row r="34" spans="1:26" ht="34.9" customHeight="1">
      <c r="A34" s="333" t="s">
        <v>414</v>
      </c>
      <c r="B34" s="255" t="s">
        <v>415</v>
      </c>
      <c r="C34" s="256">
        <f t="shared" si="19"/>
        <v>1018.8718682120904</v>
      </c>
      <c r="D34" s="261">
        <f>1529875.2975*1.3</f>
        <v>1988837.8867500003</v>
      </c>
      <c r="E34" s="261">
        <f>D34*$E$18</f>
        <v>2284583.2411669162</v>
      </c>
      <c r="F34" s="261">
        <f>+E34/E37*F37</f>
        <v>947592.69282814628</v>
      </c>
      <c r="G34" s="262">
        <f t="shared" si="20"/>
        <v>22845.832411669162</v>
      </c>
      <c r="H34" s="263">
        <f t="shared" si="21"/>
        <v>1.1487025948103791E-2</v>
      </c>
      <c r="I34" s="262">
        <f t="shared" si="22"/>
        <v>119940.6201612631</v>
      </c>
      <c r="J34" s="263">
        <f t="shared" si="23"/>
        <v>5.2499999999999998E-2</v>
      </c>
      <c r="K34" s="262">
        <f t="shared" si="24"/>
        <v>97780.162721944012</v>
      </c>
      <c r="L34" s="263">
        <f t="shared" si="25"/>
        <v>4.2799999999999998E-2</v>
      </c>
      <c r="M34" s="262">
        <f t="shared" si="26"/>
        <v>228458.32411669163</v>
      </c>
      <c r="N34" s="263">
        <f t="shared" si="27"/>
        <v>0.1</v>
      </c>
      <c r="O34" s="262">
        <f t="shared" si="9"/>
        <v>2753608.1805784842</v>
      </c>
      <c r="P34" s="262">
        <f t="shared" si="17"/>
        <v>688402.04514462105</v>
      </c>
      <c r="Q34" s="263">
        <f t="shared" si="18"/>
        <v>0.25</v>
      </c>
      <c r="R34" s="335">
        <f>O34+P34</f>
        <v>3442010.2257231055</v>
      </c>
      <c r="S34" s="265">
        <f>R34/$H$12</f>
        <v>1763.3249107188039</v>
      </c>
      <c r="T34" s="265">
        <f>S34*$H$13</f>
        <v>287421.96044716507</v>
      </c>
      <c r="U34" s="265">
        <f>S34*$H$12</f>
        <v>3442010.2257231055</v>
      </c>
      <c r="V34" s="336">
        <f>S34*$V$15</f>
        <v>2644.9873660782059</v>
      </c>
      <c r="W34" s="337">
        <f>S34*$W$15</f>
        <v>3526.6498214376079</v>
      </c>
      <c r="X34" s="331"/>
      <c r="Y34" s="332"/>
      <c r="Z34" s="241"/>
    </row>
    <row r="35" spans="1:26" ht="34.9" customHeight="1">
      <c r="A35" s="333" t="s">
        <v>414</v>
      </c>
      <c r="B35" s="255" t="s">
        <v>416</v>
      </c>
      <c r="C35" s="256">
        <f t="shared" si="19"/>
        <v>783.74759093237697</v>
      </c>
      <c r="D35" s="261">
        <v>1529875.2974999999</v>
      </c>
      <c r="E35" s="261">
        <f t="shared" si="10"/>
        <v>1757371.7239745504</v>
      </c>
      <c r="F35" s="261">
        <f>+E35/E37*F37</f>
        <v>728917.45602165081</v>
      </c>
      <c r="G35" s="262">
        <f t="shared" si="20"/>
        <v>17573.717239745503</v>
      </c>
      <c r="H35" s="263">
        <f t="shared" si="21"/>
        <v>1.148702594810379E-2</v>
      </c>
      <c r="I35" s="262">
        <f t="shared" si="22"/>
        <v>92262.015508663884</v>
      </c>
      <c r="J35" s="263">
        <f t="shared" si="23"/>
        <v>5.2499999999999991E-2</v>
      </c>
      <c r="K35" s="262">
        <f t="shared" si="24"/>
        <v>75215.50978611075</v>
      </c>
      <c r="L35" s="263">
        <f t="shared" si="25"/>
        <v>4.2799999999999998E-2</v>
      </c>
      <c r="M35" s="262">
        <f t="shared" si="26"/>
        <v>175737.17239745506</v>
      </c>
      <c r="N35" s="263">
        <f t="shared" si="27"/>
        <v>0.1</v>
      </c>
      <c r="O35" s="262">
        <f t="shared" si="9"/>
        <v>2118160.1389065254</v>
      </c>
      <c r="P35" s="262">
        <f t="shared" si="17"/>
        <v>529540.03472663136</v>
      </c>
      <c r="Q35" s="263">
        <f t="shared" si="18"/>
        <v>0.25</v>
      </c>
      <c r="R35" s="335">
        <f t="shared" si="28"/>
        <v>2647700.1736331568</v>
      </c>
      <c r="S35" s="265">
        <f t="shared" si="12"/>
        <v>1356.4037774760025</v>
      </c>
      <c r="T35" s="265">
        <f t="shared" si="13"/>
        <v>221093.81572858841</v>
      </c>
      <c r="U35" s="265">
        <f t="shared" si="29"/>
        <v>2647700.1736331568</v>
      </c>
      <c r="V35" s="336">
        <f t="shared" si="30"/>
        <v>2034.6056662140036</v>
      </c>
      <c r="W35" s="337">
        <f t="shared" si="31"/>
        <v>2712.8075549520049</v>
      </c>
      <c r="X35" s="331"/>
      <c r="Y35" s="332"/>
      <c r="Z35" s="241"/>
    </row>
    <row r="36" spans="1:26" ht="34.9" customHeight="1">
      <c r="A36" s="333" t="s">
        <v>414</v>
      </c>
      <c r="B36" s="255" t="s">
        <v>417</v>
      </c>
      <c r="C36" s="256">
        <f t="shared" si="19"/>
        <v>742.22527880379107</v>
      </c>
      <c r="D36" s="261">
        <f>1114479.80325*1.3</f>
        <v>1448823.7442250003</v>
      </c>
      <c r="E36" s="261">
        <f>D36*$E$18</f>
        <v>1664267.5944141468</v>
      </c>
      <c r="F36" s="261">
        <f>+E36/E37*F37</f>
        <v>690300.00000000023</v>
      </c>
      <c r="G36" s="262">
        <f t="shared" si="20"/>
        <v>16642.675944141469</v>
      </c>
      <c r="H36" s="263">
        <f t="shared" si="21"/>
        <v>1.1487025948103791E-2</v>
      </c>
      <c r="I36" s="262">
        <f t="shared" si="22"/>
        <v>87374.048706742702</v>
      </c>
      <c r="J36" s="263">
        <f t="shared" si="23"/>
        <v>5.2499999999999998E-2</v>
      </c>
      <c r="K36" s="262">
        <f t="shared" si="24"/>
        <v>71230.653040925477</v>
      </c>
      <c r="L36" s="263">
        <f t="shared" si="25"/>
        <v>4.2799999999999998E-2</v>
      </c>
      <c r="M36" s="262">
        <f t="shared" si="26"/>
        <v>166426.7594414147</v>
      </c>
      <c r="N36" s="263">
        <f t="shared" si="27"/>
        <v>0.1</v>
      </c>
      <c r="O36" s="262">
        <f t="shared" si="9"/>
        <v>2005941.7315473713</v>
      </c>
      <c r="P36" s="262">
        <f t="shared" si="17"/>
        <v>501485.43288684281</v>
      </c>
      <c r="Q36" s="263">
        <f t="shared" si="18"/>
        <v>0.25</v>
      </c>
      <c r="R36" s="335">
        <f>O36+P36</f>
        <v>2507427.1644342141</v>
      </c>
      <c r="S36" s="265">
        <f>R36/$H$12</f>
        <v>1284.5426047306426</v>
      </c>
      <c r="T36" s="265">
        <f>S36*$H$13</f>
        <v>209380.44457109473</v>
      </c>
      <c r="U36" s="265">
        <f>S36*$H$12</f>
        <v>2507427.1644342141</v>
      </c>
      <c r="V36" s="336">
        <f>S36*$V$15</f>
        <v>1926.8139070959637</v>
      </c>
      <c r="W36" s="337">
        <f>S36*$W$15</f>
        <v>2569.0852094612851</v>
      </c>
      <c r="X36" s="331"/>
      <c r="Y36" s="332"/>
      <c r="Z36" s="241"/>
    </row>
    <row r="37" spans="1:26" ht="34.9" customHeight="1">
      <c r="A37" s="333" t="s">
        <v>414</v>
      </c>
      <c r="B37" s="255" t="s">
        <v>418</v>
      </c>
      <c r="C37" s="256">
        <f t="shared" si="19"/>
        <v>570.94252215676227</v>
      </c>
      <c r="D37" s="261">
        <v>1114479.8032499999</v>
      </c>
      <c r="E37" s="261">
        <f t="shared" si="10"/>
        <v>1280205.8418570356</v>
      </c>
      <c r="F37" s="338">
        <f>354000*1.5</f>
        <v>531000</v>
      </c>
      <c r="G37" s="262">
        <f t="shared" si="20"/>
        <v>12802.058418570357</v>
      </c>
      <c r="H37" s="263">
        <f t="shared" si="21"/>
        <v>1.1487025948103791E-2</v>
      </c>
      <c r="I37" s="262">
        <f t="shared" si="22"/>
        <v>67210.806697494365</v>
      </c>
      <c r="J37" s="263">
        <f t="shared" si="23"/>
        <v>5.2499999999999998E-2</v>
      </c>
      <c r="K37" s="262">
        <f t="shared" si="24"/>
        <v>54792.810031481124</v>
      </c>
      <c r="L37" s="263">
        <f t="shared" si="25"/>
        <v>4.2799999999999998E-2</v>
      </c>
      <c r="M37" s="262">
        <f t="shared" si="26"/>
        <v>128020.58418570357</v>
      </c>
      <c r="N37" s="263">
        <f t="shared" si="27"/>
        <v>0.1</v>
      </c>
      <c r="O37" s="262">
        <f t="shared" si="9"/>
        <v>1543032.1011902851</v>
      </c>
      <c r="P37" s="262">
        <f t="shared" si="17"/>
        <v>385758.02529757126</v>
      </c>
      <c r="Q37" s="263">
        <f t="shared" si="18"/>
        <v>0.25</v>
      </c>
      <c r="R37" s="335">
        <f t="shared" si="28"/>
        <v>1928790.1264878563</v>
      </c>
      <c r="S37" s="265">
        <f t="shared" si="12"/>
        <v>988.10969594664766</v>
      </c>
      <c r="T37" s="265">
        <f t="shared" si="13"/>
        <v>161061.88043930358</v>
      </c>
      <c r="U37" s="265">
        <f t="shared" si="29"/>
        <v>1928790.1264878563</v>
      </c>
      <c r="V37" s="336">
        <f t="shared" si="30"/>
        <v>1482.1645439199715</v>
      </c>
      <c r="W37" s="337">
        <f t="shared" si="31"/>
        <v>1976.2193918932953</v>
      </c>
      <c r="X37" s="331"/>
      <c r="Y37" s="332"/>
      <c r="Z37" s="241"/>
    </row>
    <row r="38" spans="1:26" ht="34.9" customHeight="1">
      <c r="A38" s="333" t="s">
        <v>414</v>
      </c>
      <c r="B38" s="255" t="s">
        <v>419</v>
      </c>
      <c r="C38" s="256">
        <f t="shared" si="19"/>
        <v>560.21213345286878</v>
      </c>
      <c r="D38" s="261">
        <f>841180.065*1.3</f>
        <v>1093534.0844999999</v>
      </c>
      <c r="E38" s="261">
        <f>D38*$E$18</f>
        <v>1256145.4403787423</v>
      </c>
      <c r="F38" s="261">
        <f>+E38/E37*F37</f>
        <v>521020.29769959406</v>
      </c>
      <c r="G38" s="262">
        <f t="shared" si="20"/>
        <v>12561.454403787424</v>
      </c>
      <c r="H38" s="263">
        <f t="shared" si="21"/>
        <v>1.1487025948103793E-2</v>
      </c>
      <c r="I38" s="262">
        <f t="shared" si="22"/>
        <v>65947.635619883964</v>
      </c>
      <c r="J38" s="263">
        <f t="shared" si="23"/>
        <v>5.2499999999999998E-2</v>
      </c>
      <c r="K38" s="262">
        <f t="shared" si="24"/>
        <v>53763.024848210167</v>
      </c>
      <c r="L38" s="263">
        <f t="shared" si="25"/>
        <v>4.2799999999999998E-2</v>
      </c>
      <c r="M38" s="262">
        <f t="shared" si="26"/>
        <v>125614.54403787424</v>
      </c>
      <c r="N38" s="263">
        <f t="shared" si="27"/>
        <v>0.1</v>
      </c>
      <c r="O38" s="262">
        <f t="shared" si="9"/>
        <v>1514032.0992884981</v>
      </c>
      <c r="P38" s="262">
        <f t="shared" si="17"/>
        <v>378508.02482212451</v>
      </c>
      <c r="Q38" s="263">
        <f t="shared" si="18"/>
        <v>0.25</v>
      </c>
      <c r="R38" s="335">
        <f>O38+P38</f>
        <v>1892540.1241106226</v>
      </c>
      <c r="S38" s="265">
        <f>R38/$H$12</f>
        <v>969.53899800749105</v>
      </c>
      <c r="T38" s="265">
        <f>S38*$H$13</f>
        <v>158034.85667522103</v>
      </c>
      <c r="U38" s="265">
        <f>S38*$H$12</f>
        <v>1892540.1241106226</v>
      </c>
      <c r="V38" s="336">
        <f>S38*$V$15</f>
        <v>1454.3084970112366</v>
      </c>
      <c r="W38" s="337">
        <f>S38*$W$15</f>
        <v>1939.0779960149821</v>
      </c>
      <c r="X38" s="331"/>
      <c r="Y38" s="332"/>
      <c r="Z38" s="241"/>
    </row>
    <row r="39" spans="1:26" ht="34.9" customHeight="1">
      <c r="A39" s="333" t="s">
        <v>414</v>
      </c>
      <c r="B39" s="255" t="s">
        <v>420</v>
      </c>
      <c r="C39" s="256">
        <f t="shared" si="19"/>
        <v>430.93241034836063</v>
      </c>
      <c r="D39" s="261">
        <v>841180.06499999994</v>
      </c>
      <c r="E39" s="261">
        <f t="shared" si="10"/>
        <v>966265.72336826322</v>
      </c>
      <c r="F39" s="261">
        <f>+E39/E37*F37</f>
        <v>400784.84438430314</v>
      </c>
      <c r="G39" s="262">
        <f t="shared" si="20"/>
        <v>9662.6572336826321</v>
      </c>
      <c r="H39" s="263">
        <f t="shared" si="21"/>
        <v>1.148702594810379E-2</v>
      </c>
      <c r="I39" s="262">
        <f t="shared" si="22"/>
        <v>50728.950476833816</v>
      </c>
      <c r="J39" s="263">
        <f t="shared" si="23"/>
        <v>5.2499999999999998E-2</v>
      </c>
      <c r="K39" s="262">
        <f t="shared" si="24"/>
        <v>41356.172960161661</v>
      </c>
      <c r="L39" s="263">
        <f t="shared" si="25"/>
        <v>4.2799999999999998E-2</v>
      </c>
      <c r="M39" s="262">
        <f t="shared" si="26"/>
        <v>96626.572336826328</v>
      </c>
      <c r="N39" s="263">
        <f t="shared" si="27"/>
        <v>0.1</v>
      </c>
      <c r="O39" s="262">
        <f t="shared" si="9"/>
        <v>1164640.0763757676</v>
      </c>
      <c r="P39" s="262">
        <f t="shared" si="17"/>
        <v>291160.0190939419</v>
      </c>
      <c r="Q39" s="263">
        <f t="shared" si="18"/>
        <v>0.25</v>
      </c>
      <c r="R39" s="335">
        <f t="shared" si="28"/>
        <v>1455800.0954697095</v>
      </c>
      <c r="S39" s="265">
        <f t="shared" si="12"/>
        <v>745.79922923653146</v>
      </c>
      <c r="T39" s="265">
        <f t="shared" si="13"/>
        <v>121565.27436555462</v>
      </c>
      <c r="U39" s="265">
        <f t="shared" si="29"/>
        <v>1455800.0954697095</v>
      </c>
      <c r="V39" s="336">
        <f t="shared" si="30"/>
        <v>1118.6988438547971</v>
      </c>
      <c r="W39" s="337">
        <f t="shared" si="31"/>
        <v>1491.5984584730629</v>
      </c>
      <c r="X39" s="331"/>
      <c r="Y39" s="332"/>
      <c r="Z39" s="241"/>
    </row>
    <row r="40" spans="1:26" ht="34.9" customHeight="1">
      <c r="A40" s="333" t="s">
        <v>414</v>
      </c>
      <c r="B40" s="255" t="s">
        <v>421</v>
      </c>
      <c r="C40" s="256">
        <f t="shared" si="19"/>
        <v>267.83050204918027</v>
      </c>
      <c r="D40" s="261">
        <v>522805.1399999999</v>
      </c>
      <c r="E40" s="261">
        <f t="shared" si="10"/>
        <v>600547.62089820334</v>
      </c>
      <c r="F40" s="261">
        <f>+E40/E37*F37</f>
        <v>249093.36941813258</v>
      </c>
      <c r="G40" s="262">
        <f t="shared" si="20"/>
        <v>6005.4762089820333</v>
      </c>
      <c r="H40" s="263">
        <f t="shared" si="21"/>
        <v>1.148702594810379E-2</v>
      </c>
      <c r="I40" s="262">
        <f t="shared" si="22"/>
        <v>31528.750097155673</v>
      </c>
      <c r="J40" s="263">
        <f t="shared" si="23"/>
        <v>5.2499999999999998E-2</v>
      </c>
      <c r="K40" s="262">
        <f t="shared" si="24"/>
        <v>25703.438174443101</v>
      </c>
      <c r="L40" s="263">
        <f t="shared" si="25"/>
        <v>4.2799999999999998E-2</v>
      </c>
      <c r="M40" s="262">
        <f t="shared" si="26"/>
        <v>60054.762089820339</v>
      </c>
      <c r="N40" s="263">
        <f t="shared" si="27"/>
        <v>0.1</v>
      </c>
      <c r="O40" s="262">
        <f t="shared" si="9"/>
        <v>723840.04746860452</v>
      </c>
      <c r="P40" s="262">
        <f t="shared" si="17"/>
        <v>180960.01186715113</v>
      </c>
      <c r="Q40" s="263">
        <f t="shared" si="18"/>
        <v>0.25</v>
      </c>
      <c r="R40" s="335">
        <f t="shared" si="28"/>
        <v>904800.05933575565</v>
      </c>
      <c r="S40" s="265">
        <f t="shared" si="12"/>
        <v>463.52462056135022</v>
      </c>
      <c r="T40" s="265">
        <f t="shared" si="13"/>
        <v>75554.513151500083</v>
      </c>
      <c r="U40" s="265">
        <f t="shared" si="29"/>
        <v>904800.05933575565</v>
      </c>
      <c r="V40" s="336">
        <f t="shared" si="30"/>
        <v>695.2869308420253</v>
      </c>
      <c r="W40" s="337">
        <f t="shared" si="31"/>
        <v>927.04924112270044</v>
      </c>
      <c r="X40" s="331"/>
      <c r="Y40" s="332"/>
      <c r="Z40" s="241"/>
    </row>
    <row r="41" spans="1:26" ht="34.9" customHeight="1">
      <c r="A41" s="333" t="s">
        <v>414</v>
      </c>
      <c r="B41" s="255" t="s">
        <v>422</v>
      </c>
      <c r="C41" s="256">
        <f t="shared" si="19"/>
        <v>205.16503201844259</v>
      </c>
      <c r="D41" s="261">
        <v>400482.14249999996</v>
      </c>
      <c r="E41" s="261">
        <f t="shared" si="10"/>
        <v>460034.87626496993</v>
      </c>
      <c r="F41" s="261">
        <f>+E41/E37*F37</f>
        <v>190811.90798376183</v>
      </c>
      <c r="G41" s="262">
        <f t="shared" si="20"/>
        <v>4600.3487626496999</v>
      </c>
      <c r="H41" s="263">
        <f t="shared" si="21"/>
        <v>1.1487025948103791E-2</v>
      </c>
      <c r="I41" s="262">
        <f t="shared" si="22"/>
        <v>24151.83100391092</v>
      </c>
      <c r="J41" s="263">
        <f t="shared" si="23"/>
        <v>5.2499999999999998E-2</v>
      </c>
      <c r="K41" s="262">
        <f t="shared" si="24"/>
        <v>19689.492704140714</v>
      </c>
      <c r="L41" s="263">
        <f t="shared" si="25"/>
        <v>4.2799999999999998E-2</v>
      </c>
      <c r="M41" s="262">
        <f t="shared" si="26"/>
        <v>46003.487626496993</v>
      </c>
      <c r="N41" s="263">
        <f t="shared" si="27"/>
        <v>0.1</v>
      </c>
      <c r="O41" s="262">
        <f t="shared" si="9"/>
        <v>554480.03636216826</v>
      </c>
      <c r="P41" s="262">
        <f t="shared" si="17"/>
        <v>138620.00909054207</v>
      </c>
      <c r="Q41" s="263">
        <f t="shared" si="18"/>
        <v>0.25</v>
      </c>
      <c r="R41" s="335">
        <f t="shared" si="28"/>
        <v>693100.04545271036</v>
      </c>
      <c r="S41" s="265">
        <f t="shared" si="12"/>
        <v>355.07174459667539</v>
      </c>
      <c r="T41" s="265">
        <f t="shared" si="13"/>
        <v>57876.69436925809</v>
      </c>
      <c r="U41" s="265">
        <f t="shared" si="29"/>
        <v>693100.04545271036</v>
      </c>
      <c r="V41" s="336">
        <f t="shared" si="30"/>
        <v>532.60761689501305</v>
      </c>
      <c r="W41" s="337">
        <f t="shared" si="31"/>
        <v>710.14348919335077</v>
      </c>
      <c r="X41" s="331"/>
      <c r="Y41" s="332"/>
      <c r="Z41" s="241"/>
    </row>
    <row r="42" spans="1:26" ht="34.9" customHeight="1">
      <c r="A42" s="333"/>
      <c r="B42" s="255"/>
      <c r="C42" s="256"/>
      <c r="D42" s="261"/>
      <c r="E42" s="261"/>
      <c r="F42" s="261"/>
      <c r="G42" s="262"/>
      <c r="H42" s="263"/>
      <c r="I42" s="262"/>
      <c r="J42" s="263"/>
      <c r="K42" s="262"/>
      <c r="L42" s="263"/>
      <c r="M42" s="263"/>
      <c r="N42" s="263"/>
      <c r="O42" s="262">
        <f t="shared" si="9"/>
        <v>0</v>
      </c>
      <c r="P42" s="262">
        <f t="shared" si="17"/>
        <v>0</v>
      </c>
      <c r="Q42" s="263"/>
      <c r="R42" s="263"/>
      <c r="S42" s="265"/>
      <c r="T42" s="265"/>
      <c r="U42" s="265"/>
      <c r="V42" s="336"/>
      <c r="W42" s="337"/>
      <c r="X42" s="331"/>
      <c r="Y42" s="332"/>
      <c r="Z42" s="241"/>
    </row>
    <row r="43" spans="1:26" ht="34.9" customHeight="1">
      <c r="A43" s="333" t="str">
        <f>CONCATENATE(A47,$Z$95,$Z$89)</f>
        <v>Quantity Surveyor||Expert</v>
      </c>
      <c r="B43" s="255" t="str">
        <f>LEFT(B47,18)</f>
        <v xml:space="preserve">Quantity Surveyor </v>
      </c>
      <c r="C43" s="256">
        <f t="shared" ref="C43:C53" si="32">D43/$H$12</f>
        <v>1735.5258306767209</v>
      </c>
      <c r="D43" s="261">
        <v>3387746.4214809593</v>
      </c>
      <c r="E43" s="261">
        <f>D43*$E$18</f>
        <v>3891513.1049147542</v>
      </c>
      <c r="F43" s="261">
        <f>+E43/E49*F49</f>
        <v>1370462.9865526718</v>
      </c>
      <c r="G43" s="262">
        <f t="shared" ref="G43:G53" si="33">E43*0.01</f>
        <v>38915.131049147545</v>
      </c>
      <c r="H43" s="263">
        <f t="shared" ref="H43:H53" si="34">IF(D43&lt;&gt;0,G43/D43,"")</f>
        <v>1.1487025948103791E-2</v>
      </c>
      <c r="I43" s="262">
        <f t="shared" ref="I43:I53" si="35">E43*0.0525</f>
        <v>204304.43800802459</v>
      </c>
      <c r="J43" s="263">
        <f t="shared" ref="J43:J53" si="36">IF(E43&lt;&gt;0,I43/E43,"")</f>
        <v>5.2499999999999998E-2</v>
      </c>
      <c r="K43" s="262">
        <f t="shared" ref="K43:K53" si="37">E43*0.0428</f>
        <v>166556.76089035146</v>
      </c>
      <c r="L43" s="263">
        <f t="shared" ref="L43:L53" si="38">IF(E43&lt;&gt;0,K43/E43,"")</f>
        <v>4.2799999999999998E-2</v>
      </c>
      <c r="M43" s="262">
        <f t="shared" ref="M43:M53" si="39">E43*0.1</f>
        <v>389151.31049147545</v>
      </c>
      <c r="N43" s="263">
        <f t="shared" ref="N43:N53" si="40">IF(E43&lt;&gt;0,M43/E43,"")</f>
        <v>0.1</v>
      </c>
      <c r="O43" s="262">
        <f t="shared" si="9"/>
        <v>4690440.7453537527</v>
      </c>
      <c r="P43" s="262">
        <f t="shared" si="17"/>
        <v>1172610.1863384382</v>
      </c>
      <c r="Q43" s="263">
        <f t="shared" si="18"/>
        <v>0.25</v>
      </c>
      <c r="R43" s="335">
        <f t="shared" ref="R43:R53" si="41">O43+P43</f>
        <v>5863050.9316921905</v>
      </c>
      <c r="S43" s="265">
        <f t="shared" si="12"/>
        <v>3003.6121576291957</v>
      </c>
      <c r="T43" s="265">
        <f t="shared" si="13"/>
        <v>489588.78169355891</v>
      </c>
      <c r="U43" s="265">
        <f t="shared" ref="U43:U53" si="42">S43*$H$12</f>
        <v>5863050.9316921905</v>
      </c>
      <c r="V43" s="336">
        <f t="shared" ref="V43:V53" si="43">S43*$V$15</f>
        <v>4505.4182364437938</v>
      </c>
      <c r="W43" s="337">
        <f t="shared" ref="W43:W53" si="44">S43*$W$15</f>
        <v>6007.2243152583915</v>
      </c>
      <c r="X43" s="331"/>
      <c r="Y43" s="332"/>
      <c r="Z43" s="241"/>
    </row>
    <row r="44" spans="1:26" ht="34.9" customHeight="1">
      <c r="A44" s="333" t="str">
        <f>CONCATENATE(A47,$Z$95,$Z$90)</f>
        <v>Quantity Surveyor||Senior Manager</v>
      </c>
      <c r="B44" s="255" t="str">
        <f>LEFT(B49,18)</f>
        <v xml:space="preserve">Quantity Surveyor </v>
      </c>
      <c r="C44" s="256">
        <f t="shared" si="32"/>
        <v>1157.0172204511473</v>
      </c>
      <c r="D44" s="261">
        <v>2258497.6143206395</v>
      </c>
      <c r="E44" s="261">
        <f t="shared" si="10"/>
        <v>2594342.0699431691</v>
      </c>
      <c r="F44" s="261">
        <f>+E44/E49*F49</f>
        <v>913641.99103511439</v>
      </c>
      <c r="G44" s="262">
        <f t="shared" si="33"/>
        <v>25943.420699431692</v>
      </c>
      <c r="H44" s="263">
        <f t="shared" si="34"/>
        <v>1.148702594810379E-2</v>
      </c>
      <c r="I44" s="262">
        <f t="shared" si="35"/>
        <v>136202.95867201636</v>
      </c>
      <c r="J44" s="263">
        <f t="shared" si="36"/>
        <v>5.2499999999999991E-2</v>
      </c>
      <c r="K44" s="262">
        <f t="shared" si="37"/>
        <v>111037.84059356763</v>
      </c>
      <c r="L44" s="263">
        <f t="shared" si="38"/>
        <v>4.2799999999999998E-2</v>
      </c>
      <c r="M44" s="262">
        <f t="shared" si="39"/>
        <v>259434.20699431692</v>
      </c>
      <c r="N44" s="263">
        <f t="shared" si="40"/>
        <v>0.1</v>
      </c>
      <c r="O44" s="262">
        <f t="shared" si="9"/>
        <v>3126960.4969025017</v>
      </c>
      <c r="P44" s="262">
        <f t="shared" si="17"/>
        <v>781740.12422562542</v>
      </c>
      <c r="Q44" s="263">
        <f t="shared" si="18"/>
        <v>0.25</v>
      </c>
      <c r="R44" s="335">
        <f t="shared" si="41"/>
        <v>3908700.621128127</v>
      </c>
      <c r="S44" s="265">
        <f t="shared" si="12"/>
        <v>2002.4081050861307</v>
      </c>
      <c r="T44" s="265">
        <f t="shared" si="13"/>
        <v>326392.52112903929</v>
      </c>
      <c r="U44" s="265">
        <f t="shared" si="42"/>
        <v>3908700.621128127</v>
      </c>
      <c r="V44" s="336">
        <f t="shared" si="43"/>
        <v>3003.6121576291962</v>
      </c>
      <c r="W44" s="337">
        <f t="shared" si="44"/>
        <v>4004.8162101722614</v>
      </c>
      <c r="X44" s="331"/>
      <c r="Y44" s="332"/>
      <c r="Z44" s="241"/>
    </row>
    <row r="45" spans="1:26" ht="34.9" customHeight="1">
      <c r="A45" s="333" t="str">
        <f>CONCATENATE(A49,$Z$95,$Z$97)</f>
        <v>Quantity Surveyor||Manager</v>
      </c>
      <c r="B45" s="255" t="str">
        <f>LEFT(B51,18)</f>
        <v xml:space="preserve">Quantity Surveyor </v>
      </c>
      <c r="C45" s="256">
        <f t="shared" si="32"/>
        <v>939.13735426229493</v>
      </c>
      <c r="D45" s="261">
        <v>1833196.1155199998</v>
      </c>
      <c r="E45" s="261">
        <f t="shared" si="10"/>
        <v>2105797.1346941311</v>
      </c>
      <c r="F45" s="261">
        <f>+E45/E49*F49</f>
        <v>741592.52519083978</v>
      </c>
      <c r="G45" s="262">
        <f t="shared" si="33"/>
        <v>21057.971346941311</v>
      </c>
      <c r="H45" s="263">
        <f t="shared" si="34"/>
        <v>1.148702594810379E-2</v>
      </c>
      <c r="I45" s="262">
        <f t="shared" si="35"/>
        <v>110554.34957144188</v>
      </c>
      <c r="J45" s="263">
        <f t="shared" si="36"/>
        <v>5.2499999999999998E-2</v>
      </c>
      <c r="K45" s="262">
        <f t="shared" si="37"/>
        <v>90128.117364908801</v>
      </c>
      <c r="L45" s="263">
        <f t="shared" si="38"/>
        <v>4.2799999999999998E-2</v>
      </c>
      <c r="M45" s="262">
        <f t="shared" si="39"/>
        <v>210579.71346941311</v>
      </c>
      <c r="N45" s="263">
        <f t="shared" si="40"/>
        <v>0.1</v>
      </c>
      <c r="O45" s="262">
        <f t="shared" si="9"/>
        <v>2538117.2864468358</v>
      </c>
      <c r="P45" s="262">
        <f t="shared" si="17"/>
        <v>634529.32161170896</v>
      </c>
      <c r="Q45" s="263">
        <f t="shared" si="18"/>
        <v>0.25</v>
      </c>
      <c r="R45" s="335">
        <f t="shared" si="41"/>
        <v>3172646.6080585448</v>
      </c>
      <c r="S45" s="265">
        <f t="shared" si="12"/>
        <v>1625.3312541283528</v>
      </c>
      <c r="T45" s="265">
        <f t="shared" si="13"/>
        <v>264928.9944229215</v>
      </c>
      <c r="U45" s="265">
        <f t="shared" si="42"/>
        <v>3172646.6080585448</v>
      </c>
      <c r="V45" s="336">
        <f t="shared" si="43"/>
        <v>2437.9968811925291</v>
      </c>
      <c r="W45" s="337">
        <f t="shared" si="44"/>
        <v>3250.6625082567057</v>
      </c>
      <c r="X45" s="331"/>
      <c r="Y45" s="332"/>
      <c r="Z45" s="241"/>
    </row>
    <row r="46" spans="1:26" ht="34.9" customHeight="1">
      <c r="A46" s="333" t="s">
        <v>423</v>
      </c>
      <c r="B46" s="255" t="s">
        <v>424</v>
      </c>
      <c r="C46" s="256">
        <f t="shared" si="32"/>
        <v>990.97285758196733</v>
      </c>
      <c r="D46" s="261">
        <f>1487983.86*1.3</f>
        <v>1934379.0180000002</v>
      </c>
      <c r="E46" s="261">
        <f>D46*$E$18</f>
        <v>2222026.197323353</v>
      </c>
      <c r="F46" s="261">
        <f>+E46/E49*F49</f>
        <v>782524.5801526719</v>
      </c>
      <c r="G46" s="262">
        <f t="shared" si="33"/>
        <v>22220.26197323353</v>
      </c>
      <c r="H46" s="263">
        <f t="shared" si="34"/>
        <v>1.148702594810379E-2</v>
      </c>
      <c r="I46" s="262">
        <f t="shared" si="35"/>
        <v>116656.37535947603</v>
      </c>
      <c r="J46" s="263">
        <f t="shared" si="36"/>
        <v>5.2499999999999998E-2</v>
      </c>
      <c r="K46" s="262">
        <f t="shared" si="37"/>
        <v>95102.721245439505</v>
      </c>
      <c r="L46" s="263">
        <f t="shared" si="38"/>
        <v>4.2799999999999998E-2</v>
      </c>
      <c r="M46" s="262">
        <f t="shared" si="39"/>
        <v>222202.61973233533</v>
      </c>
      <c r="N46" s="263">
        <f t="shared" si="40"/>
        <v>0.1</v>
      </c>
      <c r="O46" s="262">
        <f t="shared" si="9"/>
        <v>2678208.1756338375</v>
      </c>
      <c r="P46" s="262">
        <f t="shared" si="17"/>
        <v>669552.04390845937</v>
      </c>
      <c r="Q46" s="263">
        <f t="shared" si="18"/>
        <v>0.25</v>
      </c>
      <c r="R46" s="335">
        <f>O46+P46</f>
        <v>3347760.2195422966</v>
      </c>
      <c r="S46" s="265">
        <f>R46/$H$12</f>
        <v>1715.0410960769962</v>
      </c>
      <c r="T46" s="265">
        <f>S46*$H$13</f>
        <v>279551.69866055035</v>
      </c>
      <c r="U46" s="265">
        <f>S46*$H$12</f>
        <v>3347760.2195422966</v>
      </c>
      <c r="V46" s="336">
        <f>S46*$V$15</f>
        <v>2572.5616441154943</v>
      </c>
      <c r="W46" s="337">
        <f>S46*$W$15</f>
        <v>3430.0821921539923</v>
      </c>
      <c r="X46" s="331"/>
      <c r="Y46" s="332"/>
      <c r="Z46" s="241"/>
    </row>
    <row r="47" spans="1:26" ht="34.9" customHeight="1">
      <c r="A47" s="333" t="s">
        <v>423</v>
      </c>
      <c r="B47" s="255" t="s">
        <v>425</v>
      </c>
      <c r="C47" s="256">
        <f t="shared" si="32"/>
        <v>762.28681352459012</v>
      </c>
      <c r="D47" s="261">
        <v>1487983.8599999999</v>
      </c>
      <c r="E47" s="261">
        <f t="shared" si="10"/>
        <v>1709250.9210179637</v>
      </c>
      <c r="F47" s="261">
        <f>+E47/E49*F49</f>
        <v>601941.98473282449</v>
      </c>
      <c r="G47" s="262">
        <f t="shared" si="33"/>
        <v>17092.509210179636</v>
      </c>
      <c r="H47" s="263">
        <f t="shared" si="34"/>
        <v>1.148702594810379E-2</v>
      </c>
      <c r="I47" s="262">
        <f t="shared" si="35"/>
        <v>89735.673353443082</v>
      </c>
      <c r="J47" s="263">
        <f t="shared" si="36"/>
        <v>5.2499999999999991E-2</v>
      </c>
      <c r="K47" s="262">
        <f t="shared" si="37"/>
        <v>73155.939419568836</v>
      </c>
      <c r="L47" s="263">
        <f t="shared" si="38"/>
        <v>4.2799999999999998E-2</v>
      </c>
      <c r="M47" s="262">
        <f t="shared" si="39"/>
        <v>170925.09210179638</v>
      </c>
      <c r="N47" s="263">
        <f t="shared" si="40"/>
        <v>0.1</v>
      </c>
      <c r="O47" s="262">
        <f t="shared" si="9"/>
        <v>2060160.1351029514</v>
      </c>
      <c r="P47" s="262">
        <f t="shared" si="17"/>
        <v>515040.03377573786</v>
      </c>
      <c r="Q47" s="263">
        <f t="shared" si="18"/>
        <v>0.25</v>
      </c>
      <c r="R47" s="335">
        <f t="shared" si="41"/>
        <v>2575200.1688786894</v>
      </c>
      <c r="S47" s="265">
        <f t="shared" si="12"/>
        <v>1319.2623815976892</v>
      </c>
      <c r="T47" s="265">
        <f t="shared" si="13"/>
        <v>215039.76820042334</v>
      </c>
      <c r="U47" s="265">
        <f t="shared" si="42"/>
        <v>2575200.1688786894</v>
      </c>
      <c r="V47" s="336">
        <f t="shared" si="43"/>
        <v>1978.8935723965337</v>
      </c>
      <c r="W47" s="337">
        <f t="shared" si="44"/>
        <v>2638.5247631953785</v>
      </c>
      <c r="X47" s="331"/>
      <c r="Y47" s="332"/>
      <c r="Z47" s="241"/>
    </row>
    <row r="48" spans="1:26" ht="34.9" customHeight="1">
      <c r="A48" s="333" t="s">
        <v>423</v>
      </c>
      <c r="B48" s="255" t="s">
        <v>426</v>
      </c>
      <c r="C48" s="256">
        <f t="shared" si="32"/>
        <v>730.9540785092214</v>
      </c>
      <c r="D48" s="261">
        <f>1097555.6625*1.3</f>
        <v>1426822.3612500001</v>
      </c>
      <c r="E48" s="261">
        <f>D48*$E$18</f>
        <v>1638994.5487013471</v>
      </c>
      <c r="F48" s="261">
        <f>+E48/E49*F49</f>
        <v>577200.00000000012</v>
      </c>
      <c r="G48" s="262">
        <f t="shared" si="33"/>
        <v>16389.945487013472</v>
      </c>
      <c r="H48" s="263">
        <f t="shared" si="34"/>
        <v>1.1487025948103791E-2</v>
      </c>
      <c r="I48" s="262">
        <f t="shared" si="35"/>
        <v>86047.213806820713</v>
      </c>
      <c r="J48" s="263">
        <f t="shared" si="36"/>
        <v>5.2499999999999998E-2</v>
      </c>
      <c r="K48" s="262">
        <f t="shared" si="37"/>
        <v>70148.966684417654</v>
      </c>
      <c r="L48" s="263">
        <f t="shared" si="38"/>
        <v>4.2799999999999998E-2</v>
      </c>
      <c r="M48" s="262">
        <f t="shared" si="39"/>
        <v>163899.45487013471</v>
      </c>
      <c r="N48" s="263">
        <f t="shared" si="40"/>
        <v>0.1</v>
      </c>
      <c r="O48" s="262">
        <f t="shared" si="9"/>
        <v>1975480.1295497338</v>
      </c>
      <c r="P48" s="262">
        <f t="shared" si="17"/>
        <v>493870.03238743346</v>
      </c>
      <c r="Q48" s="263">
        <f t="shared" si="18"/>
        <v>0.25</v>
      </c>
      <c r="R48" s="335">
        <f>O48+P48</f>
        <v>2469350.1619371674</v>
      </c>
      <c r="S48" s="265">
        <f>R48/$H$12</f>
        <v>1265.0359436153522</v>
      </c>
      <c r="T48" s="265">
        <f>S48*$H$13</f>
        <v>206200.85880930239</v>
      </c>
      <c r="U48" s="265">
        <f>S48*$H$12</f>
        <v>2469350.1619371674</v>
      </c>
      <c r="V48" s="336">
        <f>S48*$V$15</f>
        <v>1897.5539154230282</v>
      </c>
      <c r="W48" s="337">
        <f>S48*$W$15</f>
        <v>2530.0718872307043</v>
      </c>
      <c r="X48" s="331"/>
      <c r="Y48" s="332"/>
      <c r="Z48" s="241"/>
    </row>
    <row r="49" spans="1:26" ht="34.9" customHeight="1">
      <c r="A49" s="333" t="s">
        <v>423</v>
      </c>
      <c r="B49" s="255" t="s">
        <v>427</v>
      </c>
      <c r="C49" s="256">
        <f t="shared" si="32"/>
        <v>562.27236808401631</v>
      </c>
      <c r="D49" s="261">
        <v>1097555.6624999999</v>
      </c>
      <c r="E49" s="261">
        <f t="shared" si="10"/>
        <v>1260765.0374625744</v>
      </c>
      <c r="F49" s="338">
        <f>296000*1.5</f>
        <v>444000</v>
      </c>
      <c r="G49" s="262">
        <f t="shared" si="33"/>
        <v>12607.650374625744</v>
      </c>
      <c r="H49" s="263">
        <f t="shared" si="34"/>
        <v>1.148702594810379E-2</v>
      </c>
      <c r="I49" s="262">
        <f t="shared" si="35"/>
        <v>66190.164466785151</v>
      </c>
      <c r="J49" s="263">
        <f t="shared" si="36"/>
        <v>5.2499999999999991E-2</v>
      </c>
      <c r="K49" s="262">
        <f t="shared" si="37"/>
        <v>53960.743603398179</v>
      </c>
      <c r="L49" s="263">
        <f t="shared" si="38"/>
        <v>4.2799999999999998E-2</v>
      </c>
      <c r="M49" s="262">
        <f t="shared" si="39"/>
        <v>126076.50374625745</v>
      </c>
      <c r="N49" s="263">
        <f t="shared" si="40"/>
        <v>0.1</v>
      </c>
      <c r="O49" s="262">
        <f t="shared" si="9"/>
        <v>1519600.099653641</v>
      </c>
      <c r="P49" s="262">
        <f t="shared" si="17"/>
        <v>379900.02491341025</v>
      </c>
      <c r="Q49" s="263">
        <f t="shared" si="18"/>
        <v>0.25</v>
      </c>
      <c r="R49" s="335">
        <f t="shared" si="41"/>
        <v>1899500.1245670512</v>
      </c>
      <c r="S49" s="265">
        <f t="shared" si="12"/>
        <v>973.10457201180895</v>
      </c>
      <c r="T49" s="265">
        <f t="shared" si="13"/>
        <v>158616.04523792485</v>
      </c>
      <c r="U49" s="265">
        <f t="shared" si="42"/>
        <v>1899500.1245670512</v>
      </c>
      <c r="V49" s="336">
        <f t="shared" si="43"/>
        <v>1459.6568580177134</v>
      </c>
      <c r="W49" s="337">
        <f t="shared" si="44"/>
        <v>1946.2091440236179</v>
      </c>
      <c r="X49" s="331"/>
      <c r="Y49" s="332"/>
      <c r="Z49" s="241"/>
    </row>
    <row r="50" spans="1:26" ht="34.9" customHeight="1">
      <c r="A50" s="333" t="s">
        <v>423</v>
      </c>
      <c r="B50" s="255" t="s">
        <v>428</v>
      </c>
      <c r="C50" s="256">
        <f t="shared" si="32"/>
        <v>531.19716239754098</v>
      </c>
      <c r="D50" s="261">
        <f>797612.97*1.3</f>
        <v>1036896.861</v>
      </c>
      <c r="E50" s="261">
        <f>D50*$E$18</f>
        <v>1191086.114781437</v>
      </c>
      <c r="F50" s="261">
        <f>+E50/E49*F49</f>
        <v>419461.37404580158</v>
      </c>
      <c r="G50" s="262">
        <f t="shared" si="33"/>
        <v>11910.86114781437</v>
      </c>
      <c r="H50" s="263">
        <f t="shared" si="34"/>
        <v>1.1487025948103791E-2</v>
      </c>
      <c r="I50" s="262">
        <f t="shared" si="35"/>
        <v>62532.021026025439</v>
      </c>
      <c r="J50" s="263">
        <f t="shared" si="36"/>
        <v>5.2499999999999998E-2</v>
      </c>
      <c r="K50" s="262">
        <f t="shared" si="37"/>
        <v>50978.485712645503</v>
      </c>
      <c r="L50" s="263">
        <f t="shared" si="38"/>
        <v>4.2799999999999998E-2</v>
      </c>
      <c r="M50" s="262">
        <f t="shared" si="39"/>
        <v>119108.61147814371</v>
      </c>
      <c r="N50" s="263">
        <f t="shared" si="40"/>
        <v>0.1</v>
      </c>
      <c r="O50" s="262">
        <f t="shared" si="9"/>
        <v>1435616.0941460661</v>
      </c>
      <c r="P50" s="262">
        <f t="shared" si="17"/>
        <v>358904.02353651653</v>
      </c>
      <c r="Q50" s="263">
        <f t="shared" si="18"/>
        <v>0.25</v>
      </c>
      <c r="R50" s="335">
        <f>O50+P50</f>
        <v>1794520.1176825827</v>
      </c>
      <c r="S50" s="265">
        <f>R50/$H$12</f>
        <v>919.32383078001158</v>
      </c>
      <c r="T50" s="265">
        <f>S50*$H$13</f>
        <v>149849.7844171419</v>
      </c>
      <c r="U50" s="265">
        <f>S50*$H$12</f>
        <v>1794520.1176825827</v>
      </c>
      <c r="V50" s="336">
        <f>S50*$V$15</f>
        <v>1378.9857461700174</v>
      </c>
      <c r="W50" s="337">
        <f>S50*$W$15</f>
        <v>1838.6476615600232</v>
      </c>
      <c r="X50" s="331"/>
      <c r="Y50" s="332"/>
      <c r="Z50" s="241"/>
    </row>
    <row r="51" spans="1:26" ht="34.9" customHeight="1">
      <c r="A51" s="333" t="s">
        <v>423</v>
      </c>
      <c r="B51" s="255" t="s">
        <v>429</v>
      </c>
      <c r="C51" s="256">
        <f t="shared" si="32"/>
        <v>408.61320184426228</v>
      </c>
      <c r="D51" s="261">
        <v>797612.97</v>
      </c>
      <c r="E51" s="261">
        <f t="shared" si="10"/>
        <v>916220.08829341305</v>
      </c>
      <c r="F51" s="261">
        <f>+E51/E49*F49</f>
        <v>322662.59541984741</v>
      </c>
      <c r="G51" s="262">
        <f t="shared" si="33"/>
        <v>9162.2008829341303</v>
      </c>
      <c r="H51" s="263">
        <f t="shared" si="34"/>
        <v>1.1487025948103791E-2</v>
      </c>
      <c r="I51" s="262">
        <f t="shared" si="35"/>
        <v>48101.55463540418</v>
      </c>
      <c r="J51" s="263">
        <f t="shared" si="36"/>
        <v>5.2499999999999991E-2</v>
      </c>
      <c r="K51" s="262">
        <f t="shared" si="37"/>
        <v>39214.219778958075</v>
      </c>
      <c r="L51" s="263">
        <f t="shared" si="38"/>
        <v>4.2799999999999998E-2</v>
      </c>
      <c r="M51" s="262">
        <f t="shared" si="39"/>
        <v>91622.008829341314</v>
      </c>
      <c r="N51" s="263">
        <f t="shared" si="40"/>
        <v>0.1</v>
      </c>
      <c r="O51" s="262">
        <f t="shared" si="9"/>
        <v>1104320.0724200509</v>
      </c>
      <c r="P51" s="262">
        <f t="shared" si="17"/>
        <v>276080.01810501271</v>
      </c>
      <c r="Q51" s="263">
        <f t="shared" si="18"/>
        <v>0.25</v>
      </c>
      <c r="R51" s="335">
        <f t="shared" si="41"/>
        <v>1380400.0905250637</v>
      </c>
      <c r="S51" s="265">
        <f t="shared" si="12"/>
        <v>707.17217752308591</v>
      </c>
      <c r="T51" s="265">
        <f t="shared" si="13"/>
        <v>115269.06493626301</v>
      </c>
      <c r="U51" s="265">
        <f t="shared" si="42"/>
        <v>1380400.0905250637</v>
      </c>
      <c r="V51" s="336">
        <f t="shared" si="43"/>
        <v>1060.7582662846289</v>
      </c>
      <c r="W51" s="337">
        <f t="shared" si="44"/>
        <v>1414.3443550461718</v>
      </c>
      <c r="X51" s="331"/>
      <c r="Y51" s="332"/>
      <c r="Z51" s="241"/>
    </row>
    <row r="52" spans="1:26" ht="34.9" customHeight="1">
      <c r="A52" s="333" t="s">
        <v>423</v>
      </c>
      <c r="B52" s="255" t="s">
        <v>430</v>
      </c>
      <c r="C52" s="256">
        <f t="shared" si="32"/>
        <v>215.46620517418032</v>
      </c>
      <c r="D52" s="261">
        <v>420590.03249999997</v>
      </c>
      <c r="E52" s="261">
        <f t="shared" si="10"/>
        <v>483132.86168413161</v>
      </c>
      <c r="F52" s="261">
        <f>+E52/E49*F49</f>
        <v>170143.51145038169</v>
      </c>
      <c r="G52" s="262">
        <f t="shared" si="33"/>
        <v>4831.328616841316</v>
      </c>
      <c r="H52" s="263">
        <f t="shared" si="34"/>
        <v>1.148702594810379E-2</v>
      </c>
      <c r="I52" s="262">
        <f t="shared" si="35"/>
        <v>25364.475238416908</v>
      </c>
      <c r="J52" s="263">
        <f t="shared" si="36"/>
        <v>5.2499999999999998E-2</v>
      </c>
      <c r="K52" s="262">
        <f t="shared" si="37"/>
        <v>20678.08648008083</v>
      </c>
      <c r="L52" s="263">
        <f t="shared" si="38"/>
        <v>4.2799999999999998E-2</v>
      </c>
      <c r="M52" s="262">
        <f t="shared" si="39"/>
        <v>48313.286168413164</v>
      </c>
      <c r="N52" s="263">
        <f t="shared" si="40"/>
        <v>0.1</v>
      </c>
      <c r="O52" s="262">
        <f t="shared" si="9"/>
        <v>582320.03818788379</v>
      </c>
      <c r="P52" s="262">
        <f t="shared" si="17"/>
        <v>145580.00954697095</v>
      </c>
      <c r="Q52" s="263">
        <f t="shared" si="18"/>
        <v>0.25</v>
      </c>
      <c r="R52" s="335">
        <f t="shared" si="41"/>
        <v>727900.04773485474</v>
      </c>
      <c r="S52" s="265">
        <f t="shared" si="12"/>
        <v>372.89961461826573</v>
      </c>
      <c r="T52" s="265">
        <f t="shared" si="13"/>
        <v>60782.637182777311</v>
      </c>
      <c r="U52" s="265">
        <f t="shared" si="42"/>
        <v>727900.04773485474</v>
      </c>
      <c r="V52" s="336">
        <f t="shared" si="43"/>
        <v>559.34942192739857</v>
      </c>
      <c r="W52" s="337">
        <f t="shared" si="44"/>
        <v>745.79922923653146</v>
      </c>
      <c r="X52" s="331"/>
      <c r="Y52" s="332"/>
      <c r="Z52" s="241"/>
    </row>
    <row r="53" spans="1:26" ht="34.9" customHeight="1">
      <c r="A53" s="333" t="s">
        <v>423</v>
      </c>
      <c r="B53" s="255" t="s">
        <v>431</v>
      </c>
      <c r="C53" s="256">
        <f t="shared" si="32"/>
        <v>161.38504610655738</v>
      </c>
      <c r="D53" s="261">
        <v>315023.61</v>
      </c>
      <c r="E53" s="261">
        <f t="shared" si="10"/>
        <v>361868.43823353288</v>
      </c>
      <c r="F53" s="261">
        <f>+E53/E49*F49</f>
        <v>127438.16793893132</v>
      </c>
      <c r="G53" s="262">
        <f t="shared" si="33"/>
        <v>3618.6843823353288</v>
      </c>
      <c r="H53" s="263">
        <f t="shared" si="34"/>
        <v>1.1487025948103791E-2</v>
      </c>
      <c r="I53" s="262">
        <f t="shared" si="35"/>
        <v>18998.093007260475</v>
      </c>
      <c r="J53" s="263">
        <f t="shared" si="36"/>
        <v>5.2499999999999998E-2</v>
      </c>
      <c r="K53" s="262">
        <f t="shared" si="37"/>
        <v>15487.969156395207</v>
      </c>
      <c r="L53" s="263">
        <f t="shared" si="38"/>
        <v>4.2799999999999998E-2</v>
      </c>
      <c r="M53" s="262">
        <f t="shared" si="39"/>
        <v>36186.843823353287</v>
      </c>
      <c r="N53" s="263">
        <f t="shared" si="40"/>
        <v>9.9999999999999992E-2</v>
      </c>
      <c r="O53" s="262">
        <f t="shared" si="9"/>
        <v>436160.02860287717</v>
      </c>
      <c r="P53" s="262">
        <f t="shared" si="17"/>
        <v>109040.00715071929</v>
      </c>
      <c r="Q53" s="263">
        <f t="shared" si="18"/>
        <v>0.25</v>
      </c>
      <c r="R53" s="335">
        <f t="shared" si="41"/>
        <v>545200.03575359646</v>
      </c>
      <c r="S53" s="265">
        <f t="shared" si="12"/>
        <v>279.3032970049162</v>
      </c>
      <c r="T53" s="265">
        <f t="shared" si="13"/>
        <v>45526.437411801344</v>
      </c>
      <c r="U53" s="265">
        <f t="shared" si="42"/>
        <v>545200.03575359646</v>
      </c>
      <c r="V53" s="336">
        <f t="shared" si="43"/>
        <v>418.9549455073743</v>
      </c>
      <c r="W53" s="337">
        <f t="shared" si="44"/>
        <v>558.60659400983241</v>
      </c>
      <c r="X53" s="331"/>
      <c r="Y53" s="332"/>
      <c r="Z53" s="241"/>
    </row>
    <row r="54" spans="1:26" ht="34.9" customHeight="1">
      <c r="A54" s="333"/>
      <c r="B54" s="255"/>
      <c r="C54" s="256"/>
      <c r="D54" s="261"/>
      <c r="E54" s="261"/>
      <c r="F54" s="261"/>
      <c r="G54" s="262"/>
      <c r="H54" s="263"/>
      <c r="I54" s="262"/>
      <c r="J54" s="263"/>
      <c r="K54" s="262"/>
      <c r="L54" s="263"/>
      <c r="M54" s="262"/>
      <c r="N54" s="263"/>
      <c r="O54" s="262">
        <f t="shared" si="9"/>
        <v>0</v>
      </c>
      <c r="P54" s="262">
        <f t="shared" si="17"/>
        <v>0</v>
      </c>
      <c r="Q54" s="263"/>
      <c r="R54" s="335"/>
      <c r="S54" s="265"/>
      <c r="T54" s="265"/>
      <c r="U54" s="265"/>
      <c r="V54" s="336"/>
      <c r="W54" s="337"/>
      <c r="X54" s="331"/>
      <c r="Y54" s="332"/>
      <c r="Z54" s="241"/>
    </row>
    <row r="55" spans="1:26" ht="34.9" customHeight="1">
      <c r="A55" s="333" t="str">
        <f>CONCATENATE(A59,$Z$95,$Z$89)</f>
        <v>Project Manager - Construction||Expert</v>
      </c>
      <c r="B55" s="255" t="str">
        <f>LEFT(B59,15)</f>
        <v>Project Manager</v>
      </c>
      <c r="C55" s="256">
        <f t="shared" ref="C55:C65" si="45">D55/$H$12</f>
        <v>1084.7036441729508</v>
      </c>
      <c r="D55" s="261">
        <v>2117341.5134255998</v>
      </c>
      <c r="E55" s="261">
        <f t="shared" si="10"/>
        <v>2432195.6905717216</v>
      </c>
      <c r="F55" s="261">
        <f>+E55/E61*F61</f>
        <v>1548887.2187559586</v>
      </c>
      <c r="G55" s="262">
        <f t="shared" ref="G55:G65" si="46">E55*0.01</f>
        <v>24321.956905717216</v>
      </c>
      <c r="H55" s="263">
        <f t="shared" ref="H55:H65" si="47">IF(D55&lt;&gt;0,G55/D55,"")</f>
        <v>1.1487025948103791E-2</v>
      </c>
      <c r="I55" s="262">
        <f t="shared" ref="I55:I65" si="48">E55*0.0525</f>
        <v>127690.27375501538</v>
      </c>
      <c r="J55" s="263">
        <f t="shared" ref="J55:J65" si="49">IF(E55&lt;&gt;0,I55/E55,"")</f>
        <v>5.2499999999999998E-2</v>
      </c>
      <c r="K55" s="262">
        <f t="shared" ref="K55:K65" si="50">E55*0.0428</f>
        <v>104097.97555646968</v>
      </c>
      <c r="L55" s="263">
        <f t="shared" ref="L55:L65" si="51">IF(E55&lt;&gt;0,K55/E55,"")</f>
        <v>4.2799999999999998E-2</v>
      </c>
      <c r="M55" s="262">
        <f t="shared" ref="M55:M65" si="52">E55*0.1</f>
        <v>243219.56905717216</v>
      </c>
      <c r="N55" s="263">
        <f t="shared" ref="N55:N65" si="53">IF(E55&lt;&gt;0,M55/E55,"")</f>
        <v>0.1</v>
      </c>
      <c r="O55" s="262">
        <f t="shared" si="9"/>
        <v>2931525.4658460957</v>
      </c>
      <c r="P55" s="262">
        <f t="shared" si="17"/>
        <v>732881.36646152392</v>
      </c>
      <c r="Q55" s="263">
        <f t="shared" si="18"/>
        <v>0.25</v>
      </c>
      <c r="R55" s="335">
        <f t="shared" ref="R55:R65" si="54">O55+P55</f>
        <v>3664406.8323076195</v>
      </c>
      <c r="S55" s="265">
        <f t="shared" si="12"/>
        <v>1877.2575985182477</v>
      </c>
      <c r="T55" s="265">
        <f t="shared" si="13"/>
        <v>305992.9885584744</v>
      </c>
      <c r="U55" s="265">
        <f t="shared" ref="U55:U65" si="55">S55*$H$12</f>
        <v>3664406.8323076195</v>
      </c>
      <c r="V55" s="336">
        <f t="shared" ref="V55:V65" si="56">S55*$V$15</f>
        <v>2815.8863977773717</v>
      </c>
      <c r="W55" s="337">
        <f t="shared" ref="W55:W65" si="57">S55*$W$15</f>
        <v>3754.5151970364955</v>
      </c>
      <c r="X55" s="331"/>
      <c r="Y55" s="332"/>
      <c r="Z55" s="241"/>
    </row>
    <row r="56" spans="1:26" ht="34.9" customHeight="1">
      <c r="A56" s="333" t="str">
        <f>CONCATENATE(A59,$Z$95,$Z$90)</f>
        <v>Project Manager - Construction||Senior Manager</v>
      </c>
      <c r="B56" s="255" t="str">
        <f>LEFT(B61,15)</f>
        <v>Project Manager</v>
      </c>
      <c r="C56" s="256">
        <f t="shared" si="45"/>
        <v>723.13576278196706</v>
      </c>
      <c r="D56" s="261">
        <v>1411561.0089503997</v>
      </c>
      <c r="E56" s="261">
        <f t="shared" si="10"/>
        <v>1621463.7937144809</v>
      </c>
      <c r="F56" s="261">
        <f>+E56/E61*F61</f>
        <v>1032591.479170639</v>
      </c>
      <c r="G56" s="262">
        <f t="shared" si="46"/>
        <v>16214.637937144809</v>
      </c>
      <c r="H56" s="263">
        <f t="shared" si="47"/>
        <v>1.1487025948103791E-2</v>
      </c>
      <c r="I56" s="262">
        <f t="shared" si="48"/>
        <v>85126.849170010246</v>
      </c>
      <c r="J56" s="263">
        <f t="shared" si="49"/>
        <v>5.2499999999999998E-2</v>
      </c>
      <c r="K56" s="262">
        <f t="shared" si="50"/>
        <v>69398.650370979783</v>
      </c>
      <c r="L56" s="263">
        <f t="shared" si="51"/>
        <v>4.2799999999999998E-2</v>
      </c>
      <c r="M56" s="262">
        <f t="shared" si="52"/>
        <v>162146.3793714481</v>
      </c>
      <c r="N56" s="263">
        <f t="shared" si="53"/>
        <v>0.1</v>
      </c>
      <c r="O56" s="262">
        <f t="shared" si="9"/>
        <v>1954350.310564064</v>
      </c>
      <c r="P56" s="262">
        <f t="shared" si="17"/>
        <v>488587.57764101599</v>
      </c>
      <c r="Q56" s="263">
        <f t="shared" si="18"/>
        <v>0.25</v>
      </c>
      <c r="R56" s="335">
        <f t="shared" si="54"/>
        <v>2442937.8882050798</v>
      </c>
      <c r="S56" s="265">
        <f t="shared" si="12"/>
        <v>1251.5050656788319</v>
      </c>
      <c r="T56" s="265">
        <f t="shared" si="13"/>
        <v>203995.32570564959</v>
      </c>
      <c r="U56" s="265">
        <f t="shared" si="55"/>
        <v>2442937.8882050798</v>
      </c>
      <c r="V56" s="336">
        <f t="shared" si="56"/>
        <v>1877.257598518248</v>
      </c>
      <c r="W56" s="337">
        <f t="shared" si="57"/>
        <v>2503.0101313576638</v>
      </c>
      <c r="X56" s="331"/>
      <c r="Y56" s="332"/>
      <c r="Z56" s="241"/>
    </row>
    <row r="57" spans="1:26" ht="34.9" customHeight="1">
      <c r="A57" s="333" t="str">
        <f>CONCATENATE(A61,$Z$95,$Z$97)</f>
        <v>Project Manager - Construction||Manager</v>
      </c>
      <c r="B57" s="255" t="str">
        <f>LEFT(B63,15)</f>
        <v>Project Manager</v>
      </c>
      <c r="C57" s="256">
        <f t="shared" si="45"/>
        <v>586.96084641393429</v>
      </c>
      <c r="D57" s="261">
        <v>1145747.5721999998</v>
      </c>
      <c r="E57" s="261">
        <f t="shared" si="10"/>
        <v>1316123.2091838319</v>
      </c>
      <c r="F57" s="261">
        <f>+E57/E61*F61</f>
        <v>838142.43439175247</v>
      </c>
      <c r="G57" s="262">
        <f t="shared" si="46"/>
        <v>13161.232091838319</v>
      </c>
      <c r="H57" s="263">
        <f t="shared" si="47"/>
        <v>1.1487025948103791E-2</v>
      </c>
      <c r="I57" s="262">
        <f t="shared" si="48"/>
        <v>69096.468482151176</v>
      </c>
      <c r="J57" s="263">
        <f t="shared" si="49"/>
        <v>5.2499999999999998E-2</v>
      </c>
      <c r="K57" s="262">
        <f t="shared" si="50"/>
        <v>56330.073353068001</v>
      </c>
      <c r="L57" s="263">
        <f t="shared" si="51"/>
        <v>4.2799999999999998E-2</v>
      </c>
      <c r="M57" s="262">
        <f t="shared" si="52"/>
        <v>131612.32091838319</v>
      </c>
      <c r="N57" s="263">
        <f t="shared" si="53"/>
        <v>0.1</v>
      </c>
      <c r="O57" s="262">
        <f t="shared" si="9"/>
        <v>1586323.3040292724</v>
      </c>
      <c r="P57" s="262">
        <f t="shared" si="17"/>
        <v>396580.8260073181</v>
      </c>
      <c r="Q57" s="263">
        <f t="shared" si="18"/>
        <v>0.25</v>
      </c>
      <c r="R57" s="335">
        <f t="shared" si="54"/>
        <v>1982904.1300365906</v>
      </c>
      <c r="S57" s="265">
        <f t="shared" si="12"/>
        <v>1015.8320338302206</v>
      </c>
      <c r="T57" s="265">
        <f t="shared" si="13"/>
        <v>165580.62151432596</v>
      </c>
      <c r="U57" s="265">
        <f t="shared" si="55"/>
        <v>1982904.1300365906</v>
      </c>
      <c r="V57" s="336">
        <f t="shared" si="56"/>
        <v>1523.7480507453308</v>
      </c>
      <c r="W57" s="337">
        <f t="shared" si="57"/>
        <v>2031.6640676604411</v>
      </c>
      <c r="X57" s="331"/>
      <c r="Y57" s="332"/>
      <c r="Z57" s="241"/>
    </row>
    <row r="58" spans="1:26" ht="34.9" customHeight="1">
      <c r="A58" s="333" t="s">
        <v>432</v>
      </c>
      <c r="B58" s="255" t="s">
        <v>433</v>
      </c>
      <c r="C58" s="256">
        <f t="shared" si="45"/>
        <v>619.35803598872951</v>
      </c>
      <c r="D58" s="261">
        <f>929989.9125*1.3</f>
        <v>1208986.88625</v>
      </c>
      <c r="E58" s="261">
        <f>D58*$E$18</f>
        <v>1388766.3733270955</v>
      </c>
      <c r="F58" s="261">
        <f>+E58/E61*F61</f>
        <v>884403.54278350517</v>
      </c>
      <c r="G58" s="262">
        <f t="shared" si="46"/>
        <v>13887.663733270956</v>
      </c>
      <c r="H58" s="263">
        <f t="shared" si="47"/>
        <v>1.1487025948103791E-2</v>
      </c>
      <c r="I58" s="262">
        <f t="shared" si="48"/>
        <v>72910.234599672505</v>
      </c>
      <c r="J58" s="263">
        <f t="shared" si="49"/>
        <v>5.2499999999999991E-2</v>
      </c>
      <c r="K58" s="262">
        <f t="shared" si="50"/>
        <v>59439.200778399689</v>
      </c>
      <c r="L58" s="263">
        <f t="shared" si="51"/>
        <v>4.2799999999999998E-2</v>
      </c>
      <c r="M58" s="262">
        <f t="shared" si="52"/>
        <v>138876.63733270956</v>
      </c>
      <c r="N58" s="263">
        <f t="shared" si="53"/>
        <v>0.1</v>
      </c>
      <c r="O58" s="262">
        <f t="shared" si="9"/>
        <v>1673880.1097711481</v>
      </c>
      <c r="P58" s="262">
        <f t="shared" si="17"/>
        <v>418470.02744278702</v>
      </c>
      <c r="Q58" s="263">
        <f t="shared" si="18"/>
        <v>0.25</v>
      </c>
      <c r="R58" s="335">
        <f>O58+P58</f>
        <v>2092350.1372139351</v>
      </c>
      <c r="S58" s="265">
        <f>R58/$H$12</f>
        <v>1071.9006850481226</v>
      </c>
      <c r="T58" s="265">
        <f>S58*$H$13</f>
        <v>174719.81166284397</v>
      </c>
      <c r="U58" s="265">
        <f>S58*$H$12</f>
        <v>2092350.1372139351</v>
      </c>
      <c r="V58" s="336">
        <f>S58*$V$15</f>
        <v>1607.8510275721837</v>
      </c>
      <c r="W58" s="337">
        <f>S58*$W$15</f>
        <v>2143.8013700962451</v>
      </c>
      <c r="X58" s="331"/>
      <c r="Y58" s="332"/>
      <c r="Z58" s="241"/>
    </row>
    <row r="59" spans="1:26" ht="34.9" customHeight="1">
      <c r="A59" s="333" t="s">
        <v>432</v>
      </c>
      <c r="B59" s="255" t="s">
        <v>434</v>
      </c>
      <c r="C59" s="256">
        <f t="shared" si="45"/>
        <v>476.42925845286879</v>
      </c>
      <c r="D59" s="261">
        <v>929989.91249999986</v>
      </c>
      <c r="E59" s="261">
        <f t="shared" si="10"/>
        <v>1068281.8256362271</v>
      </c>
      <c r="F59" s="261">
        <f>+E59/E61*F61</f>
        <v>680310.41752577305</v>
      </c>
      <c r="G59" s="262">
        <f t="shared" si="46"/>
        <v>10682.818256362272</v>
      </c>
      <c r="H59" s="263">
        <f t="shared" si="47"/>
        <v>1.1487025948103791E-2</v>
      </c>
      <c r="I59" s="262">
        <f t="shared" si="48"/>
        <v>56084.795845901921</v>
      </c>
      <c r="J59" s="263">
        <f t="shared" si="49"/>
        <v>5.2499999999999998E-2</v>
      </c>
      <c r="K59" s="262">
        <f t="shared" si="50"/>
        <v>45722.462137230519</v>
      </c>
      <c r="L59" s="263">
        <f t="shared" si="51"/>
        <v>4.2799999999999998E-2</v>
      </c>
      <c r="M59" s="262">
        <f t="shared" si="52"/>
        <v>106828.18256362271</v>
      </c>
      <c r="N59" s="263">
        <f t="shared" si="53"/>
        <v>0.1</v>
      </c>
      <c r="O59" s="262">
        <f t="shared" si="9"/>
        <v>1287600.0844393445</v>
      </c>
      <c r="P59" s="262">
        <f t="shared" si="17"/>
        <v>321900.02110983612</v>
      </c>
      <c r="Q59" s="263">
        <f t="shared" si="18"/>
        <v>0.25</v>
      </c>
      <c r="R59" s="335">
        <f t="shared" si="54"/>
        <v>1609500.1055491806</v>
      </c>
      <c r="S59" s="265">
        <f t="shared" si="12"/>
        <v>824.53898849855568</v>
      </c>
      <c r="T59" s="265">
        <f t="shared" si="13"/>
        <v>134399.85512526458</v>
      </c>
      <c r="U59" s="265">
        <f t="shared" si="55"/>
        <v>1609500.1055491806</v>
      </c>
      <c r="V59" s="336">
        <f t="shared" si="56"/>
        <v>1236.8084827478335</v>
      </c>
      <c r="W59" s="337">
        <f t="shared" si="57"/>
        <v>1649.0779769971114</v>
      </c>
      <c r="X59" s="331"/>
      <c r="Y59" s="332"/>
      <c r="Z59" s="241"/>
    </row>
    <row r="60" spans="1:26" ht="34.9" customHeight="1">
      <c r="A60" s="333" t="s">
        <v>432</v>
      </c>
      <c r="B60" s="255" t="s">
        <v>435</v>
      </c>
      <c r="C60" s="256">
        <f t="shared" si="45"/>
        <v>541.24080622438521</v>
      </c>
      <c r="D60" s="261">
        <f>812693.8875*1.3</f>
        <v>1056502.05375</v>
      </c>
      <c r="E60" s="261">
        <f>D60*$E$18</f>
        <v>1213606.6505651195</v>
      </c>
      <c r="F60" s="261">
        <f>+E60/E61*F61</f>
        <v>772857.14999999991</v>
      </c>
      <c r="G60" s="262">
        <f t="shared" si="46"/>
        <v>12136.066505651195</v>
      </c>
      <c r="H60" s="263">
        <f t="shared" si="47"/>
        <v>1.1487025948103791E-2</v>
      </c>
      <c r="I60" s="262">
        <f t="shared" si="48"/>
        <v>63714.349154668773</v>
      </c>
      <c r="J60" s="263">
        <f t="shared" si="49"/>
        <v>5.2499999999999998E-2</v>
      </c>
      <c r="K60" s="262">
        <f t="shared" si="50"/>
        <v>51942.36464418711</v>
      </c>
      <c r="L60" s="263">
        <f t="shared" si="51"/>
        <v>4.2799999999999998E-2</v>
      </c>
      <c r="M60" s="262">
        <f t="shared" si="52"/>
        <v>121360.66505651195</v>
      </c>
      <c r="N60" s="263">
        <f t="shared" si="53"/>
        <v>0.1</v>
      </c>
      <c r="O60" s="262">
        <f t="shared" si="9"/>
        <v>1462760.0959261386</v>
      </c>
      <c r="P60" s="262">
        <f t="shared" si="17"/>
        <v>365690.02398153464</v>
      </c>
      <c r="Q60" s="263">
        <f t="shared" si="18"/>
        <v>0.25</v>
      </c>
      <c r="R60" s="335">
        <f>O60+P60</f>
        <v>1828450.1199076732</v>
      </c>
      <c r="S60" s="265">
        <f>R60/$H$12</f>
        <v>936.70600405106211</v>
      </c>
      <c r="T60" s="265">
        <f>S60*$H$13</f>
        <v>152683.07866032311</v>
      </c>
      <c r="U60" s="265">
        <f>S60*$H$12</f>
        <v>1828450.1199076732</v>
      </c>
      <c r="V60" s="336">
        <f>S60*$V$15</f>
        <v>1405.0590060765931</v>
      </c>
      <c r="W60" s="337">
        <f>S60*$W$15</f>
        <v>1873.4120081021242</v>
      </c>
      <c r="X60" s="331"/>
      <c r="Y60" s="332"/>
      <c r="Z60" s="241"/>
    </row>
    <row r="61" spans="1:26" ht="34.9" customHeight="1">
      <c r="A61" s="333" t="s">
        <v>432</v>
      </c>
      <c r="B61" s="255" t="s">
        <v>436</v>
      </c>
      <c r="C61" s="256">
        <f t="shared" si="45"/>
        <v>416.33908171106555</v>
      </c>
      <c r="D61" s="261">
        <v>812693.88749999995</v>
      </c>
      <c r="E61" s="261">
        <f t="shared" si="10"/>
        <v>933543.57735778426</v>
      </c>
      <c r="F61" s="338">
        <f>396337*1.5</f>
        <v>594505.5</v>
      </c>
      <c r="G61" s="262">
        <f t="shared" si="46"/>
        <v>9335.4357735778431</v>
      </c>
      <c r="H61" s="263">
        <f t="shared" si="47"/>
        <v>1.1487025948103791E-2</v>
      </c>
      <c r="I61" s="262">
        <f t="shared" si="48"/>
        <v>49011.03781128367</v>
      </c>
      <c r="J61" s="263">
        <f t="shared" si="49"/>
        <v>5.2499999999999998E-2</v>
      </c>
      <c r="K61" s="262">
        <f t="shared" si="50"/>
        <v>39955.665110913164</v>
      </c>
      <c r="L61" s="263">
        <f t="shared" si="51"/>
        <v>4.2799999999999998E-2</v>
      </c>
      <c r="M61" s="262">
        <f t="shared" si="52"/>
        <v>93354.357735778438</v>
      </c>
      <c r="N61" s="263">
        <f t="shared" si="53"/>
        <v>0.1</v>
      </c>
      <c r="O61" s="262">
        <f t="shared" si="9"/>
        <v>1125200.0737893374</v>
      </c>
      <c r="P61" s="262">
        <f t="shared" si="17"/>
        <v>281300.01844733435</v>
      </c>
      <c r="Q61" s="263">
        <f t="shared" si="18"/>
        <v>0.25</v>
      </c>
      <c r="R61" s="335">
        <f t="shared" si="54"/>
        <v>1406500.0922366718</v>
      </c>
      <c r="S61" s="265">
        <f t="shared" si="12"/>
        <v>720.54308003927861</v>
      </c>
      <c r="T61" s="265">
        <f t="shared" si="13"/>
        <v>117448.52204640242</v>
      </c>
      <c r="U61" s="265">
        <f t="shared" si="55"/>
        <v>1406500.0922366718</v>
      </c>
      <c r="V61" s="336">
        <f t="shared" si="56"/>
        <v>1080.8146200589179</v>
      </c>
      <c r="W61" s="337">
        <f t="shared" si="57"/>
        <v>1441.0861600785572</v>
      </c>
      <c r="X61" s="331"/>
      <c r="Y61" s="332"/>
      <c r="Z61" s="241"/>
    </row>
    <row r="62" spans="1:26" ht="34.9" customHeight="1">
      <c r="A62" s="333" t="s">
        <v>432</v>
      </c>
      <c r="B62" s="255" t="s">
        <v>437</v>
      </c>
      <c r="C62" s="256">
        <f t="shared" si="45"/>
        <v>436.340526255123</v>
      </c>
      <c r="D62" s="261">
        <f>655182.0825*1.3</f>
        <v>851736.70725000009</v>
      </c>
      <c r="E62" s="261">
        <f>D62*$E$18</f>
        <v>978392.16571332328</v>
      </c>
      <c r="F62" s="261">
        <f>+E62/E61*F61</f>
        <v>623066.27969072177</v>
      </c>
      <c r="G62" s="262">
        <f t="shared" si="46"/>
        <v>9783.9216571332327</v>
      </c>
      <c r="H62" s="263">
        <f t="shared" si="47"/>
        <v>1.148702594810379E-2</v>
      </c>
      <c r="I62" s="262">
        <f t="shared" si="48"/>
        <v>51365.588699949469</v>
      </c>
      <c r="J62" s="263">
        <f t="shared" si="49"/>
        <v>5.2499999999999998E-2</v>
      </c>
      <c r="K62" s="262">
        <f t="shared" si="50"/>
        <v>41875.184692530231</v>
      </c>
      <c r="L62" s="263">
        <f t="shared" si="51"/>
        <v>4.2799999999999991E-2</v>
      </c>
      <c r="M62" s="262">
        <f t="shared" si="52"/>
        <v>97839.216571332334</v>
      </c>
      <c r="N62" s="263">
        <f t="shared" si="53"/>
        <v>0.1</v>
      </c>
      <c r="O62" s="262">
        <f t="shared" si="9"/>
        <v>1179256.0773342687</v>
      </c>
      <c r="P62" s="262">
        <f t="shared" si="17"/>
        <v>294814.01933356718</v>
      </c>
      <c r="Q62" s="263">
        <f t="shared" si="18"/>
        <v>0.25</v>
      </c>
      <c r="R62" s="335">
        <f>O62+P62</f>
        <v>1474070.096667836</v>
      </c>
      <c r="S62" s="265">
        <f>R62/$H$12</f>
        <v>755.15886099786678</v>
      </c>
      <c r="T62" s="265">
        <f>S62*$H$13</f>
        <v>123090.89434265229</v>
      </c>
      <c r="U62" s="265">
        <f>S62*$H$12</f>
        <v>1474070.096667836</v>
      </c>
      <c r="V62" s="336">
        <f>S62*$V$15</f>
        <v>1132.7382914968002</v>
      </c>
      <c r="W62" s="337">
        <f>S62*$W$15</f>
        <v>1510.3177219957336</v>
      </c>
      <c r="X62" s="331"/>
      <c r="Y62" s="332"/>
      <c r="Z62" s="241"/>
    </row>
    <row r="63" spans="1:26" ht="34.9" customHeight="1">
      <c r="A63" s="333" t="s">
        <v>432</v>
      </c>
      <c r="B63" s="255" t="s">
        <v>438</v>
      </c>
      <c r="C63" s="256">
        <f t="shared" si="45"/>
        <v>335.6465586577869</v>
      </c>
      <c r="D63" s="261">
        <v>655182.08250000002</v>
      </c>
      <c r="E63" s="261">
        <f t="shared" si="10"/>
        <v>752609.35824101791</v>
      </c>
      <c r="F63" s="261">
        <f>+E63/E61*F61</f>
        <v>479281.7536082475</v>
      </c>
      <c r="G63" s="262">
        <f t="shared" si="46"/>
        <v>7526.0935824101789</v>
      </c>
      <c r="H63" s="263">
        <f t="shared" si="47"/>
        <v>1.1487025948103791E-2</v>
      </c>
      <c r="I63" s="262">
        <f t="shared" si="48"/>
        <v>39511.991307653436</v>
      </c>
      <c r="J63" s="263">
        <f t="shared" si="49"/>
        <v>5.2499999999999991E-2</v>
      </c>
      <c r="K63" s="262">
        <f t="shared" si="50"/>
        <v>32211.680532715563</v>
      </c>
      <c r="L63" s="263">
        <f t="shared" si="51"/>
        <v>4.2799999999999998E-2</v>
      </c>
      <c r="M63" s="262">
        <f t="shared" si="52"/>
        <v>75260.935824101791</v>
      </c>
      <c r="N63" s="263">
        <f t="shared" si="53"/>
        <v>0.1</v>
      </c>
      <c r="O63" s="262">
        <f t="shared" si="9"/>
        <v>907120.05948789883</v>
      </c>
      <c r="P63" s="262">
        <f t="shared" si="17"/>
        <v>226780.01487197471</v>
      </c>
      <c r="Q63" s="263">
        <f t="shared" si="18"/>
        <v>0.25</v>
      </c>
      <c r="R63" s="335">
        <f t="shared" si="54"/>
        <v>1133900.0743598735</v>
      </c>
      <c r="S63" s="265">
        <f t="shared" si="12"/>
        <v>580.89143153682051</v>
      </c>
      <c r="T63" s="265">
        <f t="shared" si="13"/>
        <v>94685.303340501749</v>
      </c>
      <c r="U63" s="265">
        <f t="shared" si="55"/>
        <v>1133900.0743598735</v>
      </c>
      <c r="V63" s="336">
        <f t="shared" si="56"/>
        <v>871.3371473052307</v>
      </c>
      <c r="W63" s="337">
        <f t="shared" si="57"/>
        <v>1161.782863073641</v>
      </c>
      <c r="X63" s="331"/>
      <c r="Y63" s="332"/>
      <c r="Z63" s="241"/>
    </row>
    <row r="64" spans="1:26" ht="34.9" customHeight="1">
      <c r="A64" s="333" t="s">
        <v>432</v>
      </c>
      <c r="B64" s="255" t="s">
        <v>439</v>
      </c>
      <c r="C64" s="256">
        <f t="shared" si="45"/>
        <v>232.63482710040984</v>
      </c>
      <c r="D64" s="261">
        <v>454103.1825</v>
      </c>
      <c r="E64" s="261">
        <f t="shared" si="10"/>
        <v>521629.50404940109</v>
      </c>
      <c r="F64" s="261">
        <f>+E64/E61*F61</f>
        <v>332187.60927835054</v>
      </c>
      <c r="G64" s="262">
        <f t="shared" si="46"/>
        <v>5216.2950404940111</v>
      </c>
      <c r="H64" s="263">
        <f t="shared" si="47"/>
        <v>1.1487025948103791E-2</v>
      </c>
      <c r="I64" s="262">
        <f t="shared" si="48"/>
        <v>27385.548962593555</v>
      </c>
      <c r="J64" s="263">
        <f t="shared" si="49"/>
        <v>5.2499999999999998E-2</v>
      </c>
      <c r="K64" s="262">
        <f t="shared" si="50"/>
        <v>22325.742773314367</v>
      </c>
      <c r="L64" s="263">
        <f t="shared" si="51"/>
        <v>4.2799999999999998E-2</v>
      </c>
      <c r="M64" s="262">
        <f t="shared" si="52"/>
        <v>52162.950404940115</v>
      </c>
      <c r="N64" s="263">
        <f t="shared" si="53"/>
        <v>0.1</v>
      </c>
      <c r="O64" s="262">
        <f t="shared" si="9"/>
        <v>628720.04123074305</v>
      </c>
      <c r="P64" s="262">
        <f t="shared" si="17"/>
        <v>157180.01030768576</v>
      </c>
      <c r="Q64" s="263">
        <f t="shared" si="18"/>
        <v>0.25</v>
      </c>
      <c r="R64" s="335">
        <f t="shared" si="54"/>
        <v>785900.05153842876</v>
      </c>
      <c r="S64" s="265">
        <f t="shared" si="12"/>
        <v>402.6127313209164</v>
      </c>
      <c r="T64" s="265">
        <f t="shared" si="13"/>
        <v>65625.875205309378</v>
      </c>
      <c r="U64" s="265">
        <f t="shared" si="55"/>
        <v>785900.05153842876</v>
      </c>
      <c r="V64" s="336">
        <f t="shared" si="56"/>
        <v>603.91909698137465</v>
      </c>
      <c r="W64" s="337">
        <f t="shared" si="57"/>
        <v>805.22546264183279</v>
      </c>
      <c r="X64" s="331"/>
      <c r="Y64" s="332"/>
      <c r="Z64" s="241"/>
    </row>
    <row r="65" spans="1:26" ht="34.9" customHeight="1">
      <c r="A65" s="333" t="s">
        <v>432</v>
      </c>
      <c r="B65" s="255" t="s">
        <v>440</v>
      </c>
      <c r="C65" s="256">
        <f t="shared" si="45"/>
        <v>157.092890625</v>
      </c>
      <c r="D65" s="261">
        <v>306645.32250000001</v>
      </c>
      <c r="E65" s="261">
        <f t="shared" si="10"/>
        <v>352244.27764221554</v>
      </c>
      <c r="F65" s="261">
        <f>+E65/E61*F61</f>
        <v>224318.57010309282</v>
      </c>
      <c r="G65" s="262">
        <f t="shared" si="46"/>
        <v>3522.4427764221555</v>
      </c>
      <c r="H65" s="263">
        <f t="shared" si="47"/>
        <v>1.1487025948103791E-2</v>
      </c>
      <c r="I65" s="262">
        <f t="shared" si="48"/>
        <v>18492.824576216317</v>
      </c>
      <c r="J65" s="263">
        <f t="shared" si="49"/>
        <v>5.2500000000000005E-2</v>
      </c>
      <c r="K65" s="262">
        <f t="shared" si="50"/>
        <v>15076.055083086825</v>
      </c>
      <c r="L65" s="263">
        <f t="shared" si="51"/>
        <v>4.2799999999999998E-2</v>
      </c>
      <c r="M65" s="262">
        <f t="shared" si="52"/>
        <v>35224.427764221553</v>
      </c>
      <c r="N65" s="263">
        <f t="shared" si="53"/>
        <v>9.9999999999999992E-2</v>
      </c>
      <c r="O65" s="262">
        <f t="shared" si="9"/>
        <v>424560.02784216241</v>
      </c>
      <c r="P65" s="262">
        <f t="shared" si="17"/>
        <v>106140.0069605406</v>
      </c>
      <c r="Q65" s="263">
        <f t="shared" si="18"/>
        <v>0.25</v>
      </c>
      <c r="R65" s="335">
        <f t="shared" si="54"/>
        <v>530700.03480270295</v>
      </c>
      <c r="S65" s="265">
        <f t="shared" si="12"/>
        <v>271.87501782925358</v>
      </c>
      <c r="T65" s="265">
        <f t="shared" si="13"/>
        <v>44315.627906168331</v>
      </c>
      <c r="U65" s="265">
        <f t="shared" si="55"/>
        <v>530700.03480270295</v>
      </c>
      <c r="V65" s="336">
        <f t="shared" si="56"/>
        <v>407.81252674388037</v>
      </c>
      <c r="W65" s="337">
        <f t="shared" si="57"/>
        <v>543.75003565850716</v>
      </c>
      <c r="X65" s="331"/>
      <c r="Y65" s="332"/>
      <c r="Z65" s="241"/>
    </row>
    <row r="66" spans="1:26" ht="34.9" customHeight="1">
      <c r="A66" s="333"/>
      <c r="B66" s="255"/>
      <c r="C66" s="256"/>
      <c r="D66" s="261"/>
      <c r="E66" s="261"/>
      <c r="F66" s="261"/>
      <c r="G66" s="262"/>
      <c r="H66" s="263"/>
      <c r="I66" s="262"/>
      <c r="J66" s="263"/>
      <c r="K66" s="262"/>
      <c r="L66" s="263"/>
      <c r="M66" s="263"/>
      <c r="N66" s="263"/>
      <c r="O66" s="262">
        <f t="shared" si="9"/>
        <v>0</v>
      </c>
      <c r="P66" s="262">
        <f t="shared" si="17"/>
        <v>0</v>
      </c>
      <c r="Q66" s="263"/>
      <c r="R66" s="263"/>
      <c r="S66" s="265"/>
      <c r="T66" s="265"/>
      <c r="U66" s="265"/>
      <c r="V66" s="336"/>
      <c r="W66" s="337"/>
      <c r="X66" s="331"/>
      <c r="Y66" s="332"/>
      <c r="Z66" s="241"/>
    </row>
    <row r="67" spans="1:26" ht="34.9" customHeight="1">
      <c r="A67" s="333" t="str">
        <f>CONCATENATE(A71,$Z$95,$Z$89)</f>
        <v>Hydrologists||Expert</v>
      </c>
      <c r="B67" s="255" t="str">
        <f>LEFT(B71,13)</f>
        <v xml:space="preserve">Hydrologists </v>
      </c>
      <c r="C67" s="256">
        <f t="shared" ref="C67:C77" si="58">D67/$H$12</f>
        <v>1260.6015324172131</v>
      </c>
      <c r="D67" s="261">
        <v>2460694.1912783999</v>
      </c>
      <c r="E67" s="261">
        <f t="shared" si="10"/>
        <v>2826605.8025563252</v>
      </c>
      <c r="F67" s="261">
        <f>+E67/E73*F73</f>
        <v>805964.54399999999</v>
      </c>
      <c r="G67" s="262">
        <f t="shared" ref="G67:G77" si="59">E67*0.01</f>
        <v>28266.058025563252</v>
      </c>
      <c r="H67" s="263">
        <f t="shared" ref="H67:H77" si="60">IF(D67&lt;&gt;0,G67/D67,"")</f>
        <v>1.1487025948103791E-2</v>
      </c>
      <c r="I67" s="262">
        <f t="shared" ref="I67:I77" si="61">E67*0.0525</f>
        <v>148396.80463420707</v>
      </c>
      <c r="J67" s="263">
        <f t="shared" ref="J67:J77" si="62">IF(E67&lt;&gt;0,I67/E67,"")</f>
        <v>5.2499999999999998E-2</v>
      </c>
      <c r="K67" s="262">
        <f t="shared" ref="K67:K77" si="63">E67*0.0428</f>
        <v>120978.72834941071</v>
      </c>
      <c r="L67" s="263">
        <f t="shared" ref="L67:L77" si="64">IF(E67&lt;&gt;0,K67/E67,"")</f>
        <v>4.2799999999999998E-2</v>
      </c>
      <c r="M67" s="262">
        <f t="shared" ref="M67:M77" si="65">E67*0.1</f>
        <v>282660.58025563252</v>
      </c>
      <c r="N67" s="263">
        <f t="shared" ref="N67:N77" si="66">IF(E67&lt;&gt;0,M67/E67,"")</f>
        <v>0.1</v>
      </c>
      <c r="O67" s="262">
        <f t="shared" si="9"/>
        <v>3406907.973821139</v>
      </c>
      <c r="P67" s="262">
        <f t="shared" si="17"/>
        <v>851726.99345528474</v>
      </c>
      <c r="Q67" s="263">
        <f t="shared" si="18"/>
        <v>0.25</v>
      </c>
      <c r="R67" s="335">
        <f t="shared" ref="R67:R77" si="67">O67+P67</f>
        <v>4258634.9672764242</v>
      </c>
      <c r="S67" s="265">
        <f t="shared" si="12"/>
        <v>2181.6777496293157</v>
      </c>
      <c r="T67" s="265">
        <f t="shared" si="13"/>
        <v>355613.47318957845</v>
      </c>
      <c r="U67" s="265">
        <f t="shared" ref="U67:U77" si="68">S67*$H$12</f>
        <v>4258634.9672764242</v>
      </c>
      <c r="V67" s="336">
        <f t="shared" ref="V67:V77" si="69">S67*$V$15</f>
        <v>3272.5166244439733</v>
      </c>
      <c r="W67" s="337">
        <f t="shared" ref="W67:W77" si="70">S67*$W$15</f>
        <v>4363.3554992586314</v>
      </c>
      <c r="X67" s="331"/>
      <c r="Y67" s="332"/>
      <c r="Z67" s="241"/>
    </row>
    <row r="68" spans="1:26" ht="34.9" customHeight="1">
      <c r="A68" s="333" t="str">
        <f>CONCATENATE(A71,$Z$95,$Z$90)</f>
        <v>Hydrologists||Senior Manager</v>
      </c>
      <c r="B68" s="255" t="str">
        <f>LEFT(B73,13)</f>
        <v xml:space="preserve">Hydrologists </v>
      </c>
      <c r="C68" s="256">
        <f t="shared" si="58"/>
        <v>840.40102161147524</v>
      </c>
      <c r="D68" s="261">
        <v>1640462.7941855998</v>
      </c>
      <c r="E68" s="261">
        <f t="shared" si="10"/>
        <v>1884403.8683708834</v>
      </c>
      <c r="F68" s="261">
        <f>+E68/E73*F73</f>
        <v>537309.696</v>
      </c>
      <c r="G68" s="262">
        <f t="shared" si="59"/>
        <v>18844.038683708834</v>
      </c>
      <c r="H68" s="263">
        <f t="shared" si="60"/>
        <v>1.1487025948103791E-2</v>
      </c>
      <c r="I68" s="262">
        <f t="shared" si="61"/>
        <v>98931.203089471368</v>
      </c>
      <c r="J68" s="263">
        <f t="shared" si="62"/>
        <v>5.2499999999999991E-2</v>
      </c>
      <c r="K68" s="262">
        <f t="shared" si="63"/>
        <v>80652.485566273812</v>
      </c>
      <c r="L68" s="263">
        <f t="shared" si="64"/>
        <v>4.2800000000000005E-2</v>
      </c>
      <c r="M68" s="262">
        <f t="shared" si="65"/>
        <v>188440.38683708836</v>
      </c>
      <c r="N68" s="263">
        <f t="shared" si="66"/>
        <v>0.1</v>
      </c>
      <c r="O68" s="262">
        <f t="shared" si="9"/>
        <v>2271271.9825474257</v>
      </c>
      <c r="P68" s="262">
        <f t="shared" si="17"/>
        <v>567817.99563685642</v>
      </c>
      <c r="Q68" s="263">
        <f t="shared" si="18"/>
        <v>0.25</v>
      </c>
      <c r="R68" s="335">
        <f t="shared" si="67"/>
        <v>2839089.9781842818</v>
      </c>
      <c r="S68" s="265">
        <f t="shared" si="12"/>
        <v>1454.4518330862099</v>
      </c>
      <c r="T68" s="265">
        <f t="shared" si="13"/>
        <v>237075.64879305221</v>
      </c>
      <c r="U68" s="265">
        <f t="shared" si="68"/>
        <v>2839089.9781842818</v>
      </c>
      <c r="V68" s="336">
        <f t="shared" si="69"/>
        <v>2181.6777496293148</v>
      </c>
      <c r="W68" s="337">
        <f t="shared" si="70"/>
        <v>2908.9036661724199</v>
      </c>
      <c r="X68" s="331"/>
      <c r="Y68" s="332"/>
      <c r="Z68" s="241"/>
    </row>
    <row r="69" spans="1:26" ht="34.9" customHeight="1">
      <c r="A69" s="333" t="str">
        <f>CONCATENATE(A73,$Z$95,$Z$97)</f>
        <v>Hydrologists||Manager</v>
      </c>
      <c r="B69" s="255" t="str">
        <f>LEFT(B75,13)</f>
        <v xml:space="preserve">Hydrologists </v>
      </c>
      <c r="C69" s="256">
        <f t="shared" si="58"/>
        <v>682.14368637295081</v>
      </c>
      <c r="D69" s="261">
        <v>1331544.4757999999</v>
      </c>
      <c r="E69" s="261">
        <f t="shared" si="10"/>
        <v>1529548.5944568859</v>
      </c>
      <c r="F69" s="261">
        <f>+E69/E73*F73</f>
        <v>436128.00000000006</v>
      </c>
      <c r="G69" s="262">
        <f t="shared" si="59"/>
        <v>15295.48594456886</v>
      </c>
      <c r="H69" s="263">
        <f t="shared" si="60"/>
        <v>1.1487025948103791E-2</v>
      </c>
      <c r="I69" s="262">
        <f t="shared" si="61"/>
        <v>80301.301208986508</v>
      </c>
      <c r="J69" s="263">
        <f t="shared" si="62"/>
        <v>5.2499999999999998E-2</v>
      </c>
      <c r="K69" s="262">
        <f t="shared" si="63"/>
        <v>65464.679842754718</v>
      </c>
      <c r="L69" s="263">
        <f t="shared" si="64"/>
        <v>4.2799999999999998E-2</v>
      </c>
      <c r="M69" s="262">
        <f t="shared" si="65"/>
        <v>152954.85944568861</v>
      </c>
      <c r="N69" s="263">
        <f t="shared" si="66"/>
        <v>0.1</v>
      </c>
      <c r="O69" s="262">
        <f t="shared" si="9"/>
        <v>1843564.9208988845</v>
      </c>
      <c r="P69" s="262">
        <f t="shared" si="17"/>
        <v>460891.23022472113</v>
      </c>
      <c r="Q69" s="263">
        <f t="shared" si="18"/>
        <v>0.25</v>
      </c>
      <c r="R69" s="335">
        <f t="shared" si="67"/>
        <v>2304456.1511236057</v>
      </c>
      <c r="S69" s="265">
        <f t="shared" si="12"/>
        <v>1180.561552829716</v>
      </c>
      <c r="T69" s="265">
        <f t="shared" si="13"/>
        <v>192431.53311124371</v>
      </c>
      <c r="U69" s="265">
        <f t="shared" si="68"/>
        <v>2304456.1511236057</v>
      </c>
      <c r="V69" s="336">
        <f t="shared" si="69"/>
        <v>1770.8423292445741</v>
      </c>
      <c r="W69" s="337">
        <f t="shared" si="70"/>
        <v>2361.123105659432</v>
      </c>
      <c r="X69" s="331"/>
      <c r="Y69" s="332"/>
      <c r="Z69" s="241"/>
    </row>
    <row r="70" spans="1:26" ht="34.9" customHeight="1">
      <c r="A70" s="333" t="s">
        <v>441</v>
      </c>
      <c r="B70" s="255" t="s">
        <v>442</v>
      </c>
      <c r="C70" s="256">
        <f t="shared" si="58"/>
        <v>1216.452661494621</v>
      </c>
      <c r="D70" s="261">
        <f>D71*1.3</f>
        <v>2374515.5952375</v>
      </c>
      <c r="E70" s="261">
        <f>D70*$E$18</f>
        <v>2727612.2256670282</v>
      </c>
      <c r="F70" s="261">
        <f>+E70/E73*F73</f>
        <v>777738.00000000023</v>
      </c>
      <c r="G70" s="262">
        <f t="shared" si="59"/>
        <v>27276.122256670282</v>
      </c>
      <c r="H70" s="263">
        <f t="shared" si="60"/>
        <v>1.1487025948103791E-2</v>
      </c>
      <c r="I70" s="262">
        <f t="shared" si="61"/>
        <v>143199.64184751897</v>
      </c>
      <c r="J70" s="263">
        <f t="shared" si="62"/>
        <v>5.2499999999999998E-2</v>
      </c>
      <c r="K70" s="262">
        <f t="shared" si="63"/>
        <v>116741.8032585488</v>
      </c>
      <c r="L70" s="263">
        <f t="shared" si="64"/>
        <v>4.2799999999999998E-2</v>
      </c>
      <c r="M70" s="262">
        <f t="shared" si="65"/>
        <v>272761.22256670281</v>
      </c>
      <c r="N70" s="263">
        <f t="shared" si="66"/>
        <v>9.9999999999999992E-2</v>
      </c>
      <c r="O70" s="262">
        <f t="shared" si="9"/>
        <v>3287591.0155964689</v>
      </c>
      <c r="P70" s="262">
        <f t="shared" si="17"/>
        <v>821897.75389911723</v>
      </c>
      <c r="Q70" s="263">
        <f t="shared" si="18"/>
        <v>0.25</v>
      </c>
      <c r="R70" s="335">
        <f>O70+P70</f>
        <v>4109488.7694955859</v>
      </c>
      <c r="S70" s="265">
        <f>R70/$H$12</f>
        <v>2105.2708860120829</v>
      </c>
      <c r="T70" s="265">
        <f>S70*$H$13</f>
        <v>343159.15441996953</v>
      </c>
      <c r="U70" s="265">
        <f>S70*$H$12</f>
        <v>4109488.7694955859</v>
      </c>
      <c r="V70" s="336">
        <f>S70*$V$15</f>
        <v>3157.9063290181243</v>
      </c>
      <c r="W70" s="337">
        <f>S70*$W$15</f>
        <v>4210.5417720241658</v>
      </c>
      <c r="X70" s="331"/>
      <c r="Y70" s="332"/>
      <c r="Z70" s="241"/>
    </row>
    <row r="71" spans="1:26" ht="34.9" customHeight="1">
      <c r="A71" s="333" t="s">
        <v>441</v>
      </c>
      <c r="B71" s="255" t="s">
        <v>443</v>
      </c>
      <c r="C71" s="256">
        <f t="shared" si="58"/>
        <v>935.73281653432377</v>
      </c>
      <c r="D71" s="261">
        <f>D72*1.3</f>
        <v>1826550.4578750001</v>
      </c>
      <c r="E71" s="261">
        <f t="shared" si="10"/>
        <v>2098163.2505130987</v>
      </c>
      <c r="F71" s="261">
        <f>+E71/E73*F73</f>
        <v>598260.00000000012</v>
      </c>
      <c r="G71" s="262">
        <f t="shared" si="59"/>
        <v>20981.632505130987</v>
      </c>
      <c r="H71" s="263">
        <f t="shared" si="60"/>
        <v>1.1487025948103791E-2</v>
      </c>
      <c r="I71" s="262">
        <f t="shared" si="61"/>
        <v>110153.57065193767</v>
      </c>
      <c r="J71" s="263">
        <f t="shared" si="62"/>
        <v>5.2499999999999998E-2</v>
      </c>
      <c r="K71" s="262">
        <f t="shared" si="63"/>
        <v>89801.387121960623</v>
      </c>
      <c r="L71" s="263">
        <f t="shared" si="64"/>
        <v>4.2799999999999998E-2</v>
      </c>
      <c r="M71" s="262">
        <f t="shared" si="65"/>
        <v>209816.32505130989</v>
      </c>
      <c r="N71" s="263">
        <f t="shared" si="66"/>
        <v>0.1</v>
      </c>
      <c r="O71" s="262">
        <f t="shared" si="9"/>
        <v>2528916.1658434379</v>
      </c>
      <c r="P71" s="262">
        <f t="shared" si="17"/>
        <v>632229.04146085947</v>
      </c>
      <c r="Q71" s="263">
        <f t="shared" si="18"/>
        <v>0.25</v>
      </c>
      <c r="R71" s="335">
        <f t="shared" si="67"/>
        <v>3161145.2073042975</v>
      </c>
      <c r="S71" s="265">
        <f t="shared" si="12"/>
        <v>1619.4391430862179</v>
      </c>
      <c r="T71" s="265">
        <f t="shared" si="13"/>
        <v>263968.58032305352</v>
      </c>
      <c r="U71" s="265">
        <f t="shared" si="68"/>
        <v>3161145.2073042975</v>
      </c>
      <c r="V71" s="336">
        <f t="shared" si="69"/>
        <v>2429.1587146293268</v>
      </c>
      <c r="W71" s="337">
        <f t="shared" si="70"/>
        <v>3238.8782861724358</v>
      </c>
      <c r="X71" s="331"/>
      <c r="Y71" s="332"/>
      <c r="Z71" s="241"/>
    </row>
    <row r="72" spans="1:26" ht="34.9" customHeight="1">
      <c r="A72" s="333" t="s">
        <v>441</v>
      </c>
      <c r="B72" s="255" t="s">
        <v>444</v>
      </c>
      <c r="C72" s="256">
        <f t="shared" si="58"/>
        <v>719.79447425717217</v>
      </c>
      <c r="D72" s="261">
        <f>1080799.0875*1.3</f>
        <v>1405038.81375</v>
      </c>
      <c r="E72" s="261">
        <f>D72*$E$18</f>
        <v>1613971.7311639218</v>
      </c>
      <c r="F72" s="261">
        <f>+E72/E73*F73</f>
        <v>460200</v>
      </c>
      <c r="G72" s="262">
        <f t="shared" si="59"/>
        <v>16139.717311639219</v>
      </c>
      <c r="H72" s="263">
        <f t="shared" si="60"/>
        <v>1.1487025948103791E-2</v>
      </c>
      <c r="I72" s="262">
        <f t="shared" si="61"/>
        <v>84733.515886105888</v>
      </c>
      <c r="J72" s="263">
        <f t="shared" si="62"/>
        <v>5.2499999999999998E-2</v>
      </c>
      <c r="K72" s="262">
        <f t="shared" si="63"/>
        <v>69077.990093815853</v>
      </c>
      <c r="L72" s="263">
        <f t="shared" si="64"/>
        <v>4.2799999999999998E-2</v>
      </c>
      <c r="M72" s="262">
        <f t="shared" si="65"/>
        <v>161397.17311639219</v>
      </c>
      <c r="N72" s="263">
        <f t="shared" si="66"/>
        <v>0.1</v>
      </c>
      <c r="O72" s="262">
        <f t="shared" si="9"/>
        <v>1945320.1275718748</v>
      </c>
      <c r="P72" s="262">
        <f t="shared" si="17"/>
        <v>486330.03189296869</v>
      </c>
      <c r="Q72" s="263">
        <f t="shared" si="18"/>
        <v>0.25</v>
      </c>
      <c r="R72" s="335">
        <f>O72+P72</f>
        <v>2431650.1594648436</v>
      </c>
      <c r="S72" s="265">
        <f>R72/$H$12</f>
        <v>1245.7224177586288</v>
      </c>
      <c r="T72" s="265">
        <f>S72*$H$13</f>
        <v>203052.7540946565</v>
      </c>
      <c r="U72" s="265">
        <f>S72*$H$12</f>
        <v>2431650.1594648436</v>
      </c>
      <c r="V72" s="336">
        <f>S72*$V$15</f>
        <v>1868.5836266379433</v>
      </c>
      <c r="W72" s="337">
        <f>S72*$W$15</f>
        <v>2491.4448355172576</v>
      </c>
      <c r="X72" s="331"/>
      <c r="Y72" s="332"/>
      <c r="Z72" s="241"/>
    </row>
    <row r="73" spans="1:26" ht="34.9" customHeight="1">
      <c r="A73" s="333" t="s">
        <v>441</v>
      </c>
      <c r="B73" s="255" t="s">
        <v>445</v>
      </c>
      <c r="C73" s="256">
        <f t="shared" si="58"/>
        <v>553.68805712090159</v>
      </c>
      <c r="D73" s="261">
        <v>1080799.0874999999</v>
      </c>
      <c r="E73" s="261">
        <f t="shared" si="10"/>
        <v>1241516.7162799397</v>
      </c>
      <c r="F73" s="338">
        <f>236000*1.5</f>
        <v>354000</v>
      </c>
      <c r="G73" s="262">
        <f t="shared" si="59"/>
        <v>12415.167162799398</v>
      </c>
      <c r="H73" s="263">
        <f t="shared" si="60"/>
        <v>1.1487025948103791E-2</v>
      </c>
      <c r="I73" s="262">
        <f t="shared" si="61"/>
        <v>65179.627604696834</v>
      </c>
      <c r="J73" s="263">
        <f t="shared" si="62"/>
        <v>5.2499999999999998E-2</v>
      </c>
      <c r="K73" s="262">
        <f t="shared" si="63"/>
        <v>53136.915456781418</v>
      </c>
      <c r="L73" s="263">
        <f t="shared" si="64"/>
        <v>4.2799999999999998E-2</v>
      </c>
      <c r="M73" s="262">
        <f t="shared" si="65"/>
        <v>124151.67162799399</v>
      </c>
      <c r="N73" s="263">
        <f t="shared" si="66"/>
        <v>0.1</v>
      </c>
      <c r="O73" s="262">
        <f t="shared" si="9"/>
        <v>1496400.0981322115</v>
      </c>
      <c r="P73" s="262">
        <f t="shared" si="17"/>
        <v>374100.02453305287</v>
      </c>
      <c r="Q73" s="263">
        <f t="shared" si="18"/>
        <v>0.25</v>
      </c>
      <c r="R73" s="335">
        <f t="shared" si="67"/>
        <v>1870500.1226652644</v>
      </c>
      <c r="S73" s="265">
        <f t="shared" si="12"/>
        <v>958.24801366048382</v>
      </c>
      <c r="T73" s="265">
        <f t="shared" si="13"/>
        <v>156194.42622665886</v>
      </c>
      <c r="U73" s="265">
        <f t="shared" si="68"/>
        <v>1870500.1226652644</v>
      </c>
      <c r="V73" s="336">
        <f t="shared" si="69"/>
        <v>1437.3720204907258</v>
      </c>
      <c r="W73" s="337">
        <f t="shared" si="70"/>
        <v>1916.4960273209676</v>
      </c>
      <c r="X73" s="331"/>
      <c r="Y73" s="332"/>
      <c r="Z73" s="241"/>
    </row>
    <row r="74" spans="1:26" ht="34.9" customHeight="1">
      <c r="A74" s="333" t="s">
        <v>441</v>
      </c>
      <c r="B74" s="255" t="s">
        <v>446</v>
      </c>
      <c r="C74" s="256">
        <f t="shared" si="58"/>
        <v>488.7906662397541</v>
      </c>
      <c r="D74" s="261">
        <f>733937.985*1.3</f>
        <v>954119.38049999997</v>
      </c>
      <c r="E74" s="261">
        <f>D74*$E$18</f>
        <v>1095999.4081392214</v>
      </c>
      <c r="F74" s="261">
        <f>+E74/E73*F73</f>
        <v>312507.90697674424</v>
      </c>
      <c r="G74" s="262">
        <f t="shared" si="59"/>
        <v>10959.994081392213</v>
      </c>
      <c r="H74" s="263">
        <f t="shared" si="60"/>
        <v>1.148702594810379E-2</v>
      </c>
      <c r="I74" s="262">
        <f t="shared" si="61"/>
        <v>57539.968927309121</v>
      </c>
      <c r="J74" s="263">
        <f t="shared" si="62"/>
        <v>5.2499999999999998E-2</v>
      </c>
      <c r="K74" s="262">
        <f t="shared" si="63"/>
        <v>46908.774668358674</v>
      </c>
      <c r="L74" s="263">
        <f t="shared" si="64"/>
        <v>4.2799999999999998E-2</v>
      </c>
      <c r="M74" s="262">
        <f t="shared" si="65"/>
        <v>109599.94081392215</v>
      </c>
      <c r="N74" s="263">
        <f t="shared" si="66"/>
        <v>0.1</v>
      </c>
      <c r="O74" s="262">
        <f t="shared" si="9"/>
        <v>1321008.0866302035</v>
      </c>
      <c r="P74" s="262">
        <f t="shared" si="17"/>
        <v>330252.02165755088</v>
      </c>
      <c r="Q74" s="263">
        <f t="shared" si="18"/>
        <v>0.25</v>
      </c>
      <c r="R74" s="335">
        <f>O74+P74</f>
        <v>1651260.1082877545</v>
      </c>
      <c r="S74" s="265">
        <f>R74/$H$12</f>
        <v>845.93243252446439</v>
      </c>
      <c r="T74" s="265">
        <f>S74*$H$13</f>
        <v>137886.9865014877</v>
      </c>
      <c r="U74" s="265">
        <f>S74*$H$12</f>
        <v>1651260.1082877545</v>
      </c>
      <c r="V74" s="336">
        <f>S74*$V$15</f>
        <v>1268.8986487866966</v>
      </c>
      <c r="W74" s="337">
        <f>S74*$W$15</f>
        <v>1691.8648650489288</v>
      </c>
      <c r="X74" s="331"/>
      <c r="Y74" s="332"/>
      <c r="Z74" s="241"/>
    </row>
    <row r="75" spans="1:26" ht="34.9" customHeight="1">
      <c r="A75" s="333" t="s">
        <v>441</v>
      </c>
      <c r="B75" s="255" t="s">
        <v>447</v>
      </c>
      <c r="C75" s="256">
        <f t="shared" si="58"/>
        <v>375.99282018442625</v>
      </c>
      <c r="D75" s="261">
        <v>733937.98499999999</v>
      </c>
      <c r="E75" s="261">
        <f t="shared" si="10"/>
        <v>843076.46779940103</v>
      </c>
      <c r="F75" s="261">
        <f>+E75/E73*F73</f>
        <v>240390.69767441862</v>
      </c>
      <c r="G75" s="262">
        <f t="shared" si="59"/>
        <v>8430.7646779940096</v>
      </c>
      <c r="H75" s="263">
        <f t="shared" si="60"/>
        <v>1.148702594810379E-2</v>
      </c>
      <c r="I75" s="262">
        <f t="shared" si="61"/>
        <v>44261.514559468553</v>
      </c>
      <c r="J75" s="263">
        <f t="shared" si="62"/>
        <v>5.2499999999999998E-2</v>
      </c>
      <c r="K75" s="262">
        <f t="shared" si="63"/>
        <v>36083.672821814362</v>
      </c>
      <c r="L75" s="263">
        <f t="shared" si="64"/>
        <v>4.2799999999999998E-2</v>
      </c>
      <c r="M75" s="262">
        <f t="shared" si="65"/>
        <v>84307.646779940114</v>
      </c>
      <c r="N75" s="263">
        <f t="shared" si="66"/>
        <v>0.10000000000000002</v>
      </c>
      <c r="O75" s="262">
        <f t="shared" si="9"/>
        <v>1016160.066638618</v>
      </c>
      <c r="P75" s="262">
        <f t="shared" si="17"/>
        <v>254040.0166596545</v>
      </c>
      <c r="Q75" s="263">
        <f t="shared" si="18"/>
        <v>0.25</v>
      </c>
      <c r="R75" s="335">
        <f t="shared" si="67"/>
        <v>1270200.0832982725</v>
      </c>
      <c r="S75" s="265">
        <f t="shared" si="12"/>
        <v>650.71725578804944</v>
      </c>
      <c r="T75" s="265">
        <f t="shared" si="13"/>
        <v>106066.91269345206</v>
      </c>
      <c r="U75" s="265">
        <f t="shared" si="68"/>
        <v>1270200.0832982725</v>
      </c>
      <c r="V75" s="336">
        <f t="shared" si="69"/>
        <v>976.07588368207416</v>
      </c>
      <c r="W75" s="337">
        <f t="shared" si="70"/>
        <v>1301.4345115760989</v>
      </c>
      <c r="X75" s="331"/>
      <c r="Y75" s="332"/>
      <c r="Z75" s="241"/>
    </row>
    <row r="76" spans="1:26" ht="34.9" customHeight="1">
      <c r="A76" s="333" t="s">
        <v>441</v>
      </c>
      <c r="B76" s="255" t="s">
        <v>448</v>
      </c>
      <c r="C76" s="256">
        <f t="shared" si="58"/>
        <v>223.19208504098359</v>
      </c>
      <c r="D76" s="261">
        <v>435670.94999999995</v>
      </c>
      <c r="E76" s="261">
        <f t="shared" si="10"/>
        <v>500456.35074850288</v>
      </c>
      <c r="F76" s="261">
        <f>+E76/E73*F73</f>
        <v>142697.67441860467</v>
      </c>
      <c r="G76" s="262">
        <f t="shared" si="59"/>
        <v>5004.5635074850288</v>
      </c>
      <c r="H76" s="263">
        <f t="shared" si="60"/>
        <v>1.1487025948103791E-2</v>
      </c>
      <c r="I76" s="262">
        <f t="shared" si="61"/>
        <v>26273.958414296401</v>
      </c>
      <c r="J76" s="263">
        <f t="shared" si="62"/>
        <v>5.2499999999999998E-2</v>
      </c>
      <c r="K76" s="262">
        <f t="shared" si="63"/>
        <v>21419.531812035922</v>
      </c>
      <c r="L76" s="263">
        <f t="shared" si="64"/>
        <v>4.2799999999999998E-2</v>
      </c>
      <c r="M76" s="262">
        <f t="shared" si="65"/>
        <v>50045.635074850288</v>
      </c>
      <c r="N76" s="263">
        <f t="shared" si="66"/>
        <v>0.1</v>
      </c>
      <c r="O76" s="262">
        <f t="shared" si="9"/>
        <v>603200.03955717059</v>
      </c>
      <c r="P76" s="262">
        <f t="shared" si="17"/>
        <v>150800.00988929265</v>
      </c>
      <c r="Q76" s="263">
        <f t="shared" si="18"/>
        <v>0.25</v>
      </c>
      <c r="R76" s="335">
        <f t="shared" si="67"/>
        <v>754000.04944646324</v>
      </c>
      <c r="S76" s="265">
        <f t="shared" si="12"/>
        <v>386.2705171344586</v>
      </c>
      <c r="T76" s="265">
        <f t="shared" si="13"/>
        <v>62962.09429291675</v>
      </c>
      <c r="U76" s="265">
        <f t="shared" si="68"/>
        <v>754000.04944646324</v>
      </c>
      <c r="V76" s="336">
        <f t="shared" si="69"/>
        <v>579.40577570168784</v>
      </c>
      <c r="W76" s="337">
        <f t="shared" si="70"/>
        <v>772.5410342689172</v>
      </c>
      <c r="X76" s="331"/>
      <c r="Y76" s="332"/>
      <c r="Z76" s="241"/>
    </row>
    <row r="77" spans="1:26" ht="34.9" customHeight="1">
      <c r="A77" s="333" t="s">
        <v>441</v>
      </c>
      <c r="B77" s="255" t="s">
        <v>449</v>
      </c>
      <c r="C77" s="256">
        <f t="shared" si="58"/>
        <v>193.14699667008196</v>
      </c>
      <c r="D77" s="261">
        <v>377022.9375</v>
      </c>
      <c r="E77" s="261">
        <f t="shared" si="10"/>
        <v>433087.22660928138</v>
      </c>
      <c r="F77" s="261">
        <f>+E77/E73*F73</f>
        <v>123488.37209302328</v>
      </c>
      <c r="G77" s="262">
        <f t="shared" si="59"/>
        <v>4330.8722660928142</v>
      </c>
      <c r="H77" s="263">
        <f t="shared" si="60"/>
        <v>1.1487025948103791E-2</v>
      </c>
      <c r="I77" s="262">
        <f t="shared" si="61"/>
        <v>22737.079396987272</v>
      </c>
      <c r="J77" s="263">
        <f t="shared" si="62"/>
        <v>5.2499999999999998E-2</v>
      </c>
      <c r="K77" s="262">
        <f t="shared" si="63"/>
        <v>18536.133298877241</v>
      </c>
      <c r="L77" s="263">
        <f t="shared" si="64"/>
        <v>4.2799999999999998E-2</v>
      </c>
      <c r="M77" s="262">
        <f t="shared" si="65"/>
        <v>43308.722660928142</v>
      </c>
      <c r="N77" s="263">
        <f t="shared" si="66"/>
        <v>0.1</v>
      </c>
      <c r="O77" s="262">
        <f t="shared" si="9"/>
        <v>522000.03423216683</v>
      </c>
      <c r="P77" s="262">
        <f t="shared" si="17"/>
        <v>130500.00855804171</v>
      </c>
      <c r="Q77" s="263">
        <f t="shared" si="18"/>
        <v>0.25</v>
      </c>
      <c r="R77" s="335">
        <f t="shared" si="67"/>
        <v>652500.04279020848</v>
      </c>
      <c r="S77" s="265">
        <f t="shared" si="12"/>
        <v>334.27256290481989</v>
      </c>
      <c r="T77" s="265">
        <f t="shared" si="13"/>
        <v>54486.427753485645</v>
      </c>
      <c r="U77" s="265">
        <f t="shared" si="68"/>
        <v>652500.04279020848</v>
      </c>
      <c r="V77" s="336">
        <f t="shared" si="69"/>
        <v>501.40884435722984</v>
      </c>
      <c r="W77" s="337">
        <f t="shared" si="70"/>
        <v>668.54512580963979</v>
      </c>
      <c r="X77" s="331"/>
      <c r="Y77" s="332"/>
      <c r="Z77" s="241"/>
    </row>
    <row r="78" spans="1:26" ht="34.9" customHeight="1">
      <c r="A78" s="333"/>
      <c r="B78" s="255"/>
      <c r="C78" s="256"/>
      <c r="D78" s="261"/>
      <c r="E78" s="261"/>
      <c r="F78" s="261"/>
      <c r="G78" s="262"/>
      <c r="H78" s="263"/>
      <c r="I78" s="262"/>
      <c r="J78" s="263"/>
      <c r="K78" s="262"/>
      <c r="L78" s="263"/>
      <c r="M78" s="262"/>
      <c r="N78" s="263"/>
      <c r="O78" s="262">
        <f t="shared" si="9"/>
        <v>0</v>
      </c>
      <c r="P78" s="262">
        <f t="shared" si="17"/>
        <v>0</v>
      </c>
      <c r="Q78" s="263"/>
      <c r="R78" s="335"/>
      <c r="S78" s="265"/>
      <c r="T78" s="265"/>
      <c r="U78" s="265"/>
      <c r="V78" s="336"/>
      <c r="W78" s="337"/>
      <c r="X78" s="331"/>
      <c r="Y78" s="332"/>
      <c r="Z78" s="241"/>
    </row>
    <row r="79" spans="1:26" ht="34.9" customHeight="1">
      <c r="A79" s="333" t="str">
        <f>CONCATENATE(A83,$Z$95,$Z$89)</f>
        <v>Construction Manager||Expert</v>
      </c>
      <c r="B79" s="255" t="str">
        <f>LEFT(B83,20)</f>
        <v>Construction Manager</v>
      </c>
      <c r="C79" s="256">
        <f t="shared" ref="C79:C89" si="71">D79/$H$12</f>
        <v>1223.4675337878689</v>
      </c>
      <c r="D79" s="261">
        <v>2388208.6259539202</v>
      </c>
      <c r="E79" s="261">
        <f t="shared" si="10"/>
        <v>2743341.445581798</v>
      </c>
      <c r="F79" s="261">
        <f>+E79/E85*F85</f>
        <v>1697156.9027368422</v>
      </c>
      <c r="G79" s="262">
        <f t="shared" ref="G79:G89" si="72">E79*0.01</f>
        <v>27433.41445581798</v>
      </c>
      <c r="H79" s="263">
        <f t="shared" ref="H79:H89" si="73">IF(D79&lt;&gt;0,G79/D79,"")</f>
        <v>1.148702594810379E-2</v>
      </c>
      <c r="I79" s="262">
        <f t="shared" ref="I79:I89" si="74">E79*0.0525</f>
        <v>144025.42589304439</v>
      </c>
      <c r="J79" s="263">
        <f t="shared" ref="J79:J89" si="75">IF(E79&lt;&gt;0,I79/E79,"")</f>
        <v>5.2499999999999998E-2</v>
      </c>
      <c r="K79" s="262">
        <f t="shared" ref="K79:K89" si="76">E79*0.0428</f>
        <v>117415.01387090095</v>
      </c>
      <c r="L79" s="263">
        <f t="shared" ref="L79:L89" si="77">IF(E79&lt;&gt;0,K79/E79,"")</f>
        <v>4.2799999999999998E-2</v>
      </c>
      <c r="M79" s="262">
        <f t="shared" ref="M79:M89" si="78">E79*0.1</f>
        <v>274334.14455817983</v>
      </c>
      <c r="N79" s="263">
        <f t="shared" ref="N79:N89" si="79">IF(E79&lt;&gt;0,M79/E79,"")</f>
        <v>0.10000000000000002</v>
      </c>
      <c r="O79" s="262">
        <f t="shared" si="9"/>
        <v>3306549.4443597412</v>
      </c>
      <c r="P79" s="262">
        <f t="shared" si="17"/>
        <v>826637.36108993529</v>
      </c>
      <c r="Q79" s="263">
        <f t="shared" si="18"/>
        <v>0.25</v>
      </c>
      <c r="R79" s="335">
        <f t="shared" ref="R79:R89" si="80">O79+P79</f>
        <v>4133186.8054496767</v>
      </c>
      <c r="S79" s="265">
        <f t="shared" si="12"/>
        <v>2117.4112732836456</v>
      </c>
      <c r="T79" s="265">
        <f t="shared" si="13"/>
        <v>345138.03754523426</v>
      </c>
      <c r="U79" s="265">
        <f t="shared" ref="U79:U89" si="81">S79*$H$12</f>
        <v>4133186.8054496762</v>
      </c>
      <c r="V79" s="336">
        <f t="shared" ref="V79:V89" si="82">S79*$V$15</f>
        <v>3176.1169099254685</v>
      </c>
      <c r="W79" s="337">
        <f t="shared" ref="W79:W89" si="83">S79*$W$15</f>
        <v>4234.8225465672913</v>
      </c>
      <c r="X79" s="331"/>
      <c r="Y79" s="332"/>
      <c r="Z79" s="241"/>
    </row>
    <row r="80" spans="1:26" ht="34.9" customHeight="1">
      <c r="A80" s="333" t="str">
        <f>CONCATENATE(A83,$Z$95,$Z$90)</f>
        <v>Construction Manager||Senior Manager</v>
      </c>
      <c r="B80" s="255" t="str">
        <f>LEFT(B85,20)</f>
        <v>Construction Manager</v>
      </c>
      <c r="C80" s="256">
        <f t="shared" si="71"/>
        <v>815.64502252524585</v>
      </c>
      <c r="D80" s="261">
        <v>1592139.0839692799</v>
      </c>
      <c r="E80" s="261">
        <f t="shared" si="10"/>
        <v>1828894.2970545318</v>
      </c>
      <c r="F80" s="261">
        <f>+E80/E85*F85</f>
        <v>1131437.9351578946</v>
      </c>
      <c r="G80" s="262">
        <f t="shared" si="72"/>
        <v>18288.942970545319</v>
      </c>
      <c r="H80" s="263">
        <f t="shared" si="73"/>
        <v>1.1487025948103791E-2</v>
      </c>
      <c r="I80" s="262">
        <f t="shared" si="74"/>
        <v>96016.950595362912</v>
      </c>
      <c r="J80" s="263">
        <f t="shared" si="75"/>
        <v>5.2499999999999998E-2</v>
      </c>
      <c r="K80" s="262">
        <f t="shared" si="76"/>
        <v>78276.675913933956</v>
      </c>
      <c r="L80" s="263">
        <f t="shared" si="77"/>
        <v>4.2799999999999998E-2</v>
      </c>
      <c r="M80" s="262">
        <f t="shared" si="78"/>
        <v>182889.42970545319</v>
      </c>
      <c r="N80" s="263">
        <f t="shared" si="79"/>
        <v>0.1</v>
      </c>
      <c r="O80" s="262">
        <f t="shared" si="9"/>
        <v>2204366.2962398268</v>
      </c>
      <c r="P80" s="262">
        <f t="shared" si="17"/>
        <v>551091.57405995671</v>
      </c>
      <c r="Q80" s="263">
        <f t="shared" si="18"/>
        <v>0.25</v>
      </c>
      <c r="R80" s="335">
        <f t="shared" si="80"/>
        <v>2755457.8702997835</v>
      </c>
      <c r="S80" s="265">
        <f t="shared" si="12"/>
        <v>1411.60751552243</v>
      </c>
      <c r="T80" s="265">
        <f t="shared" si="13"/>
        <v>230092.0250301561</v>
      </c>
      <c r="U80" s="265">
        <f t="shared" si="81"/>
        <v>2755457.8702997835</v>
      </c>
      <c r="V80" s="336">
        <f t="shared" si="82"/>
        <v>2117.4112732836452</v>
      </c>
      <c r="W80" s="337">
        <f t="shared" si="83"/>
        <v>2823.2150310448601</v>
      </c>
      <c r="X80" s="331"/>
      <c r="Y80" s="332"/>
      <c r="Z80" s="241"/>
    </row>
    <row r="81" spans="1:26" ht="34.9" customHeight="1">
      <c r="A81" s="333" t="str">
        <f>CONCATENATE(A85,$Z$95,$Z$97)</f>
        <v>Construction Manager||Manager</v>
      </c>
      <c r="B81" s="255" t="str">
        <f>LEFT(B87,20)</f>
        <v>Construction Manager</v>
      </c>
      <c r="C81" s="256">
        <f t="shared" si="71"/>
        <v>662.0495312704918</v>
      </c>
      <c r="D81" s="261">
        <v>1292320.6850399999</v>
      </c>
      <c r="E81" s="261">
        <f t="shared" si="10"/>
        <v>1484492.1242325746</v>
      </c>
      <c r="F81" s="261">
        <f>+E81/E85*F85</f>
        <v>918374.94736842101</v>
      </c>
      <c r="G81" s="262">
        <f t="shared" si="72"/>
        <v>14844.921242325747</v>
      </c>
      <c r="H81" s="263">
        <f t="shared" si="73"/>
        <v>1.1487025948103791E-2</v>
      </c>
      <c r="I81" s="262">
        <f t="shared" si="74"/>
        <v>77935.836522210157</v>
      </c>
      <c r="J81" s="263">
        <f t="shared" si="75"/>
        <v>5.2499999999999991E-2</v>
      </c>
      <c r="K81" s="262">
        <f t="shared" si="76"/>
        <v>63536.262917154192</v>
      </c>
      <c r="L81" s="263">
        <f t="shared" si="77"/>
        <v>4.2799999999999998E-2</v>
      </c>
      <c r="M81" s="262">
        <f t="shared" si="78"/>
        <v>148449.21242325747</v>
      </c>
      <c r="N81" s="263">
        <f t="shared" si="79"/>
        <v>0.1</v>
      </c>
      <c r="O81" s="262">
        <f t="shared" si="9"/>
        <v>1789258.3573375223</v>
      </c>
      <c r="P81" s="262">
        <f t="shared" si="17"/>
        <v>447314.58933438058</v>
      </c>
      <c r="Q81" s="263">
        <f t="shared" si="18"/>
        <v>0.25</v>
      </c>
      <c r="R81" s="335">
        <f t="shared" si="80"/>
        <v>2236572.9466719031</v>
      </c>
      <c r="S81" s="265">
        <f t="shared" si="12"/>
        <v>1145.7853210409339</v>
      </c>
      <c r="T81" s="265">
        <f t="shared" si="13"/>
        <v>186763.00732967223</v>
      </c>
      <c r="U81" s="265">
        <f t="shared" si="81"/>
        <v>2236572.9466719031</v>
      </c>
      <c r="V81" s="336">
        <f t="shared" si="82"/>
        <v>1718.6779815614009</v>
      </c>
      <c r="W81" s="337">
        <f t="shared" si="83"/>
        <v>2291.5706420818678</v>
      </c>
      <c r="X81" s="331"/>
      <c r="Y81" s="332"/>
      <c r="Z81" s="241"/>
    </row>
    <row r="82" spans="1:26" ht="34.9" customHeight="1">
      <c r="A82" s="333" t="s">
        <v>450</v>
      </c>
      <c r="B82" s="255" t="s">
        <v>451</v>
      </c>
      <c r="C82" s="256">
        <f t="shared" si="71"/>
        <v>698.5912261782787</v>
      </c>
      <c r="D82" s="261">
        <f>1048961.595*1.3</f>
        <v>1363650.0734999999</v>
      </c>
      <c r="E82" s="261">
        <f>D82*$E$18</f>
        <v>1566428.377842814</v>
      </c>
      <c r="F82" s="261">
        <f>+E82/E85*F85</f>
        <v>969064.47368421045</v>
      </c>
      <c r="G82" s="262">
        <f t="shared" si="72"/>
        <v>15664.28377842814</v>
      </c>
      <c r="H82" s="263">
        <f t="shared" si="73"/>
        <v>1.148702594810379E-2</v>
      </c>
      <c r="I82" s="262">
        <f t="shared" si="74"/>
        <v>82237.489836747729</v>
      </c>
      <c r="J82" s="263">
        <f t="shared" si="75"/>
        <v>5.2499999999999998E-2</v>
      </c>
      <c r="K82" s="262">
        <f t="shared" si="76"/>
        <v>67043.134571672432</v>
      </c>
      <c r="L82" s="263">
        <f t="shared" si="77"/>
        <v>4.2799999999999998E-2</v>
      </c>
      <c r="M82" s="262">
        <f t="shared" si="78"/>
        <v>156642.83778428141</v>
      </c>
      <c r="N82" s="263">
        <f t="shared" si="79"/>
        <v>0.1</v>
      </c>
      <c r="O82" s="262">
        <f t="shared" si="9"/>
        <v>1888016.1238139437</v>
      </c>
      <c r="P82" s="262">
        <f t="shared" si="17"/>
        <v>472004.03095348593</v>
      </c>
      <c r="Q82" s="263">
        <f t="shared" si="18"/>
        <v>0.25</v>
      </c>
      <c r="R82" s="335">
        <f>O82+P82</f>
        <v>2360020.1547674295</v>
      </c>
      <c r="S82" s="265">
        <f>R82/$H$12</f>
        <v>1209.0267186308552</v>
      </c>
      <c r="T82" s="265">
        <f>S82*$H$13</f>
        <v>197071.3551368294</v>
      </c>
      <c r="U82" s="265">
        <f>S82*$H$12</f>
        <v>2360020.1547674295</v>
      </c>
      <c r="V82" s="336">
        <f>S82*$V$15</f>
        <v>1813.5400779462827</v>
      </c>
      <c r="W82" s="337">
        <f>S82*$W$15</f>
        <v>2418.0534372617103</v>
      </c>
      <c r="X82" s="331"/>
      <c r="Y82" s="332"/>
      <c r="Z82" s="241"/>
    </row>
    <row r="83" spans="1:26" ht="34.9" customHeight="1">
      <c r="A83" s="333" t="s">
        <v>450</v>
      </c>
      <c r="B83" s="255" t="s">
        <v>452</v>
      </c>
      <c r="C83" s="256">
        <f t="shared" si="71"/>
        <v>537.37786629098343</v>
      </c>
      <c r="D83" s="261">
        <v>1048961.5949999997</v>
      </c>
      <c r="E83" s="261">
        <f t="shared" si="10"/>
        <v>1204944.9060329336</v>
      </c>
      <c r="F83" s="261">
        <f>+E83/E85*F85</f>
        <v>745434.21052631561</v>
      </c>
      <c r="G83" s="262">
        <f t="shared" si="72"/>
        <v>12049.449060329336</v>
      </c>
      <c r="H83" s="263">
        <f t="shared" si="73"/>
        <v>1.148702594810379E-2</v>
      </c>
      <c r="I83" s="262">
        <f t="shared" si="74"/>
        <v>63259.607566729013</v>
      </c>
      <c r="J83" s="263">
        <f t="shared" si="75"/>
        <v>5.2499999999999998E-2</v>
      </c>
      <c r="K83" s="262">
        <f t="shared" si="76"/>
        <v>51571.641978209555</v>
      </c>
      <c r="L83" s="263">
        <f t="shared" si="77"/>
        <v>4.2799999999999998E-2</v>
      </c>
      <c r="M83" s="262">
        <f t="shared" si="78"/>
        <v>120494.49060329336</v>
      </c>
      <c r="N83" s="263">
        <f t="shared" si="79"/>
        <v>0.1</v>
      </c>
      <c r="O83" s="262">
        <f t="shared" ref="O83:O146" si="84">E83+G83+I83+K83+M83</f>
        <v>1452320.0952414947</v>
      </c>
      <c r="P83" s="262">
        <f t="shared" si="17"/>
        <v>363080.02381037368</v>
      </c>
      <c r="Q83" s="263">
        <f t="shared" si="18"/>
        <v>0.25</v>
      </c>
      <c r="R83" s="335">
        <f t="shared" si="80"/>
        <v>1815400.1190518683</v>
      </c>
      <c r="S83" s="265">
        <f t="shared" si="12"/>
        <v>930.0205527929653</v>
      </c>
      <c r="T83" s="265">
        <f t="shared" si="13"/>
        <v>151593.35010525334</v>
      </c>
      <c r="U83" s="265">
        <f t="shared" si="81"/>
        <v>1815400.1190518683</v>
      </c>
      <c r="V83" s="336">
        <f t="shared" si="82"/>
        <v>1395.030829189448</v>
      </c>
      <c r="W83" s="337">
        <f t="shared" si="83"/>
        <v>1860.0411055859306</v>
      </c>
      <c r="X83" s="331"/>
      <c r="Y83" s="332"/>
      <c r="Z83" s="241"/>
    </row>
    <row r="84" spans="1:26" ht="34.9" customHeight="1">
      <c r="A84" s="333" t="s">
        <v>450</v>
      </c>
      <c r="B84" s="255" t="s">
        <v>453</v>
      </c>
      <c r="C84" s="256">
        <f t="shared" si="71"/>
        <v>508.87795389344262</v>
      </c>
      <c r="D84" s="261">
        <f>764099.82*1.3</f>
        <v>993329.76599999995</v>
      </c>
      <c r="E84" s="261">
        <f>D84*$E$18</f>
        <v>1141040.4797065866</v>
      </c>
      <c r="F84" s="261">
        <f>+E84/E85*F85</f>
        <v>705899.99999999988</v>
      </c>
      <c r="G84" s="262">
        <f t="shared" si="72"/>
        <v>11410.404797065867</v>
      </c>
      <c r="H84" s="263">
        <f t="shared" si="73"/>
        <v>1.1487025948103791E-2</v>
      </c>
      <c r="I84" s="262">
        <f t="shared" si="74"/>
        <v>59904.625184595796</v>
      </c>
      <c r="J84" s="263">
        <f t="shared" si="75"/>
        <v>5.2499999999999998E-2</v>
      </c>
      <c r="K84" s="262">
        <f t="shared" si="76"/>
        <v>48836.532531441902</v>
      </c>
      <c r="L84" s="263">
        <f t="shared" si="77"/>
        <v>4.2799999999999998E-2</v>
      </c>
      <c r="M84" s="262">
        <f t="shared" si="78"/>
        <v>114104.04797065866</v>
      </c>
      <c r="N84" s="263">
        <f t="shared" si="79"/>
        <v>0.1</v>
      </c>
      <c r="O84" s="262">
        <f t="shared" si="84"/>
        <v>1375296.0901903487</v>
      </c>
      <c r="P84" s="262">
        <f t="shared" si="17"/>
        <v>343824.02254758717</v>
      </c>
      <c r="Q84" s="263">
        <f t="shared" si="18"/>
        <v>0.25</v>
      </c>
      <c r="R84" s="335">
        <f>O84+P84</f>
        <v>1719120.112737936</v>
      </c>
      <c r="S84" s="265">
        <f>R84/$H$12</f>
        <v>880.69677906656557</v>
      </c>
      <c r="T84" s="265">
        <f>S84*$H$13</f>
        <v>143553.57498785018</v>
      </c>
      <c r="U84" s="265">
        <f>S84*$H$12</f>
        <v>1719120.112737936</v>
      </c>
      <c r="V84" s="336">
        <f>S84*$V$15</f>
        <v>1321.0451685998482</v>
      </c>
      <c r="W84" s="337">
        <f>S84*$W$15</f>
        <v>1761.3935581331311</v>
      </c>
      <c r="X84" s="331"/>
      <c r="Y84" s="332"/>
      <c r="Z84" s="241"/>
    </row>
    <row r="85" spans="1:26" ht="34.9" customHeight="1">
      <c r="A85" s="333" t="s">
        <v>450</v>
      </c>
      <c r="B85" s="255" t="s">
        <v>454</v>
      </c>
      <c r="C85" s="256">
        <f t="shared" si="71"/>
        <v>391.44457991803279</v>
      </c>
      <c r="D85" s="261">
        <v>764099.82</v>
      </c>
      <c r="E85" s="261">
        <f t="shared" si="10"/>
        <v>877723.44592814357</v>
      </c>
      <c r="F85" s="338">
        <f>362000*1.5</f>
        <v>543000</v>
      </c>
      <c r="G85" s="262">
        <f t="shared" si="72"/>
        <v>8777.2344592814352</v>
      </c>
      <c r="H85" s="263">
        <f t="shared" si="73"/>
        <v>1.1487025948103791E-2</v>
      </c>
      <c r="I85" s="262">
        <f t="shared" si="74"/>
        <v>46080.480911227532</v>
      </c>
      <c r="J85" s="263">
        <f t="shared" si="75"/>
        <v>5.2499999999999991E-2</v>
      </c>
      <c r="K85" s="262">
        <f t="shared" si="76"/>
        <v>37566.563485724546</v>
      </c>
      <c r="L85" s="263">
        <f t="shared" si="77"/>
        <v>4.2800000000000005E-2</v>
      </c>
      <c r="M85" s="262">
        <f t="shared" si="78"/>
        <v>87772.344592814363</v>
      </c>
      <c r="N85" s="263">
        <f t="shared" si="79"/>
        <v>0.1</v>
      </c>
      <c r="O85" s="262">
        <f t="shared" si="84"/>
        <v>1057920.0693771914</v>
      </c>
      <c r="P85" s="262">
        <f t="shared" ref="P85:P148" si="85">O85*0.25</f>
        <v>264480.01734429784</v>
      </c>
      <c r="Q85" s="263">
        <f t="shared" ref="Q85:Q148" si="86">$Q$19</f>
        <v>0.25</v>
      </c>
      <c r="R85" s="335">
        <f t="shared" si="80"/>
        <v>1322400.0867214892</v>
      </c>
      <c r="S85" s="265">
        <f t="shared" si="12"/>
        <v>677.45906082043507</v>
      </c>
      <c r="T85" s="265">
        <f t="shared" si="13"/>
        <v>110425.82691373091</v>
      </c>
      <c r="U85" s="265">
        <f t="shared" si="81"/>
        <v>1322400.0867214892</v>
      </c>
      <c r="V85" s="336">
        <f t="shared" si="82"/>
        <v>1016.1885912306526</v>
      </c>
      <c r="W85" s="337">
        <f t="shared" si="83"/>
        <v>1354.9181216408701</v>
      </c>
      <c r="X85" s="331"/>
      <c r="Y85" s="332"/>
      <c r="Z85" s="241"/>
    </row>
    <row r="86" spans="1:26" ht="34.9" customHeight="1">
      <c r="A86" s="333" t="s">
        <v>450</v>
      </c>
      <c r="B86" s="255" t="s">
        <v>455</v>
      </c>
      <c r="C86" s="256">
        <f t="shared" si="71"/>
        <v>362.68713819159842</v>
      </c>
      <c r="D86" s="261">
        <f>544588.6875*1.3</f>
        <v>707965.29375000007</v>
      </c>
      <c r="E86" s="261">
        <f>D86*$E$18</f>
        <v>813241.56996631727</v>
      </c>
      <c r="F86" s="261">
        <f>+E86/E85*F85</f>
        <v>503108.55263157893</v>
      </c>
      <c r="G86" s="262">
        <f t="shared" si="72"/>
        <v>8132.4156996631727</v>
      </c>
      <c r="H86" s="263">
        <f t="shared" si="73"/>
        <v>1.148702594810379E-2</v>
      </c>
      <c r="I86" s="262">
        <f t="shared" si="74"/>
        <v>42695.182423231658</v>
      </c>
      <c r="J86" s="263">
        <f t="shared" si="75"/>
        <v>5.2499999999999998E-2</v>
      </c>
      <c r="K86" s="262">
        <f t="shared" si="76"/>
        <v>34806.73919455838</v>
      </c>
      <c r="L86" s="263">
        <f t="shared" si="77"/>
        <v>4.2800000000000005E-2</v>
      </c>
      <c r="M86" s="262">
        <f t="shared" si="78"/>
        <v>81324.156996631733</v>
      </c>
      <c r="N86" s="263">
        <f t="shared" si="79"/>
        <v>0.1</v>
      </c>
      <c r="O86" s="262">
        <f t="shared" si="84"/>
        <v>980200.06428040226</v>
      </c>
      <c r="P86" s="262">
        <f t="shared" si="85"/>
        <v>245050.01607010057</v>
      </c>
      <c r="Q86" s="263">
        <f t="shared" si="86"/>
        <v>0.25</v>
      </c>
      <c r="R86" s="335">
        <f>O86+P86</f>
        <v>1225250.0803505029</v>
      </c>
      <c r="S86" s="265">
        <f>R86/$H$12</f>
        <v>627.6895903434953</v>
      </c>
      <c r="T86" s="265">
        <f>S86*$H$13</f>
        <v>102313.40322598974</v>
      </c>
      <c r="U86" s="265">
        <f>S86*$H$12</f>
        <v>1225250.0803505029</v>
      </c>
      <c r="V86" s="336">
        <f>S86*$V$15</f>
        <v>941.534385515243</v>
      </c>
      <c r="W86" s="337">
        <f>S86*$W$15</f>
        <v>1255.3791806869906</v>
      </c>
      <c r="X86" s="331"/>
      <c r="Y86" s="332"/>
      <c r="Z86" s="241"/>
    </row>
    <row r="87" spans="1:26" ht="34.9" customHeight="1">
      <c r="A87" s="333" t="s">
        <v>450</v>
      </c>
      <c r="B87" s="255" t="s">
        <v>456</v>
      </c>
      <c r="C87" s="256">
        <f t="shared" si="71"/>
        <v>278.99010630122945</v>
      </c>
      <c r="D87" s="261">
        <v>544588.68749999988</v>
      </c>
      <c r="E87" s="261">
        <f t="shared" si="10"/>
        <v>625570.43843562854</v>
      </c>
      <c r="F87" s="261">
        <f>+E87/E85*F85</f>
        <v>387006.57894736837</v>
      </c>
      <c r="G87" s="262">
        <f t="shared" si="72"/>
        <v>6255.704384356286</v>
      </c>
      <c r="H87" s="263">
        <f t="shared" si="73"/>
        <v>1.1487025948103793E-2</v>
      </c>
      <c r="I87" s="262">
        <f t="shared" si="74"/>
        <v>32842.448017870498</v>
      </c>
      <c r="J87" s="263">
        <f t="shared" si="75"/>
        <v>5.2499999999999998E-2</v>
      </c>
      <c r="K87" s="262">
        <f t="shared" si="76"/>
        <v>26774.414765044901</v>
      </c>
      <c r="L87" s="263">
        <f t="shared" si="77"/>
        <v>4.2799999999999998E-2</v>
      </c>
      <c r="M87" s="262">
        <f t="shared" si="78"/>
        <v>62557.04384356286</v>
      </c>
      <c r="N87" s="263">
        <f t="shared" si="79"/>
        <v>0.1</v>
      </c>
      <c r="O87" s="262">
        <f t="shared" si="84"/>
        <v>754000.04944646312</v>
      </c>
      <c r="P87" s="262">
        <f t="shared" si="85"/>
        <v>188500.01236161578</v>
      </c>
      <c r="Q87" s="263">
        <f t="shared" si="86"/>
        <v>0.25</v>
      </c>
      <c r="R87" s="335">
        <f t="shared" si="80"/>
        <v>942500.0618080789</v>
      </c>
      <c r="S87" s="265">
        <f t="shared" si="12"/>
        <v>482.83814641807322</v>
      </c>
      <c r="T87" s="265">
        <f t="shared" si="13"/>
        <v>78702.617866145942</v>
      </c>
      <c r="U87" s="265">
        <f t="shared" si="81"/>
        <v>942500.0618080789</v>
      </c>
      <c r="V87" s="336">
        <f t="shared" si="82"/>
        <v>724.25721962710986</v>
      </c>
      <c r="W87" s="337">
        <f t="shared" si="83"/>
        <v>965.67629283614644</v>
      </c>
      <c r="X87" s="331"/>
      <c r="Y87" s="332"/>
      <c r="Z87" s="241"/>
    </row>
    <row r="88" spans="1:26" ht="34.9" customHeight="1">
      <c r="A88" s="333" t="s">
        <v>450</v>
      </c>
      <c r="B88" s="255" t="s">
        <v>457</v>
      </c>
      <c r="C88" s="256">
        <f t="shared" si="71"/>
        <v>196.58072105532787</v>
      </c>
      <c r="D88" s="261">
        <v>383725.5675</v>
      </c>
      <c r="E88" s="261">
        <f t="shared" si="10"/>
        <v>440786.55508233525</v>
      </c>
      <c r="F88" s="261">
        <f>+E88/E85*F85</f>
        <v>272690.78947368416</v>
      </c>
      <c r="G88" s="262">
        <f t="shared" si="72"/>
        <v>4407.8655508233524</v>
      </c>
      <c r="H88" s="263">
        <f t="shared" si="73"/>
        <v>1.148702594810379E-2</v>
      </c>
      <c r="I88" s="262">
        <f t="shared" si="74"/>
        <v>23141.2941418226</v>
      </c>
      <c r="J88" s="263">
        <f t="shared" si="75"/>
        <v>5.2499999999999998E-2</v>
      </c>
      <c r="K88" s="262">
        <f t="shared" si="76"/>
        <v>18865.664557523949</v>
      </c>
      <c r="L88" s="263">
        <f t="shared" si="77"/>
        <v>4.2799999999999998E-2</v>
      </c>
      <c r="M88" s="262">
        <f t="shared" si="78"/>
        <v>44078.655508233525</v>
      </c>
      <c r="N88" s="263">
        <f t="shared" si="79"/>
        <v>0.1</v>
      </c>
      <c r="O88" s="262">
        <f t="shared" si="84"/>
        <v>531280.03484073863</v>
      </c>
      <c r="P88" s="262">
        <f t="shared" si="85"/>
        <v>132820.00871018466</v>
      </c>
      <c r="Q88" s="263">
        <f t="shared" si="86"/>
        <v>0.25</v>
      </c>
      <c r="R88" s="335">
        <f t="shared" si="80"/>
        <v>664100.04355092323</v>
      </c>
      <c r="S88" s="265">
        <f t="shared" si="12"/>
        <v>340.21518624535003</v>
      </c>
      <c r="T88" s="265">
        <f t="shared" si="13"/>
        <v>55455.075357992057</v>
      </c>
      <c r="U88" s="265">
        <f t="shared" si="81"/>
        <v>664100.04355092323</v>
      </c>
      <c r="V88" s="336">
        <f t="shared" si="82"/>
        <v>510.32277936802507</v>
      </c>
      <c r="W88" s="337">
        <f t="shared" si="83"/>
        <v>680.43037249070005</v>
      </c>
      <c r="X88" s="331"/>
      <c r="Y88" s="332"/>
      <c r="Z88" s="241"/>
    </row>
    <row r="89" spans="1:26" ht="34.9" customHeight="1">
      <c r="A89" s="333" t="s">
        <v>450</v>
      </c>
      <c r="B89" s="255" t="s">
        <v>458</v>
      </c>
      <c r="C89" s="256">
        <f t="shared" si="71"/>
        <v>154.51759733606556</v>
      </c>
      <c r="D89" s="261">
        <v>301618.34999999998</v>
      </c>
      <c r="E89" s="261">
        <f t="shared" si="10"/>
        <v>346469.78128742508</v>
      </c>
      <c r="F89" s="261">
        <f>+E89/E85*F85</f>
        <v>214342.10526315789</v>
      </c>
      <c r="G89" s="262">
        <f t="shared" si="72"/>
        <v>3464.6978128742508</v>
      </c>
      <c r="H89" s="263">
        <f t="shared" si="73"/>
        <v>1.1487025948103791E-2</v>
      </c>
      <c r="I89" s="262">
        <f t="shared" si="74"/>
        <v>18189.663517589815</v>
      </c>
      <c r="J89" s="263">
        <f t="shared" si="75"/>
        <v>5.2499999999999998E-2</v>
      </c>
      <c r="K89" s="262">
        <f t="shared" si="76"/>
        <v>14828.906639101793</v>
      </c>
      <c r="L89" s="263">
        <f t="shared" si="77"/>
        <v>4.2799999999999998E-2</v>
      </c>
      <c r="M89" s="262">
        <f t="shared" si="78"/>
        <v>34646.978128742507</v>
      </c>
      <c r="N89" s="263">
        <f t="shared" si="79"/>
        <v>9.9999999999999992E-2</v>
      </c>
      <c r="O89" s="262">
        <f t="shared" si="84"/>
        <v>417600.02738573344</v>
      </c>
      <c r="P89" s="262">
        <f t="shared" si="85"/>
        <v>104400.00684643336</v>
      </c>
      <c r="Q89" s="263">
        <f t="shared" si="86"/>
        <v>0.25</v>
      </c>
      <c r="R89" s="335">
        <f t="shared" si="80"/>
        <v>522000.03423216683</v>
      </c>
      <c r="S89" s="265">
        <f t="shared" si="12"/>
        <v>267.41805032385594</v>
      </c>
      <c r="T89" s="265">
        <f t="shared" si="13"/>
        <v>43589.14220278852</v>
      </c>
      <c r="U89" s="265">
        <f t="shared" si="81"/>
        <v>522000.03423216677</v>
      </c>
      <c r="V89" s="336">
        <f t="shared" si="82"/>
        <v>401.12707548578391</v>
      </c>
      <c r="W89" s="337">
        <f t="shared" si="83"/>
        <v>534.83610064771187</v>
      </c>
      <c r="X89" s="331"/>
      <c r="Y89" s="332"/>
      <c r="Z89" s="241" t="s">
        <v>459</v>
      </c>
    </row>
    <row r="90" spans="1:26" ht="34.9" customHeight="1">
      <c r="A90" s="333"/>
      <c r="B90" s="255"/>
      <c r="C90" s="256"/>
      <c r="D90" s="261"/>
      <c r="E90" s="261"/>
      <c r="F90" s="261"/>
      <c r="G90" s="262"/>
      <c r="H90" s="263"/>
      <c r="I90" s="262"/>
      <c r="J90" s="263"/>
      <c r="K90" s="262"/>
      <c r="L90" s="263"/>
      <c r="M90" s="262"/>
      <c r="N90" s="263"/>
      <c r="O90" s="262">
        <f t="shared" si="84"/>
        <v>0</v>
      </c>
      <c r="P90" s="262">
        <f t="shared" si="85"/>
        <v>0</v>
      </c>
      <c r="Q90" s="263"/>
      <c r="R90" s="335"/>
      <c r="S90" s="265"/>
      <c r="T90" s="265"/>
      <c r="U90" s="265"/>
      <c r="V90" s="336"/>
      <c r="W90" s="337"/>
      <c r="X90" s="331"/>
      <c r="Y90" s="332"/>
      <c r="Z90" s="241" t="s">
        <v>460</v>
      </c>
    </row>
    <row r="91" spans="1:26" ht="34.9" customHeight="1">
      <c r="A91" s="333" t="str">
        <f>CONCATENATE(A95,$Z$95,$Z$89)</f>
        <v>Contracts Manager||Expert</v>
      </c>
      <c r="B91" s="255" t="str">
        <f>LEFT(B95,18)</f>
        <v xml:space="preserve">Contracts Manager </v>
      </c>
      <c r="C91" s="256">
        <f t="shared" ref="C91:C101" si="87">D91/$H$12</f>
        <v>1223.4675337878689</v>
      </c>
      <c r="D91" s="261">
        <v>2388208.6259539202</v>
      </c>
      <c r="E91" s="261">
        <f t="shared" si="10"/>
        <v>2743341.445581798</v>
      </c>
      <c r="F91" s="261">
        <f>+E91/E97*F97</f>
        <v>1888552.5029979905</v>
      </c>
      <c r="G91" s="262">
        <f t="shared" ref="G91:G101" si="88">E91*0.01</f>
        <v>27433.41445581798</v>
      </c>
      <c r="H91" s="263">
        <f t="shared" ref="H91:H101" si="89">IF(D91&lt;&gt;0,G91/D91,"")</f>
        <v>1.148702594810379E-2</v>
      </c>
      <c r="I91" s="262">
        <f t="shared" ref="I91:I101" si="90">E91*0.0525</f>
        <v>144025.42589304439</v>
      </c>
      <c r="J91" s="263">
        <f t="shared" ref="J91:J101" si="91">IF(E91&lt;&gt;0,I91/E91,"")</f>
        <v>5.2499999999999998E-2</v>
      </c>
      <c r="K91" s="262">
        <f t="shared" ref="K91:K101" si="92">E91*0.0428</f>
        <v>117415.01387090095</v>
      </c>
      <c r="L91" s="263">
        <f t="shared" ref="L91:L101" si="93">IF(E91&lt;&gt;0,K91/E91,"")</f>
        <v>4.2799999999999998E-2</v>
      </c>
      <c r="M91" s="262">
        <f t="shared" ref="M91:M101" si="94">E91*0.1</f>
        <v>274334.14455817983</v>
      </c>
      <c r="N91" s="263">
        <f t="shared" ref="N91:N101" si="95">IF(E91&lt;&gt;0,M91/E91,"")</f>
        <v>0.10000000000000002</v>
      </c>
      <c r="O91" s="262">
        <f t="shared" si="84"/>
        <v>3306549.4443597412</v>
      </c>
      <c r="P91" s="262">
        <f t="shared" si="85"/>
        <v>826637.36108993529</v>
      </c>
      <c r="Q91" s="263">
        <f t="shared" si="86"/>
        <v>0.25</v>
      </c>
      <c r="R91" s="335">
        <f t="shared" ref="R91:R101" si="96">O91+P91</f>
        <v>4133186.8054496767</v>
      </c>
      <c r="S91" s="265">
        <f t="shared" si="12"/>
        <v>2117.4112732836456</v>
      </c>
      <c r="T91" s="265">
        <f t="shared" si="13"/>
        <v>345138.03754523426</v>
      </c>
      <c r="U91" s="265">
        <f t="shared" ref="U91:U101" si="97">S91*$H$12</f>
        <v>4133186.8054496762</v>
      </c>
      <c r="V91" s="336">
        <f t="shared" ref="V91:V101" si="98">S91*$V$15</f>
        <v>3176.1169099254685</v>
      </c>
      <c r="W91" s="337">
        <f t="shared" ref="W91:W101" si="99">S91*$W$15</f>
        <v>4234.8225465672913</v>
      </c>
      <c r="X91" s="331"/>
      <c r="Y91" s="332"/>
      <c r="Z91" s="241"/>
    </row>
    <row r="92" spans="1:26" ht="34.9" customHeight="1">
      <c r="A92" s="333" t="str">
        <f>CONCATENATE(A95,$Z$95,$Z$90)</f>
        <v>Contracts Manager||Senior Manager</v>
      </c>
      <c r="B92" s="255" t="str">
        <f>LEFT(B97,18)</f>
        <v xml:space="preserve">Contracts Manager </v>
      </c>
      <c r="C92" s="256">
        <f t="shared" si="87"/>
        <v>815.64502252524585</v>
      </c>
      <c r="D92" s="261">
        <v>1592139.0839692799</v>
      </c>
      <c r="E92" s="261">
        <f t="shared" si="10"/>
        <v>1828894.2970545318</v>
      </c>
      <c r="F92" s="261">
        <f>+E92/E97*F97</f>
        <v>1259035.0019986602</v>
      </c>
      <c r="G92" s="262">
        <f t="shared" si="88"/>
        <v>18288.942970545319</v>
      </c>
      <c r="H92" s="263">
        <f t="shared" si="89"/>
        <v>1.1487025948103791E-2</v>
      </c>
      <c r="I92" s="262">
        <f t="shared" si="90"/>
        <v>96016.950595362912</v>
      </c>
      <c r="J92" s="263">
        <f t="shared" si="91"/>
        <v>5.2499999999999998E-2</v>
      </c>
      <c r="K92" s="262">
        <f t="shared" si="92"/>
        <v>78276.675913933956</v>
      </c>
      <c r="L92" s="263">
        <f t="shared" si="93"/>
        <v>4.2799999999999998E-2</v>
      </c>
      <c r="M92" s="262">
        <f t="shared" si="94"/>
        <v>182889.42970545319</v>
      </c>
      <c r="N92" s="263">
        <f t="shared" si="95"/>
        <v>0.1</v>
      </c>
      <c r="O92" s="262">
        <f t="shared" si="84"/>
        <v>2204366.2962398268</v>
      </c>
      <c r="P92" s="262">
        <f t="shared" si="85"/>
        <v>551091.57405995671</v>
      </c>
      <c r="Q92" s="263">
        <f t="shared" si="86"/>
        <v>0.25</v>
      </c>
      <c r="R92" s="335">
        <f t="shared" si="96"/>
        <v>2755457.8702997835</v>
      </c>
      <c r="S92" s="265">
        <f t="shared" si="12"/>
        <v>1411.60751552243</v>
      </c>
      <c r="T92" s="265">
        <f t="shared" si="13"/>
        <v>230092.0250301561</v>
      </c>
      <c r="U92" s="265">
        <f t="shared" si="97"/>
        <v>2755457.8702997835</v>
      </c>
      <c r="V92" s="336">
        <f t="shared" si="98"/>
        <v>2117.4112732836452</v>
      </c>
      <c r="W92" s="337">
        <f t="shared" si="99"/>
        <v>2823.2150310448601</v>
      </c>
      <c r="X92" s="331"/>
      <c r="Y92" s="332"/>
      <c r="Z92" s="241"/>
    </row>
    <row r="93" spans="1:26" ht="34.9" customHeight="1">
      <c r="A93" s="333" t="str">
        <f>CONCATENATE(A97,$Z$95,$Z$97)</f>
        <v>Contracts Manager||Manager</v>
      </c>
      <c r="B93" s="255" t="str">
        <f>LEFT(B99,18)</f>
        <v xml:space="preserve">Contracts Manager </v>
      </c>
      <c r="C93" s="256">
        <f t="shared" si="87"/>
        <v>662.0495312704918</v>
      </c>
      <c r="D93" s="261">
        <v>1292320.6850399999</v>
      </c>
      <c r="E93" s="261">
        <f t="shared" si="10"/>
        <v>1484492.1242325746</v>
      </c>
      <c r="F93" s="261">
        <f>+E93/E97*F97</f>
        <v>1021943.9951287826</v>
      </c>
      <c r="G93" s="262">
        <f t="shared" si="88"/>
        <v>14844.921242325747</v>
      </c>
      <c r="H93" s="263">
        <f t="shared" si="89"/>
        <v>1.1487025948103791E-2</v>
      </c>
      <c r="I93" s="262">
        <f t="shared" si="90"/>
        <v>77935.836522210157</v>
      </c>
      <c r="J93" s="263">
        <f t="shared" si="91"/>
        <v>5.2499999999999991E-2</v>
      </c>
      <c r="K93" s="262">
        <f t="shared" si="92"/>
        <v>63536.262917154192</v>
      </c>
      <c r="L93" s="263">
        <f t="shared" si="93"/>
        <v>4.2799999999999998E-2</v>
      </c>
      <c r="M93" s="262">
        <f t="shared" si="94"/>
        <v>148449.21242325747</v>
      </c>
      <c r="N93" s="263">
        <f t="shared" si="95"/>
        <v>0.1</v>
      </c>
      <c r="O93" s="262">
        <f t="shared" si="84"/>
        <v>1789258.3573375223</v>
      </c>
      <c r="P93" s="262">
        <f t="shared" si="85"/>
        <v>447314.58933438058</v>
      </c>
      <c r="Q93" s="263">
        <f t="shared" si="86"/>
        <v>0.25</v>
      </c>
      <c r="R93" s="335">
        <f t="shared" si="96"/>
        <v>2236572.9466719031</v>
      </c>
      <c r="S93" s="265">
        <f t="shared" si="12"/>
        <v>1145.7853210409339</v>
      </c>
      <c r="T93" s="265">
        <f t="shared" si="13"/>
        <v>186763.00732967223</v>
      </c>
      <c r="U93" s="265">
        <f t="shared" si="97"/>
        <v>2236572.9466719031</v>
      </c>
      <c r="V93" s="336">
        <f t="shared" si="98"/>
        <v>1718.6779815614009</v>
      </c>
      <c r="W93" s="337">
        <f t="shared" si="99"/>
        <v>2291.5706420818678</v>
      </c>
      <c r="X93" s="331"/>
      <c r="Y93" s="332"/>
      <c r="Z93" s="241"/>
    </row>
    <row r="94" spans="1:26" ht="34.9" customHeight="1">
      <c r="A94" s="333" t="s">
        <v>461</v>
      </c>
      <c r="B94" s="255" t="s">
        <v>462</v>
      </c>
      <c r="C94" s="256">
        <f t="shared" si="87"/>
        <v>727.60619723360662</v>
      </c>
      <c r="D94" s="261">
        <f>D95*1.3</f>
        <v>1420287.297</v>
      </c>
      <c r="E94" s="261">
        <f>D94*$E$18</f>
        <v>1631487.7034401195</v>
      </c>
      <c r="F94" s="261">
        <f>+E94/E97*F97</f>
        <v>1123137.6943269421</v>
      </c>
      <c r="G94" s="262">
        <f t="shared" si="88"/>
        <v>16314.877034401195</v>
      </c>
      <c r="H94" s="263">
        <f t="shared" si="89"/>
        <v>1.1487025948103791E-2</v>
      </c>
      <c r="I94" s="262">
        <f t="shared" si="90"/>
        <v>85653.104430606269</v>
      </c>
      <c r="J94" s="263">
        <f t="shared" si="91"/>
        <v>5.2499999999999998E-2</v>
      </c>
      <c r="K94" s="262">
        <f t="shared" si="92"/>
        <v>69827.673707237118</v>
      </c>
      <c r="L94" s="263">
        <f t="shared" si="93"/>
        <v>4.2800000000000005E-2</v>
      </c>
      <c r="M94" s="262">
        <f t="shared" si="94"/>
        <v>163148.77034401195</v>
      </c>
      <c r="N94" s="263">
        <f t="shared" si="95"/>
        <v>0.1</v>
      </c>
      <c r="O94" s="262">
        <f t="shared" si="84"/>
        <v>1966432.1289563761</v>
      </c>
      <c r="P94" s="262">
        <f t="shared" si="85"/>
        <v>491608.03223909403</v>
      </c>
      <c r="Q94" s="263">
        <f t="shared" si="86"/>
        <v>0.25</v>
      </c>
      <c r="R94" s="335">
        <f>O94+P94</f>
        <v>2458040.16119547</v>
      </c>
      <c r="S94" s="265">
        <f>R94/$H$12</f>
        <v>1259.2418858583351</v>
      </c>
      <c r="T94" s="265">
        <f>S94*$H$13</f>
        <v>205256.42739490862</v>
      </c>
      <c r="U94" s="265">
        <f>S94*$H$12</f>
        <v>2458040.16119547</v>
      </c>
      <c r="V94" s="336">
        <f>S94*$V$15</f>
        <v>1888.8628287875026</v>
      </c>
      <c r="W94" s="337">
        <f>S94*$W$15</f>
        <v>2518.4837717166702</v>
      </c>
      <c r="X94" s="331"/>
      <c r="Y94" s="332"/>
      <c r="Z94" s="241" t="s">
        <v>463</v>
      </c>
    </row>
    <row r="95" spans="1:26" ht="34.9" customHeight="1">
      <c r="A95" s="333" t="s">
        <v>461</v>
      </c>
      <c r="B95" s="255" t="s">
        <v>464</v>
      </c>
      <c r="C95" s="256">
        <f t="shared" si="87"/>
        <v>559.6970747950819</v>
      </c>
      <c r="D95" s="261">
        <v>1092528.69</v>
      </c>
      <c r="E95" s="261">
        <f t="shared" si="10"/>
        <v>1254990.5411077843</v>
      </c>
      <c r="F95" s="261">
        <f>+E95/E97*F97</f>
        <v>863952.07255918602</v>
      </c>
      <c r="G95" s="262">
        <f t="shared" si="88"/>
        <v>12549.905411077843</v>
      </c>
      <c r="H95" s="263">
        <f t="shared" si="89"/>
        <v>1.1487025948103791E-2</v>
      </c>
      <c r="I95" s="262">
        <f t="shared" si="90"/>
        <v>65887.003408158678</v>
      </c>
      <c r="J95" s="263">
        <f t="shared" si="91"/>
        <v>5.2500000000000005E-2</v>
      </c>
      <c r="K95" s="262">
        <f t="shared" si="92"/>
        <v>53713.595159413162</v>
      </c>
      <c r="L95" s="263">
        <f t="shared" si="93"/>
        <v>4.2799999999999998E-2</v>
      </c>
      <c r="M95" s="262">
        <f t="shared" si="94"/>
        <v>125499.05411077844</v>
      </c>
      <c r="N95" s="263">
        <f t="shared" si="95"/>
        <v>0.1</v>
      </c>
      <c r="O95" s="262">
        <f t="shared" si="84"/>
        <v>1512640.0991972124</v>
      </c>
      <c r="P95" s="262">
        <f t="shared" si="85"/>
        <v>378160.02479930309</v>
      </c>
      <c r="Q95" s="263">
        <f t="shared" si="86"/>
        <v>0.25</v>
      </c>
      <c r="R95" s="335">
        <f t="shared" si="96"/>
        <v>1890800.1239965155</v>
      </c>
      <c r="S95" s="265">
        <f t="shared" si="12"/>
        <v>968.64760450641165</v>
      </c>
      <c r="T95" s="265">
        <f t="shared" si="13"/>
        <v>157889.55953454509</v>
      </c>
      <c r="U95" s="265">
        <f t="shared" si="97"/>
        <v>1890800.1239965155</v>
      </c>
      <c r="V95" s="336">
        <f t="shared" si="98"/>
        <v>1452.9714067596174</v>
      </c>
      <c r="W95" s="337">
        <f t="shared" si="99"/>
        <v>1937.2952090128233</v>
      </c>
      <c r="X95" s="331"/>
      <c r="Y95" s="332"/>
      <c r="Z95" s="241" t="s">
        <v>463</v>
      </c>
    </row>
    <row r="96" spans="1:26" ht="34.9" customHeight="1">
      <c r="A96" s="333" t="s">
        <v>461</v>
      </c>
      <c r="B96" s="255" t="s">
        <v>465</v>
      </c>
      <c r="C96" s="256">
        <f t="shared" si="87"/>
        <v>698.59122950819676</v>
      </c>
      <c r="D96" s="261">
        <f>D97*1.3</f>
        <v>1363650.08</v>
      </c>
      <c r="E96" s="261">
        <f>D96*$E$18</f>
        <v>1566428.3853093812</v>
      </c>
      <c r="F96" s="261">
        <f>+E96/E97*F97</f>
        <v>1078350</v>
      </c>
      <c r="G96" s="262">
        <f t="shared" si="88"/>
        <v>15664.283853093812</v>
      </c>
      <c r="H96" s="263">
        <f t="shared" si="89"/>
        <v>1.1487025948103791E-2</v>
      </c>
      <c r="I96" s="262">
        <f t="shared" si="90"/>
        <v>82237.490228742507</v>
      </c>
      <c r="J96" s="263">
        <f t="shared" si="91"/>
        <v>5.2499999999999998E-2</v>
      </c>
      <c r="K96" s="262">
        <f t="shared" si="92"/>
        <v>67043.134891241512</v>
      </c>
      <c r="L96" s="263">
        <f t="shared" si="93"/>
        <v>4.2799999999999998E-2</v>
      </c>
      <c r="M96" s="262">
        <f t="shared" si="94"/>
        <v>156642.83853093811</v>
      </c>
      <c r="N96" s="263">
        <f t="shared" si="95"/>
        <v>9.9999999999999992E-2</v>
      </c>
      <c r="O96" s="262">
        <f t="shared" si="84"/>
        <v>1888016.1328133973</v>
      </c>
      <c r="P96" s="262">
        <f t="shared" si="85"/>
        <v>472004.03320334933</v>
      </c>
      <c r="Q96" s="263">
        <f t="shared" si="86"/>
        <v>0.25</v>
      </c>
      <c r="R96" s="335">
        <f>O96+P96</f>
        <v>2360020.1660167468</v>
      </c>
      <c r="S96" s="265">
        <f>R96/$H$12</f>
        <v>1209.0267243938251</v>
      </c>
      <c r="T96" s="265">
        <f>S96*$H$13</f>
        <v>197071.35607619351</v>
      </c>
      <c r="U96" s="265">
        <f>S96*$H$12</f>
        <v>2360020.1660167468</v>
      </c>
      <c r="V96" s="336">
        <f>S96*$V$15</f>
        <v>1813.5400865907377</v>
      </c>
      <c r="W96" s="337">
        <f>S96*$W$15</f>
        <v>2418.0534487876503</v>
      </c>
      <c r="X96" s="331"/>
      <c r="Y96" s="332"/>
      <c r="Z96" s="241" t="s">
        <v>466</v>
      </c>
    </row>
    <row r="97" spans="1:26" ht="34.9" customHeight="1">
      <c r="A97" s="333" t="s">
        <v>461</v>
      </c>
      <c r="B97" s="255" t="s">
        <v>467</v>
      </c>
      <c r="C97" s="256">
        <f t="shared" si="87"/>
        <v>537.37786885245907</v>
      </c>
      <c r="D97" s="261">
        <v>1048961.6000000001</v>
      </c>
      <c r="E97" s="261">
        <f t="shared" si="10"/>
        <v>1204944.911776447</v>
      </c>
      <c r="F97" s="338">
        <f>553000*1.5</f>
        <v>829500</v>
      </c>
      <c r="G97" s="262">
        <f t="shared" si="88"/>
        <v>12049.44911776447</v>
      </c>
      <c r="H97" s="263">
        <f t="shared" si="89"/>
        <v>1.1487025948103791E-2</v>
      </c>
      <c r="I97" s="262">
        <f t="shared" si="90"/>
        <v>63259.607868263462</v>
      </c>
      <c r="J97" s="263">
        <f t="shared" si="91"/>
        <v>5.2499999999999998E-2</v>
      </c>
      <c r="K97" s="262">
        <f t="shared" si="92"/>
        <v>51571.64222403193</v>
      </c>
      <c r="L97" s="263">
        <f t="shared" si="93"/>
        <v>4.2799999999999998E-2</v>
      </c>
      <c r="M97" s="262">
        <f t="shared" si="94"/>
        <v>120494.4911776447</v>
      </c>
      <c r="N97" s="263">
        <f t="shared" si="95"/>
        <v>0.1</v>
      </c>
      <c r="O97" s="262">
        <f t="shared" si="84"/>
        <v>1452320.1021641516</v>
      </c>
      <c r="P97" s="262">
        <f t="shared" si="85"/>
        <v>363080.0255410379</v>
      </c>
      <c r="Q97" s="263">
        <f t="shared" si="86"/>
        <v>0.25</v>
      </c>
      <c r="R97" s="335">
        <f t="shared" si="96"/>
        <v>1815400.1277051894</v>
      </c>
      <c r="S97" s="265">
        <f t="shared" si="12"/>
        <v>930.02055722601915</v>
      </c>
      <c r="T97" s="265">
        <f t="shared" si="13"/>
        <v>151593.35082784112</v>
      </c>
      <c r="U97" s="265">
        <f t="shared" si="97"/>
        <v>1815400.1277051894</v>
      </c>
      <c r="V97" s="336">
        <f t="shared" si="98"/>
        <v>1395.0308358390287</v>
      </c>
      <c r="W97" s="337">
        <f t="shared" si="99"/>
        <v>1860.0411144520383</v>
      </c>
      <c r="X97" s="331"/>
      <c r="Y97" s="332"/>
      <c r="Z97" s="241" t="s">
        <v>466</v>
      </c>
    </row>
    <row r="98" spans="1:26" ht="34.9" customHeight="1">
      <c r="A98" s="333" t="s">
        <v>461</v>
      </c>
      <c r="B98" s="255" t="s">
        <v>468</v>
      </c>
      <c r="C98" s="256">
        <f t="shared" si="87"/>
        <v>483.21086411372954</v>
      </c>
      <c r="D98" s="261">
        <f>725559.6975*1.3</f>
        <v>943227.60675000004</v>
      </c>
      <c r="E98" s="261">
        <f>D98*$E$18</f>
        <v>1083487.9993705088</v>
      </c>
      <c r="F98" s="261">
        <f>+E98/E97*F97</f>
        <v>745887.45650853671</v>
      </c>
      <c r="G98" s="262">
        <f t="shared" si="88"/>
        <v>10834.879993705088</v>
      </c>
      <c r="H98" s="263">
        <f t="shared" si="89"/>
        <v>1.148702594810379E-2</v>
      </c>
      <c r="I98" s="262">
        <f t="shared" si="90"/>
        <v>56883.119966951708</v>
      </c>
      <c r="J98" s="263">
        <f t="shared" si="91"/>
        <v>5.2499999999999998E-2</v>
      </c>
      <c r="K98" s="262">
        <f t="shared" si="92"/>
        <v>46373.286373057774</v>
      </c>
      <c r="L98" s="263">
        <f t="shared" si="93"/>
        <v>4.2799999999999998E-2</v>
      </c>
      <c r="M98" s="262">
        <f t="shared" si="94"/>
        <v>108348.79993705089</v>
      </c>
      <c r="N98" s="263">
        <f t="shared" si="95"/>
        <v>0.1</v>
      </c>
      <c r="O98" s="262">
        <f t="shared" si="84"/>
        <v>1305928.0856412742</v>
      </c>
      <c r="P98" s="262">
        <f t="shared" si="85"/>
        <v>326482.02141031856</v>
      </c>
      <c r="Q98" s="263">
        <f t="shared" si="86"/>
        <v>0.25</v>
      </c>
      <c r="R98" s="335">
        <f>O98+P98</f>
        <v>1632410.1070515928</v>
      </c>
      <c r="S98" s="265">
        <f>R98/$H$12</f>
        <v>836.27566959610283</v>
      </c>
      <c r="T98" s="265">
        <f>S98*$H$13</f>
        <v>136312.93414416476</v>
      </c>
      <c r="U98" s="265">
        <f>S98*$H$12</f>
        <v>1632410.1070515928</v>
      </c>
      <c r="V98" s="336">
        <f>S98*$V$15</f>
        <v>1254.4135043941542</v>
      </c>
      <c r="W98" s="337">
        <f>S98*$W$15</f>
        <v>1672.5513391922057</v>
      </c>
      <c r="X98" s="331"/>
      <c r="Y98" s="332"/>
      <c r="Z98" s="241"/>
    </row>
    <row r="99" spans="1:26" ht="34.9" customHeight="1">
      <c r="A99" s="333" t="s">
        <v>461</v>
      </c>
      <c r="B99" s="255" t="s">
        <v>469</v>
      </c>
      <c r="C99" s="256">
        <f t="shared" si="87"/>
        <v>371.70066470286883</v>
      </c>
      <c r="D99" s="261">
        <v>725559.69750000001</v>
      </c>
      <c r="E99" s="261">
        <f t="shared" si="10"/>
        <v>833452.30720808369</v>
      </c>
      <c r="F99" s="261">
        <f>+E99/E97*F97</f>
        <v>573759.58192964352</v>
      </c>
      <c r="G99" s="262">
        <f t="shared" si="88"/>
        <v>8334.5230720808377</v>
      </c>
      <c r="H99" s="263">
        <f t="shared" si="89"/>
        <v>1.1487025948103791E-2</v>
      </c>
      <c r="I99" s="262">
        <f t="shared" si="90"/>
        <v>43756.246128424391</v>
      </c>
      <c r="J99" s="263">
        <f t="shared" si="91"/>
        <v>5.2499999999999998E-2</v>
      </c>
      <c r="K99" s="262">
        <f t="shared" si="92"/>
        <v>35671.758748505978</v>
      </c>
      <c r="L99" s="263">
        <f t="shared" si="93"/>
        <v>4.2799999999999998E-2</v>
      </c>
      <c r="M99" s="262">
        <f t="shared" si="94"/>
        <v>83345.23072080838</v>
      </c>
      <c r="N99" s="263">
        <f t="shared" si="95"/>
        <v>0.10000000000000002</v>
      </c>
      <c r="O99" s="262">
        <f t="shared" si="84"/>
        <v>1004560.0658779033</v>
      </c>
      <c r="P99" s="262">
        <f t="shared" si="85"/>
        <v>251140.01646947581</v>
      </c>
      <c r="Q99" s="263">
        <f t="shared" si="86"/>
        <v>0.25</v>
      </c>
      <c r="R99" s="335">
        <f t="shared" si="96"/>
        <v>1255700.0823473791</v>
      </c>
      <c r="S99" s="265">
        <f t="shared" si="12"/>
        <v>643.28897661238682</v>
      </c>
      <c r="T99" s="265">
        <f t="shared" si="13"/>
        <v>104856.10318781906</v>
      </c>
      <c r="U99" s="265">
        <f t="shared" si="97"/>
        <v>1255700.0823473791</v>
      </c>
      <c r="V99" s="336">
        <f t="shared" si="98"/>
        <v>964.93346491858028</v>
      </c>
      <c r="W99" s="337">
        <f t="shared" si="99"/>
        <v>1286.5779532247736</v>
      </c>
      <c r="X99" s="331"/>
      <c r="Y99" s="332"/>
      <c r="Z99" s="241"/>
    </row>
    <row r="100" spans="1:26" ht="34.9" customHeight="1">
      <c r="A100" s="333" t="s">
        <v>461</v>
      </c>
      <c r="B100" s="255" t="s">
        <v>470</v>
      </c>
      <c r="C100" s="256">
        <f t="shared" si="87"/>
        <v>282.42383068647536</v>
      </c>
      <c r="D100" s="261">
        <v>551291.31749999989</v>
      </c>
      <c r="E100" s="261">
        <f t="shared" si="10"/>
        <v>633269.76690868242</v>
      </c>
      <c r="F100" s="261">
        <f>+E100/E97*F97</f>
        <v>435951.27587725793</v>
      </c>
      <c r="G100" s="262">
        <f t="shared" si="88"/>
        <v>6332.6976690868241</v>
      </c>
      <c r="H100" s="263">
        <f t="shared" si="89"/>
        <v>1.1487025948103791E-2</v>
      </c>
      <c r="I100" s="262">
        <f t="shared" si="90"/>
        <v>33246.662762705826</v>
      </c>
      <c r="J100" s="263">
        <f t="shared" si="91"/>
        <v>5.2499999999999998E-2</v>
      </c>
      <c r="K100" s="262">
        <f t="shared" si="92"/>
        <v>27103.946023691606</v>
      </c>
      <c r="L100" s="263">
        <f t="shared" si="93"/>
        <v>4.2799999999999998E-2</v>
      </c>
      <c r="M100" s="262">
        <f t="shared" si="94"/>
        <v>63326.976690868243</v>
      </c>
      <c r="N100" s="263">
        <f t="shared" si="95"/>
        <v>0.1</v>
      </c>
      <c r="O100" s="262">
        <f t="shared" si="84"/>
        <v>763280.05005503492</v>
      </c>
      <c r="P100" s="262">
        <f t="shared" si="85"/>
        <v>190820.01251375873</v>
      </c>
      <c r="Q100" s="263">
        <f t="shared" si="86"/>
        <v>0.25</v>
      </c>
      <c r="R100" s="335">
        <f t="shared" si="96"/>
        <v>954100.06256879366</v>
      </c>
      <c r="S100" s="265">
        <f t="shared" si="12"/>
        <v>488.7807697586033</v>
      </c>
      <c r="T100" s="265">
        <f t="shared" si="13"/>
        <v>79671.265470652332</v>
      </c>
      <c r="U100" s="265">
        <f t="shared" si="97"/>
        <v>954100.06256879366</v>
      </c>
      <c r="V100" s="336">
        <f t="shared" si="98"/>
        <v>733.17115463790492</v>
      </c>
      <c r="W100" s="337">
        <f t="shared" si="99"/>
        <v>977.5615395172066</v>
      </c>
      <c r="X100" s="331"/>
      <c r="Y100" s="332"/>
      <c r="Z100" s="241"/>
    </row>
    <row r="101" spans="1:26" ht="34.9" customHeight="1">
      <c r="A101" s="333" t="s">
        <v>461</v>
      </c>
      <c r="B101" s="255" t="s">
        <v>471</v>
      </c>
      <c r="C101" s="256">
        <f t="shared" si="87"/>
        <v>171.68621926229508</v>
      </c>
      <c r="D101" s="261">
        <v>335131.5</v>
      </c>
      <c r="E101" s="261">
        <f t="shared" si="10"/>
        <v>384966.42365269456</v>
      </c>
      <c r="F101" s="261">
        <f>+E101/E97*F97</f>
        <v>265015.97317766445</v>
      </c>
      <c r="G101" s="262">
        <f t="shared" si="88"/>
        <v>3849.6642365269458</v>
      </c>
      <c r="H101" s="263">
        <f t="shared" si="89"/>
        <v>1.1487025948103791E-2</v>
      </c>
      <c r="I101" s="262">
        <f t="shared" si="90"/>
        <v>20210.737241766463</v>
      </c>
      <c r="J101" s="263">
        <f t="shared" si="91"/>
        <v>5.2499999999999998E-2</v>
      </c>
      <c r="K101" s="262">
        <f t="shared" si="92"/>
        <v>16476.562932335328</v>
      </c>
      <c r="L101" s="263">
        <f t="shared" si="93"/>
        <v>4.2800000000000005E-2</v>
      </c>
      <c r="M101" s="262">
        <f t="shared" si="94"/>
        <v>38496.642365269458</v>
      </c>
      <c r="N101" s="263">
        <f t="shared" si="95"/>
        <v>0.1</v>
      </c>
      <c r="O101" s="262">
        <f t="shared" si="84"/>
        <v>464000.03042859276</v>
      </c>
      <c r="P101" s="262">
        <f t="shared" si="85"/>
        <v>116000.00760714819</v>
      </c>
      <c r="Q101" s="263">
        <f t="shared" si="86"/>
        <v>0.25</v>
      </c>
      <c r="R101" s="335">
        <f t="shared" si="96"/>
        <v>580000.03803574096</v>
      </c>
      <c r="S101" s="265">
        <f t="shared" si="12"/>
        <v>297.13116702650666</v>
      </c>
      <c r="T101" s="265">
        <f t="shared" si="13"/>
        <v>48432.380225320587</v>
      </c>
      <c r="U101" s="265">
        <f t="shared" si="97"/>
        <v>580000.03803574096</v>
      </c>
      <c r="V101" s="336">
        <f t="shared" si="98"/>
        <v>445.69675053975999</v>
      </c>
      <c r="W101" s="337">
        <f t="shared" si="99"/>
        <v>594.26233405301332</v>
      </c>
      <c r="X101" s="331"/>
      <c r="Y101" s="332"/>
      <c r="Z101" s="241"/>
    </row>
    <row r="102" spans="1:26" ht="34.9" customHeight="1">
      <c r="A102" s="333"/>
      <c r="B102" s="255"/>
      <c r="C102" s="256"/>
      <c r="D102" s="261"/>
      <c r="E102" s="261"/>
      <c r="F102" s="261"/>
      <c r="G102" s="262"/>
      <c r="H102" s="263"/>
      <c r="I102" s="262"/>
      <c r="J102" s="263"/>
      <c r="K102" s="262"/>
      <c r="L102" s="263"/>
      <c r="M102" s="262"/>
      <c r="N102" s="263"/>
      <c r="O102" s="262">
        <f t="shared" si="84"/>
        <v>0</v>
      </c>
      <c r="P102" s="262">
        <f t="shared" si="85"/>
        <v>0</v>
      </c>
      <c r="Q102" s="263"/>
      <c r="R102" s="335"/>
      <c r="S102" s="265"/>
      <c r="T102" s="265"/>
      <c r="U102" s="265"/>
      <c r="V102" s="336"/>
      <c r="W102" s="337"/>
      <c r="X102" s="331"/>
      <c r="Y102" s="332"/>
      <c r="Z102" s="241"/>
    </row>
    <row r="103" spans="1:26" ht="34.9" customHeight="1">
      <c r="A103" s="333" t="str">
        <f>CONCATENATE(A107,$Z$95,$Z$89)</f>
        <v>Electrical Engineer||Expert</v>
      </c>
      <c r="B103" s="255" t="str">
        <f>LEFT(B107,19)</f>
        <v>Electrical Engineer</v>
      </c>
      <c r="C103" s="256">
        <f t="shared" ref="C103:C113" si="100">D103/$H$12</f>
        <v>1954.420980491803</v>
      </c>
      <c r="D103" s="261">
        <v>3815029.7539199996</v>
      </c>
      <c r="E103" s="261">
        <f t="shared" si="10"/>
        <v>4382334.577606705</v>
      </c>
      <c r="F103" s="261">
        <f>+E103/E109*F109</f>
        <v>1865984.6597938142</v>
      </c>
      <c r="G103" s="262">
        <f t="shared" ref="G103:G113" si="101">E103*0.01</f>
        <v>43823.34577606705</v>
      </c>
      <c r="H103" s="263">
        <f t="shared" ref="H103:H113" si="102">IF(D103&lt;&gt;0,G103/D103,"")</f>
        <v>1.148702594810379E-2</v>
      </c>
      <c r="I103" s="262">
        <f t="shared" ref="I103:I113" si="103">E103*0.0525</f>
        <v>230072.56532435201</v>
      </c>
      <c r="J103" s="263">
        <f t="shared" ref="J103:J113" si="104">IF(E103&lt;&gt;0,I103/E103,"")</f>
        <v>5.2499999999999998E-2</v>
      </c>
      <c r="K103" s="262">
        <f t="shared" ref="K103:K113" si="105">E103*0.0428</f>
        <v>187563.91992156697</v>
      </c>
      <c r="L103" s="263">
        <f t="shared" ref="L103:L113" si="106">IF(E103&lt;&gt;0,K103/E103,"")</f>
        <v>4.2799999999999998E-2</v>
      </c>
      <c r="M103" s="262">
        <f t="shared" ref="M103:M113" si="107">E103*0.1</f>
        <v>438233.45776067051</v>
      </c>
      <c r="N103" s="263">
        <f t="shared" ref="N103:N113" si="108">IF(E103&lt;&gt;0,M103/E103,"")</f>
        <v>0.1</v>
      </c>
      <c r="O103" s="262">
        <f t="shared" si="84"/>
        <v>5282027.8663893612</v>
      </c>
      <c r="P103" s="262">
        <f t="shared" si="85"/>
        <v>1320506.9665973403</v>
      </c>
      <c r="Q103" s="263">
        <f t="shared" si="86"/>
        <v>0.25</v>
      </c>
      <c r="R103" s="335">
        <f t="shared" ref="R103:R113" si="109">O103+P103</f>
        <v>6602534.8329867013</v>
      </c>
      <c r="S103" s="265">
        <f t="shared" si="12"/>
        <v>3382.4461234563018</v>
      </c>
      <c r="T103" s="265">
        <f t="shared" si="13"/>
        <v>551338.71812337718</v>
      </c>
      <c r="U103" s="265">
        <f t="shared" ref="U103:U113" si="110">S103*$H$12</f>
        <v>6602534.8329867013</v>
      </c>
      <c r="V103" s="336">
        <f t="shared" ref="V103:V113" si="111">S103*$V$15</f>
        <v>5073.6691851844525</v>
      </c>
      <c r="W103" s="337">
        <f t="shared" ref="W103:W113" si="112">S103*$W$15</f>
        <v>6764.8922469126037</v>
      </c>
      <c r="X103" s="331"/>
      <c r="Y103" s="332"/>
      <c r="Z103" s="241"/>
    </row>
    <row r="104" spans="1:26" ht="34.9" customHeight="1">
      <c r="A104" s="333" t="str">
        <f>CONCATENATE(A107,$Z$95,$Z$90)</f>
        <v>Electrical Engineer||Senior Manager</v>
      </c>
      <c r="B104" s="255" t="str">
        <f>LEFT(B109,19)</f>
        <v>Electrical Engineer</v>
      </c>
      <c r="C104" s="256">
        <f t="shared" si="100"/>
        <v>1302.9473203278687</v>
      </c>
      <c r="D104" s="261">
        <v>2543353.1692799996</v>
      </c>
      <c r="E104" s="261">
        <f t="shared" si="10"/>
        <v>2921556.385071137</v>
      </c>
      <c r="F104" s="261">
        <f>+E104/E109*F109</f>
        <v>1243989.7731958763</v>
      </c>
      <c r="G104" s="262">
        <f t="shared" si="101"/>
        <v>29215.563850711369</v>
      </c>
      <c r="H104" s="263">
        <f t="shared" si="102"/>
        <v>1.1487025948103791E-2</v>
      </c>
      <c r="I104" s="262">
        <f t="shared" si="103"/>
        <v>153381.7102162347</v>
      </c>
      <c r="J104" s="263">
        <f t="shared" si="104"/>
        <v>5.2500000000000005E-2</v>
      </c>
      <c r="K104" s="262">
        <f t="shared" si="105"/>
        <v>125042.61328104466</v>
      </c>
      <c r="L104" s="263">
        <f t="shared" si="106"/>
        <v>4.2799999999999998E-2</v>
      </c>
      <c r="M104" s="262">
        <f t="shared" si="107"/>
        <v>292155.63850711373</v>
      </c>
      <c r="N104" s="263">
        <f t="shared" si="108"/>
        <v>0.1</v>
      </c>
      <c r="O104" s="262">
        <f t="shared" si="84"/>
        <v>3521351.9109262419</v>
      </c>
      <c r="P104" s="262">
        <f t="shared" si="85"/>
        <v>880337.97773156047</v>
      </c>
      <c r="Q104" s="263">
        <f t="shared" si="86"/>
        <v>0.25</v>
      </c>
      <c r="R104" s="335">
        <f t="shared" si="109"/>
        <v>4401689.8886578027</v>
      </c>
      <c r="S104" s="265">
        <f t="shared" si="12"/>
        <v>2254.9640823042023</v>
      </c>
      <c r="T104" s="265">
        <f t="shared" si="13"/>
        <v>367559.14541558496</v>
      </c>
      <c r="U104" s="265">
        <f t="shared" si="110"/>
        <v>4401689.8886578027</v>
      </c>
      <c r="V104" s="336">
        <f t="shared" si="111"/>
        <v>3382.4461234563032</v>
      </c>
      <c r="W104" s="337">
        <f t="shared" si="112"/>
        <v>4509.9281646084046</v>
      </c>
      <c r="X104" s="331"/>
      <c r="Y104" s="332"/>
      <c r="Z104" s="241"/>
    </row>
    <row r="105" spans="1:26" ht="34.9" customHeight="1">
      <c r="A105" s="333" t="str">
        <f>CONCATENATE(A109,$Z$95,$Z$97)</f>
        <v>Electrical Engineer||Manager</v>
      </c>
      <c r="B105" s="255" t="str">
        <f>LEFT(B111,19)</f>
        <v>Electrical Engineer</v>
      </c>
      <c r="C105" s="256">
        <f t="shared" si="100"/>
        <v>1057.5871106557374</v>
      </c>
      <c r="D105" s="261">
        <v>2064410.0399999996</v>
      </c>
      <c r="E105" s="261">
        <f t="shared" si="10"/>
        <v>2371393.1697005979</v>
      </c>
      <c r="F105" s="261" t="s">
        <v>472</v>
      </c>
      <c r="G105" s="262">
        <f t="shared" si="101"/>
        <v>23713.931697005981</v>
      </c>
      <c r="H105" s="263">
        <f t="shared" si="102"/>
        <v>1.1487025948103791E-2</v>
      </c>
      <c r="I105" s="262">
        <f t="shared" si="103"/>
        <v>124498.14140928138</v>
      </c>
      <c r="J105" s="263">
        <f t="shared" si="104"/>
        <v>5.2499999999999998E-2</v>
      </c>
      <c r="K105" s="262">
        <f t="shared" si="105"/>
        <v>101495.62766318559</v>
      </c>
      <c r="L105" s="263">
        <f t="shared" si="106"/>
        <v>4.2799999999999998E-2</v>
      </c>
      <c r="M105" s="262">
        <f t="shared" si="107"/>
        <v>237139.31697005979</v>
      </c>
      <c r="N105" s="263">
        <f t="shared" si="108"/>
        <v>0.1</v>
      </c>
      <c r="O105" s="262">
        <f t="shared" si="84"/>
        <v>2858240.1874401299</v>
      </c>
      <c r="P105" s="262">
        <f t="shared" si="85"/>
        <v>714560.04686003248</v>
      </c>
      <c r="Q105" s="263">
        <f t="shared" si="86"/>
        <v>0.25</v>
      </c>
      <c r="R105" s="335">
        <f t="shared" si="109"/>
        <v>3572800.2343001626</v>
      </c>
      <c r="S105" s="265">
        <f t="shared" si="12"/>
        <v>1830.3279888832801</v>
      </c>
      <c r="T105" s="265">
        <f t="shared" si="13"/>
        <v>298343.46218797466</v>
      </c>
      <c r="U105" s="265">
        <f t="shared" si="110"/>
        <v>3572800.2343001626</v>
      </c>
      <c r="V105" s="336">
        <f t="shared" si="111"/>
        <v>2745.4919833249201</v>
      </c>
      <c r="W105" s="337">
        <f t="shared" si="112"/>
        <v>3660.6559777665602</v>
      </c>
      <c r="X105" s="331"/>
      <c r="Y105" s="332"/>
      <c r="Z105" s="241"/>
    </row>
    <row r="106" spans="1:26" ht="34.9" customHeight="1">
      <c r="A106" s="333" t="s">
        <v>473</v>
      </c>
      <c r="B106" s="255" t="s">
        <v>474</v>
      </c>
      <c r="C106" s="256">
        <f t="shared" si="100"/>
        <v>1115.960425204918</v>
      </c>
      <c r="D106" s="261">
        <f>1675657.5*1.3</f>
        <v>2178354.75</v>
      </c>
      <c r="E106" s="261">
        <f>D106*$E$18</f>
        <v>2502281.7537425146</v>
      </c>
      <c r="F106" s="261">
        <f>+E106/E109*F109</f>
        <v>1065463.9175257734</v>
      </c>
      <c r="G106" s="262">
        <f t="shared" si="101"/>
        <v>25022.817537425148</v>
      </c>
      <c r="H106" s="263">
        <f t="shared" si="102"/>
        <v>1.1487025948103791E-2</v>
      </c>
      <c r="I106" s="262">
        <f t="shared" si="103"/>
        <v>131369.79207148202</v>
      </c>
      <c r="J106" s="263">
        <f t="shared" si="104"/>
        <v>5.2499999999999998E-2</v>
      </c>
      <c r="K106" s="262">
        <f t="shared" si="105"/>
        <v>107097.65906017962</v>
      </c>
      <c r="L106" s="263">
        <f t="shared" si="106"/>
        <v>4.2799999999999998E-2</v>
      </c>
      <c r="M106" s="262">
        <f t="shared" si="107"/>
        <v>250228.17537425147</v>
      </c>
      <c r="N106" s="263">
        <f t="shared" si="108"/>
        <v>0.1</v>
      </c>
      <c r="O106" s="262">
        <f t="shared" si="84"/>
        <v>3016000.1977858529</v>
      </c>
      <c r="P106" s="262">
        <f t="shared" si="85"/>
        <v>754000.04944646324</v>
      </c>
      <c r="Q106" s="263">
        <f t="shared" si="86"/>
        <v>0.25</v>
      </c>
      <c r="R106" s="335">
        <f>O106+P106</f>
        <v>3770000.2472323161</v>
      </c>
      <c r="S106" s="265">
        <f>R106/$H$12</f>
        <v>1931.3525856722931</v>
      </c>
      <c r="T106" s="265">
        <f>S106*$H$13</f>
        <v>314810.47146458377</v>
      </c>
      <c r="U106" s="265">
        <f>S106*$H$12</f>
        <v>3770000.2472323161</v>
      </c>
      <c r="V106" s="336">
        <f>S106*$V$15</f>
        <v>2897.0288785084394</v>
      </c>
      <c r="W106" s="337">
        <f>S106*$W$15</f>
        <v>3862.7051713445862</v>
      </c>
      <c r="X106" s="331"/>
      <c r="Y106" s="332"/>
      <c r="Z106" s="241"/>
    </row>
    <row r="107" spans="1:26" ht="34.9" customHeight="1">
      <c r="A107" s="333" t="s">
        <v>473</v>
      </c>
      <c r="B107" s="255" t="s">
        <v>475</v>
      </c>
      <c r="C107" s="256">
        <f t="shared" si="100"/>
        <v>858.43109631147536</v>
      </c>
      <c r="D107" s="261">
        <v>1675657.5</v>
      </c>
      <c r="E107" s="261">
        <f t="shared" si="10"/>
        <v>1924832.1182634728</v>
      </c>
      <c r="F107" s="261">
        <f>+E107/E109*F109</f>
        <v>819587.62886597938</v>
      </c>
      <c r="G107" s="262">
        <f t="shared" si="101"/>
        <v>19248.321182634729</v>
      </c>
      <c r="H107" s="263">
        <f t="shared" si="102"/>
        <v>1.1487025948103791E-2</v>
      </c>
      <c r="I107" s="262">
        <f t="shared" si="103"/>
        <v>101053.68620883233</v>
      </c>
      <c r="J107" s="263">
        <f t="shared" si="104"/>
        <v>5.2499999999999998E-2</v>
      </c>
      <c r="K107" s="262">
        <f t="shared" si="105"/>
        <v>82382.814661676632</v>
      </c>
      <c r="L107" s="263">
        <f t="shared" si="106"/>
        <v>4.2799999999999998E-2</v>
      </c>
      <c r="M107" s="262">
        <f t="shared" si="107"/>
        <v>192483.21182634728</v>
      </c>
      <c r="N107" s="263">
        <f t="shared" si="108"/>
        <v>0.1</v>
      </c>
      <c r="O107" s="262">
        <f t="shared" si="84"/>
        <v>2320000.1521429638</v>
      </c>
      <c r="P107" s="262">
        <f t="shared" si="85"/>
        <v>580000.03803574096</v>
      </c>
      <c r="Q107" s="263">
        <f t="shared" si="86"/>
        <v>0.25</v>
      </c>
      <c r="R107" s="335">
        <f t="shared" si="109"/>
        <v>2900000.1901787049</v>
      </c>
      <c r="S107" s="265">
        <f t="shared" si="12"/>
        <v>1485.6558351325332</v>
      </c>
      <c r="T107" s="265">
        <f t="shared" si="13"/>
        <v>242161.9011266029</v>
      </c>
      <c r="U107" s="265">
        <f t="shared" si="110"/>
        <v>2900000.1901787049</v>
      </c>
      <c r="V107" s="336">
        <f t="shared" si="111"/>
        <v>2228.4837526987999</v>
      </c>
      <c r="W107" s="337">
        <f t="shared" si="112"/>
        <v>2971.3116702650664</v>
      </c>
      <c r="X107" s="331"/>
      <c r="Y107" s="332"/>
      <c r="Z107" s="241"/>
    </row>
    <row r="108" spans="1:26" ht="34.9" customHeight="1">
      <c r="A108" s="333" t="s">
        <v>473</v>
      </c>
      <c r="B108" s="255" t="s">
        <v>476</v>
      </c>
      <c r="C108" s="256">
        <f t="shared" si="100"/>
        <v>757.7371287141392</v>
      </c>
      <c r="D108" s="261">
        <f>1137771.4425*1.3</f>
        <v>1479102.8752499998</v>
      </c>
      <c r="E108" s="261">
        <f>D108*$E$18</f>
        <v>1699049.3107911672</v>
      </c>
      <c r="F108" s="261">
        <f>+E108/E109*F109</f>
        <v>723450</v>
      </c>
      <c r="G108" s="262">
        <f t="shared" si="101"/>
        <v>16990.493107911672</v>
      </c>
      <c r="H108" s="263">
        <f t="shared" si="102"/>
        <v>1.1487025948103791E-2</v>
      </c>
      <c r="I108" s="262">
        <f t="shared" si="103"/>
        <v>89200.08881653627</v>
      </c>
      <c r="J108" s="263">
        <f t="shared" si="104"/>
        <v>5.2499999999999998E-2</v>
      </c>
      <c r="K108" s="262">
        <f t="shared" si="105"/>
        <v>72719.310501861954</v>
      </c>
      <c r="L108" s="263">
        <f t="shared" si="106"/>
        <v>4.2799999999999998E-2</v>
      </c>
      <c r="M108" s="262">
        <f t="shared" si="107"/>
        <v>169904.93107911674</v>
      </c>
      <c r="N108" s="263">
        <f t="shared" si="108"/>
        <v>0.1</v>
      </c>
      <c r="O108" s="262">
        <f t="shared" si="84"/>
        <v>2047864.1342965937</v>
      </c>
      <c r="P108" s="262">
        <f t="shared" si="85"/>
        <v>511966.03357414843</v>
      </c>
      <c r="Q108" s="263">
        <f t="shared" si="86"/>
        <v>0.25</v>
      </c>
      <c r="R108" s="335">
        <f>O108+P108</f>
        <v>2559830.1678707423</v>
      </c>
      <c r="S108" s="265">
        <f t="shared" ref="S108:S113" si="113">R108/$H$12</f>
        <v>1311.3884056714869</v>
      </c>
      <c r="T108" s="265">
        <f t="shared" ref="T108:T113" si="114">S108*$H$13</f>
        <v>213756.31012445237</v>
      </c>
      <c r="U108" s="265">
        <f>S108*$H$12</f>
        <v>2559830.1678707423</v>
      </c>
      <c r="V108" s="336">
        <f>S108*$V$15</f>
        <v>1967.0826085072304</v>
      </c>
      <c r="W108" s="337">
        <f>S108*$W$15</f>
        <v>2622.7768113429738</v>
      </c>
      <c r="X108" s="331"/>
      <c r="Y108" s="332"/>
      <c r="Z108" s="241"/>
    </row>
    <row r="109" spans="1:26" ht="34.9" customHeight="1">
      <c r="A109" s="333" t="s">
        <v>473</v>
      </c>
      <c r="B109" s="255" t="s">
        <v>477</v>
      </c>
      <c r="C109" s="256">
        <f t="shared" si="100"/>
        <v>582.87471439549176</v>
      </c>
      <c r="D109" s="261">
        <v>1137771.4424999999</v>
      </c>
      <c r="E109" s="261">
        <f t="shared" si="10"/>
        <v>1306961.0083008979</v>
      </c>
      <c r="F109" s="338">
        <f>371000*1.5</f>
        <v>556500</v>
      </c>
      <c r="G109" s="262">
        <f t="shared" si="101"/>
        <v>13069.61008300898</v>
      </c>
      <c r="H109" s="263">
        <f t="shared" si="102"/>
        <v>1.1487025948103791E-2</v>
      </c>
      <c r="I109" s="262">
        <f t="shared" si="103"/>
        <v>68615.452935797133</v>
      </c>
      <c r="J109" s="263">
        <f t="shared" si="104"/>
        <v>5.2499999999999998E-2</v>
      </c>
      <c r="K109" s="262">
        <f t="shared" si="105"/>
        <v>55937.931155278427</v>
      </c>
      <c r="L109" s="263">
        <f t="shared" si="106"/>
        <v>4.2799999999999998E-2</v>
      </c>
      <c r="M109" s="262">
        <f t="shared" si="107"/>
        <v>130696.1008300898</v>
      </c>
      <c r="N109" s="263">
        <f t="shared" si="108"/>
        <v>0.1</v>
      </c>
      <c r="O109" s="262">
        <f t="shared" si="84"/>
        <v>1575280.1033050721</v>
      </c>
      <c r="P109" s="262">
        <f t="shared" si="85"/>
        <v>393820.02582626801</v>
      </c>
      <c r="Q109" s="263">
        <f t="shared" si="86"/>
        <v>0.25</v>
      </c>
      <c r="R109" s="335">
        <f t="shared" si="109"/>
        <v>1969100.12913134</v>
      </c>
      <c r="S109" s="265">
        <f t="shared" si="113"/>
        <v>1008.7603120549898</v>
      </c>
      <c r="T109" s="265">
        <f t="shared" si="114"/>
        <v>164427.93086496333</v>
      </c>
      <c r="U109" s="265">
        <f t="shared" si="110"/>
        <v>1969100.12913134</v>
      </c>
      <c r="V109" s="336">
        <f t="shared" si="111"/>
        <v>1513.1404680824846</v>
      </c>
      <c r="W109" s="337">
        <f t="shared" si="112"/>
        <v>2017.5206241099795</v>
      </c>
      <c r="X109" s="331"/>
      <c r="Y109" s="332"/>
      <c r="Z109" s="241"/>
    </row>
    <row r="110" spans="1:26" ht="34.9" customHeight="1">
      <c r="A110" s="333" t="s">
        <v>473</v>
      </c>
      <c r="B110" s="255" t="s">
        <v>478</v>
      </c>
      <c r="C110" s="256">
        <f t="shared" si="100"/>
        <v>524.50139984631153</v>
      </c>
      <c r="D110" s="261">
        <f>787559.025*1.3</f>
        <v>1023826.7325</v>
      </c>
      <c r="E110" s="261">
        <f>D110*$E$18</f>
        <v>1176072.4242589818</v>
      </c>
      <c r="F110" s="261">
        <f>+E110/E109*F109</f>
        <v>500768.04123711342</v>
      </c>
      <c r="G110" s="262">
        <f t="shared" si="101"/>
        <v>11760.724242589818</v>
      </c>
      <c r="H110" s="263">
        <f t="shared" si="102"/>
        <v>1.148702594810379E-2</v>
      </c>
      <c r="I110" s="262">
        <f t="shared" si="103"/>
        <v>61743.802273596542</v>
      </c>
      <c r="J110" s="263">
        <f t="shared" si="104"/>
        <v>5.2499999999999998E-2</v>
      </c>
      <c r="K110" s="262">
        <f t="shared" si="105"/>
        <v>50335.899758284417</v>
      </c>
      <c r="L110" s="263">
        <f t="shared" si="106"/>
        <v>4.2799999999999998E-2</v>
      </c>
      <c r="M110" s="262">
        <f t="shared" si="107"/>
        <v>117607.24242589819</v>
      </c>
      <c r="N110" s="263">
        <f t="shared" si="108"/>
        <v>0.1</v>
      </c>
      <c r="O110" s="262">
        <f t="shared" si="84"/>
        <v>1417520.0929593509</v>
      </c>
      <c r="P110" s="262">
        <f t="shared" si="85"/>
        <v>354380.02323983773</v>
      </c>
      <c r="Q110" s="263">
        <f t="shared" si="86"/>
        <v>0.25</v>
      </c>
      <c r="R110" s="335">
        <f>O110+P110</f>
        <v>1771900.1161991886</v>
      </c>
      <c r="S110" s="265">
        <f t="shared" si="113"/>
        <v>907.73571526597777</v>
      </c>
      <c r="T110" s="265">
        <f t="shared" si="114"/>
        <v>147960.92158835437</v>
      </c>
      <c r="U110" s="265">
        <f>S110*$H$12</f>
        <v>1771900.1161991886</v>
      </c>
      <c r="V110" s="336">
        <f>S110*$V$15</f>
        <v>1361.6035728989666</v>
      </c>
      <c r="W110" s="337">
        <f>S110*$W$15</f>
        <v>1815.4714305319555</v>
      </c>
      <c r="X110" s="331"/>
      <c r="Y110" s="332"/>
      <c r="Z110" s="241"/>
    </row>
    <row r="111" spans="1:26" ht="34.9" customHeight="1">
      <c r="A111" s="333" t="s">
        <v>473</v>
      </c>
      <c r="B111" s="255" t="s">
        <v>479</v>
      </c>
      <c r="C111" s="256">
        <f t="shared" si="100"/>
        <v>403.46261526639341</v>
      </c>
      <c r="D111" s="261">
        <v>787559.02499999991</v>
      </c>
      <c r="E111" s="261">
        <f>D111*$E$18</f>
        <v>904671.09558383212</v>
      </c>
      <c r="F111" s="261">
        <f>+E111/E109*F109</f>
        <v>385206.18556701031</v>
      </c>
      <c r="G111" s="262">
        <f t="shared" si="101"/>
        <v>9046.7109558383218</v>
      </c>
      <c r="H111" s="263">
        <f t="shared" si="102"/>
        <v>1.1487025948103791E-2</v>
      </c>
      <c r="I111" s="262">
        <f t="shared" si="103"/>
        <v>47495.232518151184</v>
      </c>
      <c r="J111" s="263">
        <f t="shared" si="104"/>
        <v>5.2499999999999998E-2</v>
      </c>
      <c r="K111" s="262">
        <f t="shared" si="105"/>
        <v>38719.922890988011</v>
      </c>
      <c r="L111" s="263">
        <f t="shared" si="106"/>
        <v>4.2799999999999998E-2</v>
      </c>
      <c r="M111" s="262">
        <f t="shared" si="107"/>
        <v>90467.109558383221</v>
      </c>
      <c r="N111" s="263">
        <f t="shared" si="108"/>
        <v>0.1</v>
      </c>
      <c r="O111" s="262">
        <f t="shared" si="84"/>
        <v>1090400.0715071929</v>
      </c>
      <c r="P111" s="262">
        <f t="shared" si="85"/>
        <v>272600.01787679823</v>
      </c>
      <c r="Q111" s="263">
        <f t="shared" si="86"/>
        <v>0.25</v>
      </c>
      <c r="R111" s="335">
        <f t="shared" si="109"/>
        <v>1363000.0893839912</v>
      </c>
      <c r="S111" s="265">
        <f t="shared" si="113"/>
        <v>698.25824251229062</v>
      </c>
      <c r="T111" s="265">
        <f t="shared" si="114"/>
        <v>113816.09352950337</v>
      </c>
      <c r="U111" s="265">
        <f t="shared" si="110"/>
        <v>1363000.0893839912</v>
      </c>
      <c r="V111" s="336">
        <f t="shared" si="111"/>
        <v>1047.387363768436</v>
      </c>
      <c r="W111" s="337">
        <f t="shared" si="112"/>
        <v>1396.5164850245812</v>
      </c>
      <c r="X111" s="331"/>
      <c r="Y111" s="332"/>
      <c r="Z111" s="241"/>
    </row>
    <row r="112" spans="1:26" ht="34.9" customHeight="1">
      <c r="A112" s="333" t="s">
        <v>472</v>
      </c>
      <c r="B112" s="255" t="s">
        <v>480</v>
      </c>
      <c r="C112" s="256">
        <f t="shared" si="100"/>
        <v>263.53834656762291</v>
      </c>
      <c r="D112" s="261">
        <v>514426.85249999992</v>
      </c>
      <c r="E112" s="261">
        <f>D112*$E$18</f>
        <v>590923.460306886</v>
      </c>
      <c r="F112" s="261">
        <f>+E112/E109*F109</f>
        <v>251613.40206185565</v>
      </c>
      <c r="G112" s="262">
        <f t="shared" si="101"/>
        <v>5909.2346030688605</v>
      </c>
      <c r="H112" s="263">
        <f t="shared" si="102"/>
        <v>1.1487025948103791E-2</v>
      </c>
      <c r="I112" s="262">
        <f t="shared" si="103"/>
        <v>31023.481666111515</v>
      </c>
      <c r="J112" s="263">
        <f t="shared" si="104"/>
        <v>5.2499999999999998E-2</v>
      </c>
      <c r="K112" s="262">
        <f t="shared" si="105"/>
        <v>25291.524101134721</v>
      </c>
      <c r="L112" s="263">
        <f t="shared" si="106"/>
        <v>4.2799999999999998E-2</v>
      </c>
      <c r="M112" s="262">
        <f t="shared" si="107"/>
        <v>59092.346030688605</v>
      </c>
      <c r="N112" s="263">
        <f t="shared" si="108"/>
        <v>0.1</v>
      </c>
      <c r="O112" s="262">
        <f t="shared" si="84"/>
        <v>712240.04670788976</v>
      </c>
      <c r="P112" s="262">
        <f t="shared" si="85"/>
        <v>178060.01167697244</v>
      </c>
      <c r="Q112" s="263">
        <f t="shared" si="86"/>
        <v>0.25</v>
      </c>
      <c r="R112" s="335">
        <f t="shared" si="109"/>
        <v>890300.05838486226</v>
      </c>
      <c r="S112" s="265">
        <f t="shared" si="113"/>
        <v>456.09634138568765</v>
      </c>
      <c r="T112" s="265">
        <f t="shared" si="114"/>
        <v>74343.703645867092</v>
      </c>
      <c r="U112" s="265">
        <f t="shared" si="110"/>
        <v>890300.05838486226</v>
      </c>
      <c r="V112" s="336">
        <f t="shared" si="111"/>
        <v>684.14451207853153</v>
      </c>
      <c r="W112" s="337">
        <f t="shared" si="112"/>
        <v>912.1926827713753</v>
      </c>
      <c r="X112" s="331"/>
      <c r="Y112" s="332"/>
      <c r="Z112" s="241"/>
    </row>
    <row r="113" spans="1:26" ht="34.9" customHeight="1">
      <c r="A113" s="333" t="s">
        <v>473</v>
      </c>
      <c r="B113" s="255" t="s">
        <v>481</v>
      </c>
      <c r="C113" s="256">
        <f t="shared" si="100"/>
        <v>206.02346311475409</v>
      </c>
      <c r="D113" s="261">
        <v>402157.8</v>
      </c>
      <c r="E113" s="261">
        <f>D113*$E$18</f>
        <v>461959.70838323346</v>
      </c>
      <c r="F113" s="261">
        <f>+E113/E109*F109</f>
        <v>196701.03092783506</v>
      </c>
      <c r="G113" s="262">
        <f t="shared" si="101"/>
        <v>4619.5970838323346</v>
      </c>
      <c r="H113" s="263">
        <f t="shared" si="102"/>
        <v>1.1487025948103791E-2</v>
      </c>
      <c r="I113" s="262">
        <f t="shared" si="103"/>
        <v>24252.884690119758</v>
      </c>
      <c r="J113" s="263">
        <f t="shared" si="104"/>
        <v>5.2500000000000005E-2</v>
      </c>
      <c r="K113" s="262">
        <f t="shared" si="105"/>
        <v>19771.87551880239</v>
      </c>
      <c r="L113" s="263">
        <f t="shared" si="106"/>
        <v>4.2799999999999998E-2</v>
      </c>
      <c r="M113" s="262">
        <f t="shared" si="107"/>
        <v>46195.970838323352</v>
      </c>
      <c r="N113" s="263">
        <f t="shared" si="108"/>
        <v>0.10000000000000002</v>
      </c>
      <c r="O113" s="262">
        <f t="shared" si="84"/>
        <v>556800.03651431133</v>
      </c>
      <c r="P113" s="262">
        <f t="shared" si="85"/>
        <v>139200.00912857783</v>
      </c>
      <c r="Q113" s="263">
        <f t="shared" si="86"/>
        <v>0.25</v>
      </c>
      <c r="R113" s="335">
        <f t="shared" si="109"/>
        <v>696000.0456428891</v>
      </c>
      <c r="S113" s="265">
        <f t="shared" si="113"/>
        <v>356.55740043180793</v>
      </c>
      <c r="T113" s="265">
        <f t="shared" si="114"/>
        <v>58118.856270384691</v>
      </c>
      <c r="U113" s="265">
        <f t="shared" si="110"/>
        <v>696000.0456428891</v>
      </c>
      <c r="V113" s="336">
        <f t="shared" si="111"/>
        <v>534.83610064771187</v>
      </c>
      <c r="W113" s="337">
        <f t="shared" si="112"/>
        <v>713.11480086361587</v>
      </c>
      <c r="X113" s="331"/>
      <c r="Y113" s="332"/>
      <c r="Z113" s="241"/>
    </row>
    <row r="114" spans="1:26" ht="34.9" customHeight="1">
      <c r="A114" s="333"/>
      <c r="B114" s="255"/>
      <c r="C114" s="256"/>
      <c r="D114" s="261"/>
      <c r="E114" s="261"/>
      <c r="F114" s="261"/>
      <c r="G114" s="262"/>
      <c r="H114" s="263"/>
      <c r="I114" s="262"/>
      <c r="J114" s="263"/>
      <c r="K114" s="262"/>
      <c r="L114" s="263"/>
      <c r="M114" s="263"/>
      <c r="N114" s="263"/>
      <c r="O114" s="262">
        <f t="shared" si="84"/>
        <v>0</v>
      </c>
      <c r="P114" s="262">
        <f t="shared" si="85"/>
        <v>0</v>
      </c>
      <c r="Q114" s="263"/>
      <c r="R114" s="263"/>
      <c r="S114" s="265"/>
      <c r="T114" s="265"/>
      <c r="U114" s="265"/>
      <c r="V114" s="336"/>
      <c r="W114" s="337"/>
      <c r="X114" s="331"/>
      <c r="Y114" s="332"/>
      <c r="Z114" s="241"/>
    </row>
    <row r="115" spans="1:26" ht="34.9" customHeight="1">
      <c r="A115" s="333" t="str">
        <f>CONCATENATE(A119,$Z$95,$Z$89)</f>
        <v>Industrial Engineer||Expert</v>
      </c>
      <c r="B115" s="255" t="str">
        <f>LEFT(B119,19)</f>
        <v>Industrial Engineer</v>
      </c>
      <c r="C115" s="256">
        <f t="shared" ref="C115:C125" si="115">D115/$H$12</f>
        <v>1844.9734055842619</v>
      </c>
      <c r="D115" s="261">
        <v>3601388.0877004792</v>
      </c>
      <c r="E115" s="261">
        <f t="shared" ref="E115:E125" si="116">D115*$E$18</f>
        <v>4136923.8412607294</v>
      </c>
      <c r="F115" s="261">
        <f>+E115/E121*F121</f>
        <v>1981462.2386086953</v>
      </c>
      <c r="G115" s="262">
        <f t="shared" ref="G115:G125" si="117">E115*0.01</f>
        <v>41369.238412607294</v>
      </c>
      <c r="H115" s="263">
        <f t="shared" ref="H115:H125" si="118">IF(D115&lt;&gt;0,G115/D115,"")</f>
        <v>1.148702594810379E-2</v>
      </c>
      <c r="I115" s="262">
        <f t="shared" ref="I115:I125" si="119">E115*0.0525</f>
        <v>217188.50166618827</v>
      </c>
      <c r="J115" s="263">
        <f t="shared" ref="J115:J125" si="120">IF(E115&lt;&gt;0,I115/E115,"")</f>
        <v>5.2499999999999998E-2</v>
      </c>
      <c r="K115" s="262">
        <f t="shared" ref="K115:K125" si="121">E115*0.0428</f>
        <v>177060.3404059592</v>
      </c>
      <c r="L115" s="263">
        <f t="shared" ref="L115:L125" si="122">IF(E115&lt;&gt;0,K115/E115,"")</f>
        <v>4.2799999999999998E-2</v>
      </c>
      <c r="M115" s="262">
        <f t="shared" ref="M115:M125" si="123">E115*0.1</f>
        <v>413692.38412607298</v>
      </c>
      <c r="N115" s="263">
        <f t="shared" ref="N115:N125" si="124">IF(E115&lt;&gt;0,M115/E115,"")</f>
        <v>0.1</v>
      </c>
      <c r="O115" s="262">
        <f t="shared" si="84"/>
        <v>4986234.3058715574</v>
      </c>
      <c r="P115" s="262">
        <f t="shared" si="85"/>
        <v>1246558.5764678894</v>
      </c>
      <c r="Q115" s="263">
        <f t="shared" si="86"/>
        <v>0.25</v>
      </c>
      <c r="R115" s="335">
        <f t="shared" ref="R115:R125" si="125">O115+P115</f>
        <v>6232792.8823394468</v>
      </c>
      <c r="S115" s="265">
        <f t="shared" ref="S115:S125" si="126">R115/$H$12</f>
        <v>3193.0291405427492</v>
      </c>
      <c r="T115" s="265">
        <f t="shared" ref="T115:T125" si="127">S115*$H$13</f>
        <v>520463.7499084681</v>
      </c>
      <c r="U115" s="265">
        <f t="shared" ref="U115:U125" si="128">S115*$H$12</f>
        <v>6232792.8823394468</v>
      </c>
      <c r="V115" s="336">
        <f t="shared" ref="V115:V125" si="129">S115*$V$15</f>
        <v>4789.5437108141241</v>
      </c>
      <c r="W115" s="337">
        <f t="shared" ref="W115:W125" si="130">S115*$W$15</f>
        <v>6386.0582810854985</v>
      </c>
      <c r="X115" s="331"/>
      <c r="Y115" s="332"/>
      <c r="Z115" s="241"/>
    </row>
    <row r="116" spans="1:26" ht="34.9" customHeight="1">
      <c r="A116" s="333" t="str">
        <f>CONCATENATE(A119,$Z$95,$Z$90)</f>
        <v>Industrial Engineer||Senior Manager</v>
      </c>
      <c r="B116" s="255" t="str">
        <f>LEFT(B121,19)</f>
        <v>Industrial Engineer</v>
      </c>
      <c r="C116" s="256">
        <f t="shared" si="115"/>
        <v>1229.9822703895081</v>
      </c>
      <c r="D116" s="261">
        <v>2400925.3918003198</v>
      </c>
      <c r="E116" s="261">
        <f t="shared" si="116"/>
        <v>2757949.2275071535</v>
      </c>
      <c r="F116" s="261">
        <f>+E116/E121*F121</f>
        <v>1320974.8257391304</v>
      </c>
      <c r="G116" s="262">
        <f t="shared" si="117"/>
        <v>27579.492275071534</v>
      </c>
      <c r="H116" s="263">
        <f t="shared" si="118"/>
        <v>1.1487025948103791E-2</v>
      </c>
      <c r="I116" s="262">
        <f t="shared" si="119"/>
        <v>144792.33444412556</v>
      </c>
      <c r="J116" s="263">
        <f t="shared" si="120"/>
        <v>5.2499999999999998E-2</v>
      </c>
      <c r="K116" s="262">
        <f t="shared" si="121"/>
        <v>118040.22693730617</v>
      </c>
      <c r="L116" s="263">
        <f t="shared" si="122"/>
        <v>4.2799999999999998E-2</v>
      </c>
      <c r="M116" s="262">
        <f t="shared" si="123"/>
        <v>275794.92275071534</v>
      </c>
      <c r="N116" s="263">
        <f t="shared" si="124"/>
        <v>9.9999999999999992E-2</v>
      </c>
      <c r="O116" s="262">
        <f t="shared" si="84"/>
        <v>3324156.2039143718</v>
      </c>
      <c r="P116" s="262">
        <f t="shared" si="85"/>
        <v>831039.05097859295</v>
      </c>
      <c r="Q116" s="263">
        <f t="shared" si="86"/>
        <v>0.25</v>
      </c>
      <c r="R116" s="335">
        <f t="shared" si="125"/>
        <v>4155195.2548929648</v>
      </c>
      <c r="S116" s="265">
        <f t="shared" si="126"/>
        <v>2128.6860936951666</v>
      </c>
      <c r="T116" s="265">
        <f t="shared" si="127"/>
        <v>346975.83327231219</v>
      </c>
      <c r="U116" s="265">
        <f t="shared" si="128"/>
        <v>4155195.2548929653</v>
      </c>
      <c r="V116" s="336">
        <f t="shared" si="129"/>
        <v>3193.0291405427497</v>
      </c>
      <c r="W116" s="337">
        <f t="shared" si="130"/>
        <v>4257.3721873903332</v>
      </c>
      <c r="X116" s="331"/>
      <c r="Y116" s="332"/>
      <c r="Z116" s="241"/>
    </row>
    <row r="117" spans="1:26" ht="34.9" customHeight="1">
      <c r="A117" s="333" t="str">
        <f>CONCATENATE(A121,$Z$95,$Z$97)</f>
        <v>Industrial Engineer||Manager</v>
      </c>
      <c r="B117" s="255" t="str">
        <f>LEFT(B123,19)</f>
        <v>Industrial Engineer</v>
      </c>
      <c r="C117" s="256">
        <f t="shared" si="115"/>
        <v>998.36223245901624</v>
      </c>
      <c r="D117" s="261">
        <v>1948803.0777599998</v>
      </c>
      <c r="E117" s="261">
        <f t="shared" si="116"/>
        <v>2238595.1521973647</v>
      </c>
      <c r="F117" s="261">
        <f>+E117/E121*F121</f>
        <v>1072219.8260869565</v>
      </c>
      <c r="G117" s="262">
        <f t="shared" si="117"/>
        <v>22385.951521973646</v>
      </c>
      <c r="H117" s="263">
        <f t="shared" si="118"/>
        <v>1.148702594810379E-2</v>
      </c>
      <c r="I117" s="262">
        <f t="shared" si="119"/>
        <v>117526.24549036165</v>
      </c>
      <c r="J117" s="263">
        <f t="shared" si="120"/>
        <v>5.2499999999999998E-2</v>
      </c>
      <c r="K117" s="262">
        <f t="shared" si="121"/>
        <v>95811.872514047209</v>
      </c>
      <c r="L117" s="263">
        <f t="shared" si="122"/>
        <v>4.2799999999999998E-2</v>
      </c>
      <c r="M117" s="262">
        <f t="shared" si="123"/>
        <v>223859.5152197365</v>
      </c>
      <c r="N117" s="263">
        <f t="shared" si="124"/>
        <v>0.1</v>
      </c>
      <c r="O117" s="262">
        <f t="shared" si="84"/>
        <v>2698178.7369434834</v>
      </c>
      <c r="P117" s="262">
        <f t="shared" si="85"/>
        <v>674544.68423587084</v>
      </c>
      <c r="Q117" s="263">
        <f t="shared" si="86"/>
        <v>0.25</v>
      </c>
      <c r="R117" s="335">
        <f t="shared" si="125"/>
        <v>3372723.4211793542</v>
      </c>
      <c r="S117" s="265">
        <f t="shared" si="126"/>
        <v>1727.8296215058167</v>
      </c>
      <c r="T117" s="265">
        <f t="shared" si="127"/>
        <v>281636.22830544814</v>
      </c>
      <c r="U117" s="265">
        <f t="shared" si="128"/>
        <v>3372723.4211793542</v>
      </c>
      <c r="V117" s="336">
        <f t="shared" si="129"/>
        <v>2591.7444322587253</v>
      </c>
      <c r="W117" s="337">
        <f t="shared" si="130"/>
        <v>3455.6592430116334</v>
      </c>
      <c r="X117" s="331"/>
      <c r="Y117" s="332"/>
      <c r="Z117" s="241"/>
    </row>
    <row r="118" spans="1:26" ht="34.9" customHeight="1">
      <c r="A118" s="333" t="s">
        <v>482</v>
      </c>
      <c r="B118" s="255" t="s">
        <v>483</v>
      </c>
      <c r="C118" s="256">
        <f t="shared" si="115"/>
        <v>1053.4666413934426</v>
      </c>
      <c r="D118" s="261">
        <f>1581820.68*1.3</f>
        <v>2056366.8840000001</v>
      </c>
      <c r="E118" s="261">
        <f>D118*$E$18</f>
        <v>2362153.9755329341</v>
      </c>
      <c r="F118" s="261">
        <f>+E118/E121*F121</f>
        <v>1131400.790513834</v>
      </c>
      <c r="G118" s="262">
        <f t="shared" si="117"/>
        <v>23621.539755329341</v>
      </c>
      <c r="H118" s="263">
        <f t="shared" si="118"/>
        <v>1.1487025948103791E-2</v>
      </c>
      <c r="I118" s="262">
        <f t="shared" si="119"/>
        <v>124013.08371547904</v>
      </c>
      <c r="J118" s="263">
        <f t="shared" si="120"/>
        <v>5.2499999999999998E-2</v>
      </c>
      <c r="K118" s="262">
        <f t="shared" si="121"/>
        <v>101100.19015280958</v>
      </c>
      <c r="L118" s="263">
        <f t="shared" si="122"/>
        <v>4.2799999999999998E-2</v>
      </c>
      <c r="M118" s="262">
        <f t="shared" si="123"/>
        <v>236215.39755329341</v>
      </c>
      <c r="N118" s="263">
        <f t="shared" si="124"/>
        <v>0.1</v>
      </c>
      <c r="O118" s="262">
        <f t="shared" si="84"/>
        <v>2847104.1867098454</v>
      </c>
      <c r="P118" s="262">
        <f t="shared" si="85"/>
        <v>711776.04667746136</v>
      </c>
      <c r="Q118" s="263">
        <f t="shared" si="86"/>
        <v>0.25</v>
      </c>
      <c r="R118" s="335">
        <f>O118+P118</f>
        <v>3558880.2333873068</v>
      </c>
      <c r="S118" s="265">
        <f>R118/$H$12</f>
        <v>1823.196840874645</v>
      </c>
      <c r="T118" s="265">
        <f>S118*$H$13</f>
        <v>297181.08506256714</v>
      </c>
      <c r="U118" s="265">
        <f>S118*$H$12</f>
        <v>3558880.2333873068</v>
      </c>
      <c r="V118" s="336">
        <f>S118*$V$15</f>
        <v>2734.7952613119674</v>
      </c>
      <c r="W118" s="337">
        <f>S118*$W$15</f>
        <v>3646.39368174929</v>
      </c>
      <c r="X118" s="331"/>
      <c r="Y118" s="332"/>
      <c r="Z118" s="241"/>
    </row>
    <row r="119" spans="1:26" ht="34.9" customHeight="1">
      <c r="A119" s="333" t="s">
        <v>482</v>
      </c>
      <c r="B119" s="255" t="s">
        <v>484</v>
      </c>
      <c r="C119" s="256">
        <f t="shared" si="115"/>
        <v>810.35895491803274</v>
      </c>
      <c r="D119" s="261">
        <v>1581820.68</v>
      </c>
      <c r="E119" s="261">
        <f t="shared" si="116"/>
        <v>1817041.5196407181</v>
      </c>
      <c r="F119" s="261">
        <f>+E119/E121*F121</f>
        <v>870308.30039525684</v>
      </c>
      <c r="G119" s="262">
        <f t="shared" si="117"/>
        <v>18170.415196407183</v>
      </c>
      <c r="H119" s="263">
        <f t="shared" si="118"/>
        <v>1.1487025948103791E-2</v>
      </c>
      <c r="I119" s="262">
        <f t="shared" si="119"/>
        <v>95394.679781137704</v>
      </c>
      <c r="J119" s="263">
        <f t="shared" si="120"/>
        <v>5.2499999999999998E-2</v>
      </c>
      <c r="K119" s="262">
        <f t="shared" si="121"/>
        <v>77769.377040622727</v>
      </c>
      <c r="L119" s="263">
        <f t="shared" si="122"/>
        <v>4.2799999999999998E-2</v>
      </c>
      <c r="M119" s="262">
        <f t="shared" si="123"/>
        <v>181704.15196407182</v>
      </c>
      <c r="N119" s="263">
        <f t="shared" si="124"/>
        <v>0.1</v>
      </c>
      <c r="O119" s="262">
        <f t="shared" si="84"/>
        <v>2190080.1436229576</v>
      </c>
      <c r="P119" s="262">
        <f t="shared" si="85"/>
        <v>547520.03590573941</v>
      </c>
      <c r="Q119" s="263">
        <f t="shared" si="86"/>
        <v>0.25</v>
      </c>
      <c r="R119" s="335">
        <f t="shared" si="125"/>
        <v>2737600.1795286969</v>
      </c>
      <c r="S119" s="265">
        <f t="shared" si="126"/>
        <v>1402.4591083651112</v>
      </c>
      <c r="T119" s="265">
        <f t="shared" si="127"/>
        <v>228600.83466351312</v>
      </c>
      <c r="U119" s="265">
        <f t="shared" si="128"/>
        <v>2737600.1795286969</v>
      </c>
      <c r="V119" s="336">
        <f t="shared" si="129"/>
        <v>2103.6886625476668</v>
      </c>
      <c r="W119" s="337">
        <f t="shared" si="130"/>
        <v>2804.9182167302224</v>
      </c>
      <c r="X119" s="331"/>
      <c r="Y119" s="332"/>
      <c r="Z119" s="241"/>
    </row>
    <row r="120" spans="1:26" ht="34.9" customHeight="1">
      <c r="A120" s="333" t="s">
        <v>482</v>
      </c>
      <c r="B120" s="255" t="s">
        <v>485</v>
      </c>
      <c r="C120" s="256">
        <f t="shared" si="115"/>
        <v>564.67597515368846</v>
      </c>
      <c r="D120" s="261">
        <f>847882.695*1.3</f>
        <v>1102247.5034999999</v>
      </c>
      <c r="E120" s="261">
        <f>D120*$E$18</f>
        <v>1266154.5673937122</v>
      </c>
      <c r="F120" s="261">
        <f>+E120/E121*F121</f>
        <v>606449.99999999988</v>
      </c>
      <c r="G120" s="262">
        <f t="shared" si="117"/>
        <v>12661.545673937122</v>
      </c>
      <c r="H120" s="263">
        <f t="shared" si="118"/>
        <v>1.148702594810379E-2</v>
      </c>
      <c r="I120" s="262">
        <f t="shared" si="119"/>
        <v>66473.114788169885</v>
      </c>
      <c r="J120" s="263">
        <f t="shared" si="120"/>
        <v>5.2499999999999991E-2</v>
      </c>
      <c r="K120" s="262">
        <f t="shared" si="121"/>
        <v>54191.415484450881</v>
      </c>
      <c r="L120" s="263">
        <f t="shared" si="122"/>
        <v>4.2799999999999998E-2</v>
      </c>
      <c r="M120" s="262">
        <f t="shared" si="123"/>
        <v>126615.45673937124</v>
      </c>
      <c r="N120" s="263">
        <f t="shared" si="124"/>
        <v>0.1</v>
      </c>
      <c r="O120" s="262">
        <f t="shared" si="84"/>
        <v>1526096.1000796414</v>
      </c>
      <c r="P120" s="262">
        <f t="shared" si="85"/>
        <v>381524.02501991036</v>
      </c>
      <c r="Q120" s="263">
        <f t="shared" si="86"/>
        <v>0.25</v>
      </c>
      <c r="R120" s="335">
        <f>O120+P120</f>
        <v>1907620.1250995519</v>
      </c>
      <c r="S120" s="265">
        <f>R120/$H$12</f>
        <v>977.26440835018025</v>
      </c>
      <c r="T120" s="265">
        <f>S120*$H$13</f>
        <v>159294.09856107939</v>
      </c>
      <c r="U120" s="265">
        <f>S120*$H$12</f>
        <v>1907620.1250995519</v>
      </c>
      <c r="V120" s="336">
        <f>S120*$V$15</f>
        <v>1465.8966125252705</v>
      </c>
      <c r="W120" s="337">
        <f>S120*$W$15</f>
        <v>1954.5288167003605</v>
      </c>
      <c r="X120" s="331"/>
      <c r="Y120" s="332"/>
      <c r="Z120" s="241"/>
    </row>
    <row r="121" spans="1:26" ht="34.9" customHeight="1">
      <c r="A121" s="333" t="s">
        <v>482</v>
      </c>
      <c r="B121" s="255" t="s">
        <v>486</v>
      </c>
      <c r="C121" s="256">
        <f t="shared" si="115"/>
        <v>434.36613473360654</v>
      </c>
      <c r="D121" s="261">
        <v>847882.69499999995</v>
      </c>
      <c r="E121" s="261">
        <f t="shared" si="116"/>
        <v>973965.05184131721</v>
      </c>
      <c r="F121" s="338">
        <f>311000*1.5</f>
        <v>466500</v>
      </c>
      <c r="G121" s="262">
        <f t="shared" si="117"/>
        <v>9739.6505184131729</v>
      </c>
      <c r="H121" s="263">
        <f t="shared" si="118"/>
        <v>1.1487025948103793E-2</v>
      </c>
      <c r="I121" s="262">
        <f t="shared" si="119"/>
        <v>51133.165221669151</v>
      </c>
      <c r="J121" s="263">
        <f t="shared" si="120"/>
        <v>5.2499999999999998E-2</v>
      </c>
      <c r="K121" s="262">
        <f t="shared" si="121"/>
        <v>41685.704218808372</v>
      </c>
      <c r="L121" s="263">
        <f t="shared" si="122"/>
        <v>4.2799999999999998E-2</v>
      </c>
      <c r="M121" s="262">
        <f t="shared" si="123"/>
        <v>97396.505184131733</v>
      </c>
      <c r="N121" s="263">
        <f t="shared" si="124"/>
        <v>0.1</v>
      </c>
      <c r="O121" s="262">
        <f t="shared" si="84"/>
        <v>1173920.0769843396</v>
      </c>
      <c r="P121" s="262">
        <f t="shared" si="85"/>
        <v>293480.01924608491</v>
      </c>
      <c r="Q121" s="263">
        <f t="shared" si="86"/>
        <v>0.25</v>
      </c>
      <c r="R121" s="335">
        <f t="shared" si="125"/>
        <v>1467400.0962304245</v>
      </c>
      <c r="S121" s="265">
        <f t="shared" si="126"/>
        <v>751.74185257706176</v>
      </c>
      <c r="T121" s="265">
        <f t="shared" si="127"/>
        <v>122533.92197006107</v>
      </c>
      <c r="U121" s="265">
        <f t="shared" si="128"/>
        <v>1467400.0962304245</v>
      </c>
      <c r="V121" s="336">
        <f t="shared" si="129"/>
        <v>1127.6127788655926</v>
      </c>
      <c r="W121" s="337">
        <f t="shared" si="130"/>
        <v>1503.4837051541235</v>
      </c>
      <c r="X121" s="331"/>
      <c r="Y121" s="332"/>
      <c r="Z121" s="241"/>
    </row>
    <row r="122" spans="1:26" ht="34.9" customHeight="1">
      <c r="A122" s="333" t="s">
        <v>482</v>
      </c>
      <c r="B122" s="255" t="s">
        <v>487</v>
      </c>
      <c r="C122" s="256">
        <f t="shared" si="115"/>
        <v>454.19589305840168</v>
      </c>
      <c r="D122" s="261">
        <f>681992.6025*1.3</f>
        <v>886590.38325000007</v>
      </c>
      <c r="E122" s="261">
        <f>D122*$E$18</f>
        <v>1018428.6737732035</v>
      </c>
      <c r="F122" s="261">
        <f>+E122/E121*F121</f>
        <v>487796.73913043481</v>
      </c>
      <c r="G122" s="262">
        <f t="shared" si="117"/>
        <v>10184.286737732034</v>
      </c>
      <c r="H122" s="263">
        <f t="shared" si="118"/>
        <v>1.148702594810379E-2</v>
      </c>
      <c r="I122" s="262">
        <f t="shared" si="119"/>
        <v>53467.505373093183</v>
      </c>
      <c r="J122" s="263">
        <f t="shared" si="120"/>
        <v>5.2499999999999998E-2</v>
      </c>
      <c r="K122" s="262">
        <f t="shared" si="121"/>
        <v>43588.747237493109</v>
      </c>
      <c r="L122" s="263">
        <f t="shared" si="122"/>
        <v>4.2799999999999998E-2</v>
      </c>
      <c r="M122" s="262">
        <f t="shared" si="123"/>
        <v>101842.86737732036</v>
      </c>
      <c r="N122" s="263">
        <f t="shared" si="124"/>
        <v>0.1</v>
      </c>
      <c r="O122" s="262">
        <f t="shared" si="84"/>
        <v>1227512.0804988421</v>
      </c>
      <c r="P122" s="262">
        <f t="shared" si="85"/>
        <v>306878.02012471051</v>
      </c>
      <c r="Q122" s="263">
        <f t="shared" si="86"/>
        <v>0.25</v>
      </c>
      <c r="R122" s="335">
        <f>O122+P122</f>
        <v>1534390.1006235527</v>
      </c>
      <c r="S122" s="265">
        <f>R122/$H$12</f>
        <v>786.06050236862325</v>
      </c>
      <c r="T122" s="265">
        <f>S122*$H$13</f>
        <v>128127.86188608559</v>
      </c>
      <c r="U122" s="265">
        <f>S122*$H$12</f>
        <v>1534390.1006235527</v>
      </c>
      <c r="V122" s="336">
        <f>S122*$V$15</f>
        <v>1179.090753552935</v>
      </c>
      <c r="W122" s="337">
        <f>S122*$W$15</f>
        <v>1572.1210047372465</v>
      </c>
      <c r="X122" s="331"/>
      <c r="Y122" s="332"/>
      <c r="Z122" s="241"/>
    </row>
    <row r="123" spans="1:26" ht="34.9" customHeight="1">
      <c r="A123" s="333" t="s">
        <v>482</v>
      </c>
      <c r="B123" s="255" t="s">
        <v>488</v>
      </c>
      <c r="C123" s="256">
        <f t="shared" si="115"/>
        <v>349.38145619877048</v>
      </c>
      <c r="D123" s="261">
        <v>681992.60249999992</v>
      </c>
      <c r="E123" s="261">
        <f t="shared" si="116"/>
        <v>783406.67213323328</v>
      </c>
      <c r="F123" s="261">
        <f>+E123/E121*F121</f>
        <v>375228.26086956519</v>
      </c>
      <c r="G123" s="262">
        <f t="shared" si="117"/>
        <v>7834.0667213323331</v>
      </c>
      <c r="H123" s="263">
        <f t="shared" si="118"/>
        <v>1.1487025948103791E-2</v>
      </c>
      <c r="I123" s="262">
        <f t="shared" si="119"/>
        <v>41128.850286994748</v>
      </c>
      <c r="J123" s="263">
        <f t="shared" si="120"/>
        <v>5.2499999999999998E-2</v>
      </c>
      <c r="K123" s="262">
        <f t="shared" si="121"/>
        <v>33529.805567302385</v>
      </c>
      <c r="L123" s="263">
        <f t="shared" si="122"/>
        <v>4.2799999999999998E-2</v>
      </c>
      <c r="M123" s="262">
        <f t="shared" si="123"/>
        <v>78340.667213323337</v>
      </c>
      <c r="N123" s="263">
        <f t="shared" si="124"/>
        <v>0.1</v>
      </c>
      <c r="O123" s="262">
        <f t="shared" si="84"/>
        <v>944240.06192218605</v>
      </c>
      <c r="P123" s="262">
        <f t="shared" si="85"/>
        <v>236060.01548054651</v>
      </c>
      <c r="Q123" s="263">
        <f t="shared" si="86"/>
        <v>0.25</v>
      </c>
      <c r="R123" s="335">
        <f t="shared" si="125"/>
        <v>1180300.0774027326</v>
      </c>
      <c r="S123" s="265">
        <f t="shared" si="126"/>
        <v>604.66192489894081</v>
      </c>
      <c r="T123" s="265">
        <f t="shared" si="127"/>
        <v>98559.893758527352</v>
      </c>
      <c r="U123" s="265">
        <f t="shared" si="128"/>
        <v>1180300.0774027326</v>
      </c>
      <c r="V123" s="336">
        <f t="shared" si="129"/>
        <v>906.99288734841116</v>
      </c>
      <c r="W123" s="337">
        <f t="shared" si="130"/>
        <v>1209.3238497978816</v>
      </c>
      <c r="X123" s="331"/>
      <c r="Y123" s="332"/>
      <c r="Z123" s="241"/>
    </row>
    <row r="124" spans="1:26" ht="34.9" customHeight="1">
      <c r="A124" s="333" t="s">
        <v>482</v>
      </c>
      <c r="B124" s="255" t="s">
        <v>489</v>
      </c>
      <c r="C124" s="256">
        <f t="shared" si="115"/>
        <v>253.23717341188521</v>
      </c>
      <c r="D124" s="261">
        <v>494318.96249999991</v>
      </c>
      <c r="E124" s="261">
        <f t="shared" si="116"/>
        <v>567825.47488772438</v>
      </c>
      <c r="F124" s="261">
        <f>+E124/E121*F121</f>
        <v>271971.34387351776</v>
      </c>
      <c r="G124" s="262">
        <f t="shared" si="117"/>
        <v>5678.2547488772443</v>
      </c>
      <c r="H124" s="263">
        <f t="shared" si="118"/>
        <v>1.1487025948103791E-2</v>
      </c>
      <c r="I124" s="262">
        <f t="shared" si="119"/>
        <v>29810.837431605531</v>
      </c>
      <c r="J124" s="263">
        <f t="shared" si="120"/>
        <v>5.2499999999999998E-2</v>
      </c>
      <c r="K124" s="262">
        <f t="shared" si="121"/>
        <v>24302.930325194604</v>
      </c>
      <c r="L124" s="263">
        <f t="shared" si="122"/>
        <v>4.2799999999999998E-2</v>
      </c>
      <c r="M124" s="262">
        <f t="shared" si="123"/>
        <v>56782.547488772441</v>
      </c>
      <c r="N124" s="263">
        <f t="shared" si="124"/>
        <v>0.1</v>
      </c>
      <c r="O124" s="262">
        <f t="shared" si="84"/>
        <v>684400.04488217423</v>
      </c>
      <c r="P124" s="262">
        <f t="shared" si="85"/>
        <v>171100.01122054356</v>
      </c>
      <c r="Q124" s="263">
        <f t="shared" si="86"/>
        <v>0.25</v>
      </c>
      <c r="R124" s="335">
        <f t="shared" si="125"/>
        <v>855500.05610271776</v>
      </c>
      <c r="S124" s="265">
        <f t="shared" si="126"/>
        <v>438.26847136409719</v>
      </c>
      <c r="T124" s="265">
        <f t="shared" si="127"/>
        <v>71437.760832347849</v>
      </c>
      <c r="U124" s="265">
        <f t="shared" si="128"/>
        <v>855500.05610271776</v>
      </c>
      <c r="V124" s="336">
        <f t="shared" si="129"/>
        <v>657.40270704614579</v>
      </c>
      <c r="W124" s="337">
        <f t="shared" si="130"/>
        <v>876.53694272819439</v>
      </c>
      <c r="X124" s="331"/>
      <c r="Y124" s="332"/>
      <c r="Z124" s="241"/>
    </row>
    <row r="125" spans="1:26" ht="34.9" customHeight="1">
      <c r="A125" s="333" t="s">
        <v>482</v>
      </c>
      <c r="B125" s="255" t="s">
        <v>490</v>
      </c>
      <c r="C125" s="256">
        <f t="shared" si="115"/>
        <v>207.74032530737705</v>
      </c>
      <c r="D125" s="261">
        <v>405509.11499999999</v>
      </c>
      <c r="E125" s="261">
        <f t="shared" si="116"/>
        <v>465809.3726197604</v>
      </c>
      <c r="F125" s="261">
        <f>+E125/E121*F121</f>
        <v>223108.69565217392</v>
      </c>
      <c r="G125" s="262">
        <f t="shared" si="117"/>
        <v>4658.0937261976042</v>
      </c>
      <c r="H125" s="263">
        <f t="shared" si="118"/>
        <v>1.1487025948103791E-2</v>
      </c>
      <c r="I125" s="262">
        <f t="shared" si="119"/>
        <v>24454.992062537422</v>
      </c>
      <c r="J125" s="263">
        <f t="shared" si="120"/>
        <v>5.2500000000000005E-2</v>
      </c>
      <c r="K125" s="262">
        <f t="shared" si="121"/>
        <v>19936.641148125746</v>
      </c>
      <c r="L125" s="263">
        <f t="shared" si="122"/>
        <v>4.2799999999999998E-2</v>
      </c>
      <c r="M125" s="262">
        <f t="shared" si="123"/>
        <v>46580.93726197604</v>
      </c>
      <c r="N125" s="263">
        <f t="shared" si="124"/>
        <v>0.1</v>
      </c>
      <c r="O125" s="262">
        <f t="shared" si="84"/>
        <v>561440.03681859723</v>
      </c>
      <c r="P125" s="262">
        <f t="shared" si="85"/>
        <v>140360.00920464931</v>
      </c>
      <c r="Q125" s="263">
        <f t="shared" si="86"/>
        <v>0.25</v>
      </c>
      <c r="R125" s="335">
        <f t="shared" si="125"/>
        <v>701800.0460232466</v>
      </c>
      <c r="S125" s="265">
        <f t="shared" si="126"/>
        <v>359.52871210207303</v>
      </c>
      <c r="T125" s="265">
        <f t="shared" si="127"/>
        <v>58603.180072637901</v>
      </c>
      <c r="U125" s="265">
        <f t="shared" si="128"/>
        <v>701800.0460232466</v>
      </c>
      <c r="V125" s="336">
        <f t="shared" si="129"/>
        <v>539.29306815310952</v>
      </c>
      <c r="W125" s="337">
        <f t="shared" si="130"/>
        <v>719.05742420414606</v>
      </c>
      <c r="X125" s="331"/>
      <c r="Y125" s="332"/>
      <c r="Z125" s="241"/>
    </row>
    <row r="126" spans="1:26" ht="34.9" customHeight="1">
      <c r="A126" s="333"/>
      <c r="B126" s="255"/>
      <c r="C126" s="256"/>
      <c r="D126" s="261"/>
      <c r="E126" s="261"/>
      <c r="F126" s="261"/>
      <c r="G126" s="262"/>
      <c r="H126" s="263"/>
      <c r="I126" s="262"/>
      <c r="J126" s="263"/>
      <c r="K126" s="262"/>
      <c r="L126" s="263"/>
      <c r="M126" s="263"/>
      <c r="N126" s="263"/>
      <c r="O126" s="262">
        <f t="shared" si="84"/>
        <v>0</v>
      </c>
      <c r="P126" s="262">
        <f t="shared" si="85"/>
        <v>0</v>
      </c>
      <c r="Q126" s="263"/>
      <c r="R126" s="263"/>
      <c r="S126" s="265"/>
      <c r="T126" s="265"/>
      <c r="U126" s="265"/>
      <c r="V126" s="336"/>
      <c r="W126" s="337"/>
      <c r="X126" s="331"/>
      <c r="Y126" s="332"/>
      <c r="Z126" s="241"/>
    </row>
    <row r="127" spans="1:26" ht="34.9" customHeight="1">
      <c r="A127" s="333" t="str">
        <f>CONCATENATE(A131,$Z$95,$Z$89)</f>
        <v>Chemical Engineer||Expert</v>
      </c>
      <c r="B127" s="255" t="str">
        <f>LEFT(B131,17)</f>
        <v>Chemical Engineer</v>
      </c>
      <c r="C127" s="256">
        <f t="shared" ref="C127:C137" si="131">D127/$H$12</f>
        <v>1954.420980491803</v>
      </c>
      <c r="D127" s="261">
        <v>3815029.7539199996</v>
      </c>
      <c r="E127" s="261">
        <f t="shared" ref="E127:E149" si="132">D127*$E$18</f>
        <v>4382334.577606705</v>
      </c>
      <c r="F127" s="261">
        <f>+E127/E133*F133</f>
        <v>1289703.9811764704</v>
      </c>
      <c r="G127" s="262">
        <f t="shared" ref="G127:G137" si="133">E127*0.01</f>
        <v>43823.34577606705</v>
      </c>
      <c r="H127" s="263">
        <f t="shared" ref="H127:H137" si="134">IF(D127&lt;&gt;0,G127/D127,"")</f>
        <v>1.148702594810379E-2</v>
      </c>
      <c r="I127" s="262">
        <f t="shared" ref="I127:I137" si="135">E127*0.0525</f>
        <v>230072.56532435201</v>
      </c>
      <c r="J127" s="263">
        <f t="shared" ref="J127:J137" si="136">IF(E127&lt;&gt;0,I127/E127,"")</f>
        <v>5.2499999999999998E-2</v>
      </c>
      <c r="K127" s="262">
        <f t="shared" ref="K127:K137" si="137">E127*0.0428</f>
        <v>187563.91992156697</v>
      </c>
      <c r="L127" s="263">
        <f t="shared" ref="L127:L137" si="138">IF(E127&lt;&gt;0,K127/E127,"")</f>
        <v>4.2799999999999998E-2</v>
      </c>
      <c r="M127" s="262">
        <f t="shared" ref="M127:M137" si="139">E127*0.1</f>
        <v>438233.45776067051</v>
      </c>
      <c r="N127" s="263">
        <f t="shared" ref="N127:N137" si="140">IF(E127&lt;&gt;0,M127/E127,"")</f>
        <v>0.1</v>
      </c>
      <c r="O127" s="262">
        <f t="shared" si="84"/>
        <v>5282027.8663893612</v>
      </c>
      <c r="P127" s="262">
        <f t="shared" si="85"/>
        <v>1320506.9665973403</v>
      </c>
      <c r="Q127" s="263">
        <f t="shared" si="86"/>
        <v>0.25</v>
      </c>
      <c r="R127" s="335">
        <f t="shared" ref="R127:R137" si="141">O127+P127</f>
        <v>6602534.8329867013</v>
      </c>
      <c r="S127" s="265">
        <f t="shared" ref="S127:S149" si="142">R127/$H$12</f>
        <v>3382.4461234563018</v>
      </c>
      <c r="T127" s="265">
        <f t="shared" ref="T127:T149" si="143">S127*$H$13</f>
        <v>551338.71812337718</v>
      </c>
      <c r="U127" s="265">
        <f t="shared" ref="U127:U137" si="144">S127*$H$12</f>
        <v>6602534.8329867013</v>
      </c>
      <c r="V127" s="336">
        <f t="shared" ref="V127:V137" si="145">S127*$V$15</f>
        <v>5073.6691851844525</v>
      </c>
      <c r="W127" s="337">
        <f t="shared" ref="W127:W137" si="146">S127*$W$15</f>
        <v>6764.8922469126037</v>
      </c>
      <c r="X127" s="331"/>
      <c r="Y127" s="332"/>
      <c r="Z127" s="241"/>
    </row>
    <row r="128" spans="1:26" ht="34.9" customHeight="1">
      <c r="A128" s="333" t="str">
        <f>CONCATENATE(A131,$Z$95,$Z$90)</f>
        <v>Chemical Engineer||Senior Manager</v>
      </c>
      <c r="B128" s="255" t="str">
        <f>LEFT(B133,17)</f>
        <v>Chemical Engineer</v>
      </c>
      <c r="C128" s="256">
        <f t="shared" si="131"/>
        <v>1302.9473203278687</v>
      </c>
      <c r="D128" s="261">
        <v>2543353.1692799996</v>
      </c>
      <c r="E128" s="261">
        <f t="shared" si="132"/>
        <v>2921556.385071137</v>
      </c>
      <c r="F128" s="261">
        <f>+E128/E133*F133</f>
        <v>859802.65411764698</v>
      </c>
      <c r="G128" s="262">
        <f t="shared" si="133"/>
        <v>29215.563850711369</v>
      </c>
      <c r="H128" s="263">
        <f t="shared" si="134"/>
        <v>1.1487025948103791E-2</v>
      </c>
      <c r="I128" s="262">
        <f t="shared" si="135"/>
        <v>153381.7102162347</v>
      </c>
      <c r="J128" s="263">
        <f t="shared" si="136"/>
        <v>5.2500000000000005E-2</v>
      </c>
      <c r="K128" s="262">
        <f t="shared" si="137"/>
        <v>125042.61328104466</v>
      </c>
      <c r="L128" s="263">
        <f t="shared" si="138"/>
        <v>4.2799999999999998E-2</v>
      </c>
      <c r="M128" s="262">
        <f t="shared" si="139"/>
        <v>292155.63850711373</v>
      </c>
      <c r="N128" s="263">
        <f t="shared" si="140"/>
        <v>0.1</v>
      </c>
      <c r="O128" s="262">
        <f t="shared" si="84"/>
        <v>3521351.9109262419</v>
      </c>
      <c r="P128" s="262">
        <f t="shared" si="85"/>
        <v>880337.97773156047</v>
      </c>
      <c r="Q128" s="263">
        <f t="shared" si="86"/>
        <v>0.25</v>
      </c>
      <c r="R128" s="335">
        <f t="shared" si="141"/>
        <v>4401689.8886578027</v>
      </c>
      <c r="S128" s="265">
        <f t="shared" si="142"/>
        <v>2254.9640823042023</v>
      </c>
      <c r="T128" s="265">
        <f t="shared" si="143"/>
        <v>367559.14541558496</v>
      </c>
      <c r="U128" s="265">
        <f t="shared" si="144"/>
        <v>4401689.8886578027</v>
      </c>
      <c r="V128" s="336">
        <f t="shared" si="145"/>
        <v>3382.4461234563032</v>
      </c>
      <c r="W128" s="337">
        <f t="shared" si="146"/>
        <v>4509.9281646084046</v>
      </c>
      <c r="X128" s="331"/>
      <c r="Y128" s="332"/>
      <c r="Z128" s="241"/>
    </row>
    <row r="129" spans="1:26" ht="34.9" customHeight="1">
      <c r="A129" s="333" t="str">
        <f>CONCATENATE(A133,$Z$95,$Z$97)</f>
        <v xml:space="preserve"> ||Manager</v>
      </c>
      <c r="B129" s="255" t="str">
        <f>LEFT(B135,17)</f>
        <v>Chemical Engineer</v>
      </c>
      <c r="C129" s="256">
        <f t="shared" si="131"/>
        <v>1057.5871106557374</v>
      </c>
      <c r="D129" s="261">
        <v>2064410.0399999996</v>
      </c>
      <c r="E129" s="261">
        <f t="shared" si="132"/>
        <v>2371393.1697005979</v>
      </c>
      <c r="F129" s="261">
        <f>+E129/E133*F133</f>
        <v>697891.76470588217</v>
      </c>
      <c r="G129" s="262">
        <f t="shared" si="133"/>
        <v>23713.931697005981</v>
      </c>
      <c r="H129" s="263">
        <f t="shared" si="134"/>
        <v>1.1487025948103791E-2</v>
      </c>
      <c r="I129" s="262">
        <f t="shared" si="135"/>
        <v>124498.14140928138</v>
      </c>
      <c r="J129" s="263">
        <f t="shared" si="136"/>
        <v>5.2499999999999998E-2</v>
      </c>
      <c r="K129" s="262">
        <f t="shared" si="137"/>
        <v>101495.62766318559</v>
      </c>
      <c r="L129" s="263">
        <f t="shared" si="138"/>
        <v>4.2799999999999998E-2</v>
      </c>
      <c r="M129" s="262">
        <f t="shared" si="139"/>
        <v>237139.31697005979</v>
      </c>
      <c r="N129" s="263">
        <f t="shared" si="140"/>
        <v>0.1</v>
      </c>
      <c r="O129" s="262">
        <f t="shared" si="84"/>
        <v>2858240.1874401299</v>
      </c>
      <c r="P129" s="262">
        <f t="shared" si="85"/>
        <v>714560.04686003248</v>
      </c>
      <c r="Q129" s="263">
        <f t="shared" si="86"/>
        <v>0.25</v>
      </c>
      <c r="R129" s="335">
        <f t="shared" si="141"/>
        <v>3572800.2343001626</v>
      </c>
      <c r="S129" s="265">
        <f t="shared" si="142"/>
        <v>1830.3279888832801</v>
      </c>
      <c r="T129" s="265">
        <f t="shared" si="143"/>
        <v>298343.46218797466</v>
      </c>
      <c r="U129" s="265">
        <f t="shared" si="144"/>
        <v>3572800.2343001626</v>
      </c>
      <c r="V129" s="336">
        <f t="shared" si="145"/>
        <v>2745.4919833249201</v>
      </c>
      <c r="W129" s="337">
        <f t="shared" si="146"/>
        <v>3660.6559777665602</v>
      </c>
      <c r="X129" s="331"/>
      <c r="Y129" s="332"/>
      <c r="Z129" s="241"/>
    </row>
    <row r="130" spans="1:26" ht="34.9" customHeight="1">
      <c r="A130" s="333" t="s">
        <v>491</v>
      </c>
      <c r="B130" s="255" t="s">
        <v>492</v>
      </c>
      <c r="C130" s="256">
        <f t="shared" si="131"/>
        <v>1115.960425204918</v>
      </c>
      <c r="D130" s="261">
        <f>1675657.5*1.3</f>
        <v>2178354.75</v>
      </c>
      <c r="E130" s="261">
        <f>D130*$E$18</f>
        <v>2502281.7537425146</v>
      </c>
      <c r="F130" s="261">
        <f>+E130/E133*F133</f>
        <v>736411.76470588229</v>
      </c>
      <c r="G130" s="262">
        <f t="shared" si="133"/>
        <v>25022.817537425148</v>
      </c>
      <c r="H130" s="263">
        <f t="shared" si="134"/>
        <v>1.1487025948103791E-2</v>
      </c>
      <c r="I130" s="262">
        <f t="shared" si="135"/>
        <v>131369.79207148202</v>
      </c>
      <c r="J130" s="263">
        <f t="shared" si="136"/>
        <v>5.2499999999999998E-2</v>
      </c>
      <c r="K130" s="262">
        <f t="shared" si="137"/>
        <v>107097.65906017962</v>
      </c>
      <c r="L130" s="263">
        <f t="shared" si="138"/>
        <v>4.2799999999999998E-2</v>
      </c>
      <c r="M130" s="262">
        <f t="shared" si="139"/>
        <v>250228.17537425147</v>
      </c>
      <c r="N130" s="263">
        <f t="shared" si="140"/>
        <v>0.1</v>
      </c>
      <c r="O130" s="262">
        <f t="shared" si="84"/>
        <v>3016000.1977858529</v>
      </c>
      <c r="P130" s="262">
        <f t="shared" si="85"/>
        <v>754000.04944646324</v>
      </c>
      <c r="Q130" s="263">
        <f t="shared" si="86"/>
        <v>0.25</v>
      </c>
      <c r="R130" s="335">
        <f>O130+P130</f>
        <v>3770000.2472323161</v>
      </c>
      <c r="S130" s="265">
        <f>R130/$H$12</f>
        <v>1931.3525856722931</v>
      </c>
      <c r="T130" s="265">
        <f>S130*$H$13</f>
        <v>314810.47146458377</v>
      </c>
      <c r="U130" s="265">
        <f>S130*$H$12</f>
        <v>3770000.2472323161</v>
      </c>
      <c r="V130" s="336">
        <f>S130*$V$15</f>
        <v>2897.0288785084394</v>
      </c>
      <c r="W130" s="337">
        <f>S130*$W$15</f>
        <v>3862.7051713445862</v>
      </c>
      <c r="X130" s="331"/>
      <c r="Y130" s="332"/>
      <c r="Z130" s="241"/>
    </row>
    <row r="131" spans="1:26" ht="34.9" customHeight="1">
      <c r="A131" s="333" t="s">
        <v>491</v>
      </c>
      <c r="B131" s="255" t="s">
        <v>493</v>
      </c>
      <c r="C131" s="256">
        <f t="shared" si="131"/>
        <v>858.43109631147536</v>
      </c>
      <c r="D131" s="261">
        <v>1675657.5</v>
      </c>
      <c r="E131" s="261">
        <f t="shared" si="132"/>
        <v>1924832.1182634728</v>
      </c>
      <c r="F131" s="261">
        <f>+E131/E133*F133</f>
        <v>566470.5882352941</v>
      </c>
      <c r="G131" s="262">
        <f t="shared" si="133"/>
        <v>19248.321182634729</v>
      </c>
      <c r="H131" s="263">
        <f t="shared" si="134"/>
        <v>1.1487025948103791E-2</v>
      </c>
      <c r="I131" s="262">
        <f t="shared" si="135"/>
        <v>101053.68620883233</v>
      </c>
      <c r="J131" s="263">
        <f t="shared" si="136"/>
        <v>5.2499999999999998E-2</v>
      </c>
      <c r="K131" s="262">
        <f t="shared" si="137"/>
        <v>82382.814661676632</v>
      </c>
      <c r="L131" s="263">
        <f t="shared" si="138"/>
        <v>4.2799999999999998E-2</v>
      </c>
      <c r="M131" s="262">
        <f t="shared" si="139"/>
        <v>192483.21182634728</v>
      </c>
      <c r="N131" s="263">
        <f t="shared" si="140"/>
        <v>0.1</v>
      </c>
      <c r="O131" s="262">
        <f t="shared" si="84"/>
        <v>2320000.1521429638</v>
      </c>
      <c r="P131" s="262">
        <f t="shared" si="85"/>
        <v>580000.03803574096</v>
      </c>
      <c r="Q131" s="263">
        <f t="shared" si="86"/>
        <v>0.25</v>
      </c>
      <c r="R131" s="335">
        <f t="shared" si="141"/>
        <v>2900000.1901787049</v>
      </c>
      <c r="S131" s="265">
        <f t="shared" si="142"/>
        <v>1485.6558351325332</v>
      </c>
      <c r="T131" s="265">
        <f t="shared" si="143"/>
        <v>242161.9011266029</v>
      </c>
      <c r="U131" s="265">
        <f t="shared" si="144"/>
        <v>2900000.1901787049</v>
      </c>
      <c r="V131" s="336">
        <f t="shared" si="145"/>
        <v>2228.4837526987999</v>
      </c>
      <c r="W131" s="337">
        <f t="shared" si="146"/>
        <v>2971.3116702650664</v>
      </c>
      <c r="X131" s="331"/>
      <c r="Y131" s="332"/>
      <c r="Z131" s="241"/>
    </row>
    <row r="132" spans="1:26" ht="34.9" customHeight="1">
      <c r="A132" s="333" t="s">
        <v>491</v>
      </c>
      <c r="B132" s="255" t="s">
        <v>494</v>
      </c>
      <c r="C132" s="256">
        <f t="shared" si="131"/>
        <v>948.5663614241804</v>
      </c>
      <c r="D132" s="261">
        <f>1424308.875*1.3</f>
        <v>1851601.5375000001</v>
      </c>
      <c r="E132" s="261">
        <f>D132*$E$18</f>
        <v>2126939.4906811374</v>
      </c>
      <c r="F132" s="261">
        <f>+E132/E133*F133</f>
        <v>625950</v>
      </c>
      <c r="G132" s="262">
        <f t="shared" si="133"/>
        <v>21269.394906811376</v>
      </c>
      <c r="H132" s="263">
        <f t="shared" si="134"/>
        <v>1.1487025948103791E-2</v>
      </c>
      <c r="I132" s="262">
        <f t="shared" si="135"/>
        <v>111664.32326075972</v>
      </c>
      <c r="J132" s="263">
        <f t="shared" si="136"/>
        <v>5.2499999999999998E-2</v>
      </c>
      <c r="K132" s="262">
        <f t="shared" si="137"/>
        <v>91033.010201152676</v>
      </c>
      <c r="L132" s="263">
        <f t="shared" si="138"/>
        <v>4.2799999999999998E-2</v>
      </c>
      <c r="M132" s="262">
        <f t="shared" si="139"/>
        <v>212693.94906811375</v>
      </c>
      <c r="N132" s="263">
        <f t="shared" si="140"/>
        <v>0.1</v>
      </c>
      <c r="O132" s="262">
        <f t="shared" si="84"/>
        <v>2563600.1681179754</v>
      </c>
      <c r="P132" s="262">
        <f t="shared" si="85"/>
        <v>640900.04202949384</v>
      </c>
      <c r="Q132" s="263">
        <f t="shared" si="86"/>
        <v>0.25</v>
      </c>
      <c r="R132" s="335">
        <f>O132+P132</f>
        <v>3204500.2101474693</v>
      </c>
      <c r="S132" s="265">
        <f>R132/$H$12</f>
        <v>1641.6496978214495</v>
      </c>
      <c r="T132" s="265">
        <f>S132*$H$13</f>
        <v>267588.90074489627</v>
      </c>
      <c r="U132" s="265">
        <f>S132*$H$12</f>
        <v>3204500.2101474693</v>
      </c>
      <c r="V132" s="336">
        <f>S132*$V$15</f>
        <v>2462.4745467321745</v>
      </c>
      <c r="W132" s="337">
        <f>S132*$W$15</f>
        <v>3283.2993956428991</v>
      </c>
      <c r="X132" s="331"/>
      <c r="Y132" s="332"/>
      <c r="Z132" s="241"/>
    </row>
    <row r="133" spans="1:26" ht="34.9" customHeight="1">
      <c r="A133" s="333" t="s">
        <v>472</v>
      </c>
      <c r="B133" s="255" t="s">
        <v>495</v>
      </c>
      <c r="C133" s="256">
        <f t="shared" si="131"/>
        <v>729.66643186475414</v>
      </c>
      <c r="D133" s="261">
        <v>1424308.875</v>
      </c>
      <c r="E133" s="261">
        <f t="shared" si="132"/>
        <v>1636107.3005239519</v>
      </c>
      <c r="F133" s="338">
        <f>321000*1.5</f>
        <v>481500</v>
      </c>
      <c r="G133" s="262">
        <f t="shared" si="133"/>
        <v>16361.073005239519</v>
      </c>
      <c r="H133" s="263">
        <f t="shared" si="134"/>
        <v>1.1487025948103791E-2</v>
      </c>
      <c r="I133" s="262">
        <f t="shared" si="135"/>
        <v>85895.63327750747</v>
      </c>
      <c r="J133" s="263">
        <f t="shared" si="136"/>
        <v>5.2499999999999998E-2</v>
      </c>
      <c r="K133" s="262">
        <f t="shared" si="137"/>
        <v>70025.392462425138</v>
      </c>
      <c r="L133" s="263">
        <f t="shared" si="138"/>
        <v>4.2799999999999998E-2</v>
      </c>
      <c r="M133" s="262">
        <f t="shared" si="139"/>
        <v>163610.7300523952</v>
      </c>
      <c r="N133" s="263">
        <f t="shared" si="140"/>
        <v>0.1</v>
      </c>
      <c r="O133" s="262">
        <f t="shared" si="84"/>
        <v>1972000.1293215193</v>
      </c>
      <c r="P133" s="262">
        <f t="shared" si="85"/>
        <v>493000.03233037982</v>
      </c>
      <c r="Q133" s="263">
        <f t="shared" si="86"/>
        <v>0.25</v>
      </c>
      <c r="R133" s="335">
        <f t="shared" si="141"/>
        <v>2465000.1616518991</v>
      </c>
      <c r="S133" s="265">
        <f t="shared" si="142"/>
        <v>1262.8074598626533</v>
      </c>
      <c r="T133" s="265">
        <f t="shared" si="143"/>
        <v>205837.61595761249</v>
      </c>
      <c r="U133" s="265">
        <f t="shared" si="144"/>
        <v>2465000.1616518991</v>
      </c>
      <c r="V133" s="336">
        <f t="shared" si="145"/>
        <v>1894.2111897939799</v>
      </c>
      <c r="W133" s="337">
        <f t="shared" si="146"/>
        <v>2525.6149197253067</v>
      </c>
      <c r="X133" s="331"/>
      <c r="Y133" s="332"/>
      <c r="Z133" s="241"/>
    </row>
    <row r="134" spans="1:26" ht="34.9" customHeight="1">
      <c r="A134" s="333" t="s">
        <v>491</v>
      </c>
      <c r="B134" s="255" t="s">
        <v>496</v>
      </c>
      <c r="C134" s="256">
        <f t="shared" si="131"/>
        <v>590.34306493340171</v>
      </c>
      <c r="D134" s="261">
        <f>886422.8175*1.3</f>
        <v>1152349.6627500001</v>
      </c>
      <c r="E134" s="261">
        <f>D134*$E$18</f>
        <v>1323707.0477297904</v>
      </c>
      <c r="F134" s="261">
        <f>+E134/E133*F133</f>
        <v>389561.82352941181</v>
      </c>
      <c r="G134" s="262">
        <f t="shared" si="133"/>
        <v>13237.070477297904</v>
      </c>
      <c r="H134" s="263">
        <f t="shared" si="134"/>
        <v>1.1487025948103791E-2</v>
      </c>
      <c r="I134" s="262">
        <f t="shared" si="135"/>
        <v>69494.620005813995</v>
      </c>
      <c r="J134" s="263">
        <f t="shared" si="136"/>
        <v>5.2499999999999998E-2</v>
      </c>
      <c r="K134" s="262">
        <f t="shared" si="137"/>
        <v>56654.661642835024</v>
      </c>
      <c r="L134" s="263">
        <f t="shared" si="138"/>
        <v>4.2799999999999998E-2</v>
      </c>
      <c r="M134" s="262">
        <f t="shared" si="139"/>
        <v>132370.70477297905</v>
      </c>
      <c r="N134" s="263">
        <f t="shared" si="140"/>
        <v>0.1</v>
      </c>
      <c r="O134" s="262">
        <f t="shared" si="84"/>
        <v>1595464.1046287164</v>
      </c>
      <c r="P134" s="262">
        <f t="shared" si="85"/>
        <v>398866.02615717909</v>
      </c>
      <c r="Q134" s="263">
        <f t="shared" si="86"/>
        <v>0.25</v>
      </c>
      <c r="R134" s="335">
        <f>O134+P134</f>
        <v>1994330.1307858955</v>
      </c>
      <c r="S134" s="265">
        <f>R134/$H$12</f>
        <v>1021.6855178206432</v>
      </c>
      <c r="T134" s="265">
        <f>S134*$H$13</f>
        <v>166534.73940476484</v>
      </c>
      <c r="U134" s="265">
        <f>S134*$H$12</f>
        <v>1994330.1307858955</v>
      </c>
      <c r="V134" s="336">
        <f>S134*$V$15</f>
        <v>1532.5282767309648</v>
      </c>
      <c r="W134" s="337">
        <f>S134*$W$15</f>
        <v>2043.3710356412864</v>
      </c>
      <c r="X134" s="331"/>
      <c r="Y134" s="332"/>
      <c r="Z134" s="241"/>
    </row>
    <row r="135" spans="1:26" ht="34.9" customHeight="1">
      <c r="A135" s="333" t="s">
        <v>491</v>
      </c>
      <c r="B135" s="255" t="s">
        <v>497</v>
      </c>
      <c r="C135" s="256">
        <f t="shared" si="131"/>
        <v>454.1100499487705</v>
      </c>
      <c r="D135" s="261">
        <v>886422.8175</v>
      </c>
      <c r="E135" s="261">
        <f t="shared" si="132"/>
        <v>1018236.1905613771</v>
      </c>
      <c r="F135" s="261">
        <f>+E135/E133*F133</f>
        <v>299662.94117647054</v>
      </c>
      <c r="G135" s="262">
        <f t="shared" si="133"/>
        <v>10182.36190561377</v>
      </c>
      <c r="H135" s="263">
        <f t="shared" si="134"/>
        <v>1.148702594810379E-2</v>
      </c>
      <c r="I135" s="262">
        <f t="shared" si="135"/>
        <v>53457.400004472292</v>
      </c>
      <c r="J135" s="263">
        <f t="shared" si="136"/>
        <v>5.2499999999999998E-2</v>
      </c>
      <c r="K135" s="262">
        <f t="shared" si="137"/>
        <v>43580.508956026941</v>
      </c>
      <c r="L135" s="263">
        <f t="shared" si="138"/>
        <v>4.2799999999999998E-2</v>
      </c>
      <c r="M135" s="262">
        <f t="shared" si="139"/>
        <v>101823.61905613772</v>
      </c>
      <c r="N135" s="263">
        <f t="shared" si="140"/>
        <v>0.1</v>
      </c>
      <c r="O135" s="262">
        <f t="shared" si="84"/>
        <v>1227280.080483628</v>
      </c>
      <c r="P135" s="262">
        <f t="shared" si="85"/>
        <v>306820.02012090699</v>
      </c>
      <c r="Q135" s="263">
        <f t="shared" si="86"/>
        <v>0.25</v>
      </c>
      <c r="R135" s="335">
        <f t="shared" si="141"/>
        <v>1534100.1006045351</v>
      </c>
      <c r="S135" s="265">
        <f t="shared" si="142"/>
        <v>785.91193678511013</v>
      </c>
      <c r="T135" s="265">
        <f t="shared" si="143"/>
        <v>128103.64569597295</v>
      </c>
      <c r="U135" s="265">
        <f t="shared" si="144"/>
        <v>1534100.1006045351</v>
      </c>
      <c r="V135" s="336">
        <f t="shared" si="145"/>
        <v>1178.8679051776653</v>
      </c>
      <c r="W135" s="337">
        <f t="shared" si="146"/>
        <v>1571.8238735702203</v>
      </c>
      <c r="X135" s="331"/>
      <c r="Y135" s="332"/>
      <c r="Z135" s="241"/>
    </row>
    <row r="136" spans="1:26" ht="34.9" customHeight="1">
      <c r="A136" s="333" t="s">
        <v>491</v>
      </c>
      <c r="B136" s="255" t="s">
        <v>498</v>
      </c>
      <c r="C136" s="256">
        <f t="shared" si="131"/>
        <v>219.7583606557377</v>
      </c>
      <c r="D136" s="261">
        <v>428968.32</v>
      </c>
      <c r="E136" s="261">
        <f t="shared" si="132"/>
        <v>492757.02227544901</v>
      </c>
      <c r="F136" s="261">
        <f>+E136/E133*F133</f>
        <v>145016.47058823527</v>
      </c>
      <c r="G136" s="262">
        <f t="shared" si="133"/>
        <v>4927.5702227544898</v>
      </c>
      <c r="H136" s="263">
        <f t="shared" si="134"/>
        <v>1.148702594810379E-2</v>
      </c>
      <c r="I136" s="262">
        <f t="shared" si="135"/>
        <v>25869.743669461073</v>
      </c>
      <c r="J136" s="263">
        <f t="shared" si="136"/>
        <v>5.2499999999999998E-2</v>
      </c>
      <c r="K136" s="262">
        <f t="shared" si="137"/>
        <v>21090.000553389218</v>
      </c>
      <c r="L136" s="263">
        <f t="shared" si="138"/>
        <v>4.2799999999999998E-2</v>
      </c>
      <c r="M136" s="262">
        <f t="shared" si="139"/>
        <v>49275.702227544905</v>
      </c>
      <c r="N136" s="263">
        <f t="shared" si="140"/>
        <v>0.1</v>
      </c>
      <c r="O136" s="262">
        <f t="shared" si="84"/>
        <v>593920.03894859867</v>
      </c>
      <c r="P136" s="262">
        <f t="shared" si="85"/>
        <v>148480.00973714967</v>
      </c>
      <c r="Q136" s="263">
        <f t="shared" si="86"/>
        <v>0.25</v>
      </c>
      <c r="R136" s="335">
        <f t="shared" si="141"/>
        <v>742400.04868574836</v>
      </c>
      <c r="S136" s="265">
        <f t="shared" si="142"/>
        <v>380.32789379392847</v>
      </c>
      <c r="T136" s="265">
        <f t="shared" si="143"/>
        <v>61993.446688410339</v>
      </c>
      <c r="U136" s="265">
        <f t="shared" si="144"/>
        <v>742400.04868574836</v>
      </c>
      <c r="V136" s="336">
        <f t="shared" si="145"/>
        <v>570.49184069089267</v>
      </c>
      <c r="W136" s="337">
        <f t="shared" si="146"/>
        <v>760.65578758785693</v>
      </c>
      <c r="X136" s="331"/>
      <c r="Y136" s="332"/>
      <c r="Z136" s="241"/>
    </row>
    <row r="137" spans="1:26" ht="34.9" customHeight="1">
      <c r="A137" s="333" t="s">
        <v>491</v>
      </c>
      <c r="B137" s="255" t="s">
        <v>499</v>
      </c>
      <c r="C137" s="256">
        <f t="shared" si="131"/>
        <v>206.02346311475409</v>
      </c>
      <c r="D137" s="261">
        <v>402157.8</v>
      </c>
      <c r="E137" s="261">
        <f t="shared" si="132"/>
        <v>461959.70838323346</v>
      </c>
      <c r="F137" s="261">
        <f>+E137/E133*F133</f>
        <v>135952.94117647057</v>
      </c>
      <c r="G137" s="262">
        <f t="shared" si="133"/>
        <v>4619.5970838323346</v>
      </c>
      <c r="H137" s="263">
        <f t="shared" si="134"/>
        <v>1.1487025948103791E-2</v>
      </c>
      <c r="I137" s="262">
        <f t="shared" si="135"/>
        <v>24252.884690119758</v>
      </c>
      <c r="J137" s="263">
        <f t="shared" si="136"/>
        <v>5.2500000000000005E-2</v>
      </c>
      <c r="K137" s="262">
        <f t="shared" si="137"/>
        <v>19771.87551880239</v>
      </c>
      <c r="L137" s="263">
        <f t="shared" si="138"/>
        <v>4.2799999999999998E-2</v>
      </c>
      <c r="M137" s="262">
        <f t="shared" si="139"/>
        <v>46195.970838323352</v>
      </c>
      <c r="N137" s="263">
        <f t="shared" si="140"/>
        <v>0.10000000000000002</v>
      </c>
      <c r="O137" s="262">
        <f t="shared" si="84"/>
        <v>556800.03651431133</v>
      </c>
      <c r="P137" s="262">
        <f t="shared" si="85"/>
        <v>139200.00912857783</v>
      </c>
      <c r="Q137" s="263">
        <f t="shared" si="86"/>
        <v>0.25</v>
      </c>
      <c r="R137" s="335">
        <f t="shared" si="141"/>
        <v>696000.0456428891</v>
      </c>
      <c r="S137" s="265">
        <f t="shared" si="142"/>
        <v>356.55740043180793</v>
      </c>
      <c r="T137" s="265">
        <f t="shared" si="143"/>
        <v>58118.856270384691</v>
      </c>
      <c r="U137" s="265">
        <f t="shared" si="144"/>
        <v>696000.0456428891</v>
      </c>
      <c r="V137" s="336">
        <f t="shared" si="145"/>
        <v>534.83610064771187</v>
      </c>
      <c r="W137" s="337">
        <f t="shared" si="146"/>
        <v>713.11480086361587</v>
      </c>
      <c r="X137" s="331"/>
      <c r="Y137" s="332"/>
      <c r="Z137" s="241"/>
    </row>
    <row r="138" spans="1:26" ht="34.9" customHeight="1">
      <c r="A138" s="333"/>
      <c r="B138" s="255"/>
      <c r="C138" s="256"/>
      <c r="D138" s="261"/>
      <c r="E138" s="261"/>
      <c r="F138" s="261"/>
      <c r="G138" s="262"/>
      <c r="H138" s="263"/>
      <c r="I138" s="262"/>
      <c r="J138" s="263"/>
      <c r="K138" s="262"/>
      <c r="L138" s="263"/>
      <c r="M138" s="263"/>
      <c r="N138" s="263"/>
      <c r="O138" s="262">
        <f t="shared" si="84"/>
        <v>0</v>
      </c>
      <c r="P138" s="262">
        <f t="shared" si="85"/>
        <v>0</v>
      </c>
      <c r="Q138" s="263"/>
      <c r="R138" s="263"/>
      <c r="S138" s="265"/>
      <c r="T138" s="265"/>
      <c r="U138" s="265"/>
      <c r="V138" s="336"/>
      <c r="W138" s="337"/>
      <c r="X138" s="331"/>
      <c r="Y138" s="332"/>
      <c r="Z138" s="241"/>
    </row>
    <row r="139" spans="1:26" ht="34.9" customHeight="1">
      <c r="A139" s="333" t="str">
        <f>CONCATENATE(A143,$Z$95,$Z$89)</f>
        <v>Health and Safety Manager||Expert</v>
      </c>
      <c r="B139" s="255" t="str">
        <f>LEFT(B143,17)</f>
        <v>Health and Safety</v>
      </c>
      <c r="C139" s="256">
        <f t="shared" ref="C139:C149" si="147">D139/$H$12</f>
        <v>1010.435646914262</v>
      </c>
      <c r="D139" s="261">
        <v>1972370.3827766394</v>
      </c>
      <c r="E139" s="261">
        <f t="shared" si="132"/>
        <v>2265666.9766226662</v>
      </c>
      <c r="F139" s="261">
        <f>+E139/E145*F145</f>
        <v>1530194.2655999996</v>
      </c>
      <c r="G139" s="262">
        <f t="shared" ref="G139:G149" si="148">E139*0.01</f>
        <v>22656.669766226663</v>
      </c>
      <c r="H139" s="263">
        <f t="shared" ref="H139:H149" si="149">IF(D139&lt;&gt;0,G139/D139,"")</f>
        <v>1.1487025948103791E-2</v>
      </c>
      <c r="I139" s="262">
        <f t="shared" ref="I139:I149" si="150">E139*0.0525</f>
        <v>118947.51627268997</v>
      </c>
      <c r="J139" s="263">
        <f t="shared" ref="J139:J149" si="151">IF(E139&lt;&gt;0,I139/E139,"")</f>
        <v>5.2499999999999998E-2</v>
      </c>
      <c r="K139" s="262">
        <f t="shared" ref="K139:K149" si="152">E139*0.0428</f>
        <v>96970.546599450114</v>
      </c>
      <c r="L139" s="263">
        <f t="shared" ref="L139:L149" si="153">IF(E139&lt;&gt;0,K139/E139,"")</f>
        <v>4.2799999999999998E-2</v>
      </c>
      <c r="M139" s="262">
        <f t="shared" ref="M139:M149" si="154">E139*0.1</f>
        <v>226566.69766226664</v>
      </c>
      <c r="N139" s="263">
        <f t="shared" ref="N139:N149" si="155">IF(E139&lt;&gt;0,M139/E139,"")</f>
        <v>0.1</v>
      </c>
      <c r="O139" s="262">
        <f t="shared" si="84"/>
        <v>2730808.4069232997</v>
      </c>
      <c r="P139" s="262">
        <f t="shared" si="85"/>
        <v>682702.10173082491</v>
      </c>
      <c r="Q139" s="263">
        <f t="shared" si="86"/>
        <v>0.25</v>
      </c>
      <c r="R139" s="335">
        <f t="shared" ref="R139:R149" si="156">O139+P139</f>
        <v>3413510.5086541246</v>
      </c>
      <c r="S139" s="265">
        <f t="shared" si="142"/>
        <v>1748.724645826908</v>
      </c>
      <c r="T139" s="265">
        <f t="shared" si="143"/>
        <v>285042.11726978602</v>
      </c>
      <c r="U139" s="265">
        <f t="shared" ref="U139:U149" si="157">S139*$H$12</f>
        <v>3413510.5086541246</v>
      </c>
      <c r="V139" s="336">
        <f t="shared" ref="V139:V149" si="158">S139*$V$15</f>
        <v>2623.086968740362</v>
      </c>
      <c r="W139" s="337">
        <f t="shared" ref="W139:W149" si="159">S139*$W$15</f>
        <v>3497.4492916538161</v>
      </c>
      <c r="X139" s="331"/>
      <c r="Y139" s="332"/>
      <c r="Z139" s="241"/>
    </row>
    <row r="140" spans="1:26" ht="34.9" customHeight="1">
      <c r="A140" s="333" t="str">
        <f>CONCATENATE(A143,$Z$95,$Z$90)</f>
        <v>Health and Safety Manager||Senior Manager</v>
      </c>
      <c r="B140" s="255" t="str">
        <f>LEFT(B145,17)</f>
        <v>Health and Safety</v>
      </c>
      <c r="C140" s="256">
        <f t="shared" si="147"/>
        <v>673.62376460950804</v>
      </c>
      <c r="D140" s="261">
        <v>1314913.5885177597</v>
      </c>
      <c r="E140" s="261">
        <f t="shared" si="132"/>
        <v>1510444.6510817776</v>
      </c>
      <c r="F140" s="261">
        <f>+E140/E145*F145</f>
        <v>1020129.5103999998</v>
      </c>
      <c r="G140" s="262">
        <f t="shared" si="148"/>
        <v>15104.446510817777</v>
      </c>
      <c r="H140" s="263">
        <f t="shared" si="149"/>
        <v>1.1487025948103791E-2</v>
      </c>
      <c r="I140" s="262">
        <f t="shared" si="150"/>
        <v>79298.34418179332</v>
      </c>
      <c r="J140" s="263">
        <f t="shared" si="151"/>
        <v>5.2499999999999998E-2</v>
      </c>
      <c r="K140" s="262">
        <f t="shared" si="152"/>
        <v>64647.031066300078</v>
      </c>
      <c r="L140" s="263">
        <f t="shared" si="153"/>
        <v>4.2799999999999998E-2</v>
      </c>
      <c r="M140" s="262">
        <f t="shared" si="154"/>
        <v>151044.46510817777</v>
      </c>
      <c r="N140" s="263">
        <f t="shared" si="155"/>
        <v>0.1</v>
      </c>
      <c r="O140" s="262">
        <f t="shared" si="84"/>
        <v>1820538.9379488667</v>
      </c>
      <c r="P140" s="262">
        <f t="shared" si="85"/>
        <v>455134.73448721669</v>
      </c>
      <c r="Q140" s="263">
        <f t="shared" si="86"/>
        <v>0.25</v>
      </c>
      <c r="R140" s="335">
        <f t="shared" si="156"/>
        <v>2275673.6724360837</v>
      </c>
      <c r="S140" s="265">
        <f t="shared" si="142"/>
        <v>1165.8164305512723</v>
      </c>
      <c r="T140" s="265">
        <f t="shared" si="143"/>
        <v>190028.0781798574</v>
      </c>
      <c r="U140" s="265">
        <f t="shared" si="157"/>
        <v>2275673.6724360837</v>
      </c>
      <c r="V140" s="336">
        <f t="shared" si="158"/>
        <v>1748.7246458269085</v>
      </c>
      <c r="W140" s="337">
        <f t="shared" si="159"/>
        <v>2331.6328611025447</v>
      </c>
      <c r="X140" s="331"/>
      <c r="Y140" s="332"/>
      <c r="Z140" s="241"/>
    </row>
    <row r="141" spans="1:26" ht="34.9" customHeight="1">
      <c r="A141" s="333" t="str">
        <f>CONCATENATE(A145,$Z$95,$Z$97)</f>
        <v>Health and Safety Manager||Manager</v>
      </c>
      <c r="B141" s="255" t="str">
        <f>LEFT(B147,17)</f>
        <v>Health and Safety</v>
      </c>
      <c r="C141" s="256">
        <f t="shared" si="147"/>
        <v>546.77253620901627</v>
      </c>
      <c r="D141" s="261">
        <v>1067299.9906799998</v>
      </c>
      <c r="E141" s="261">
        <f t="shared" si="132"/>
        <v>1226010.2687352092</v>
      </c>
      <c r="F141" s="261">
        <f>+E141/E145*F145</f>
        <v>828027.19999999984</v>
      </c>
      <c r="G141" s="262">
        <f t="shared" si="148"/>
        <v>12260.102687352093</v>
      </c>
      <c r="H141" s="263">
        <f t="shared" si="149"/>
        <v>1.1487025948103791E-2</v>
      </c>
      <c r="I141" s="262">
        <f t="shared" si="150"/>
        <v>64365.539108598481</v>
      </c>
      <c r="J141" s="263">
        <f t="shared" si="151"/>
        <v>5.2499999999999998E-2</v>
      </c>
      <c r="K141" s="262">
        <f t="shared" si="152"/>
        <v>52473.239501866956</v>
      </c>
      <c r="L141" s="263">
        <f t="shared" si="153"/>
        <v>4.2799999999999998E-2</v>
      </c>
      <c r="M141" s="262">
        <f t="shared" si="154"/>
        <v>122601.02687352092</v>
      </c>
      <c r="N141" s="263">
        <f t="shared" si="155"/>
        <v>0.1</v>
      </c>
      <c r="O141" s="262">
        <f t="shared" si="84"/>
        <v>1477710.1769065475</v>
      </c>
      <c r="P141" s="262">
        <f t="shared" si="85"/>
        <v>369427.54422663688</v>
      </c>
      <c r="Q141" s="263">
        <f t="shared" si="86"/>
        <v>0.25</v>
      </c>
      <c r="R141" s="335">
        <f t="shared" si="156"/>
        <v>1847137.7211331844</v>
      </c>
      <c r="S141" s="265">
        <f t="shared" si="142"/>
        <v>946.27957025265596</v>
      </c>
      <c r="T141" s="265">
        <f t="shared" si="143"/>
        <v>154243.56995118293</v>
      </c>
      <c r="U141" s="265">
        <f t="shared" si="157"/>
        <v>1847137.7211331844</v>
      </c>
      <c r="V141" s="336">
        <f t="shared" si="158"/>
        <v>1419.4193553789839</v>
      </c>
      <c r="W141" s="337">
        <f t="shared" si="159"/>
        <v>1892.5591405053119</v>
      </c>
      <c r="X141" s="331"/>
      <c r="Y141" s="332"/>
      <c r="Z141" s="241"/>
    </row>
    <row r="142" spans="1:26" ht="34.9" customHeight="1">
      <c r="A142" s="333" t="s">
        <v>500</v>
      </c>
      <c r="B142" s="255" t="s">
        <v>501</v>
      </c>
      <c r="C142" s="256">
        <f t="shared" si="147"/>
        <v>576.95153983094258</v>
      </c>
      <c r="D142" s="261">
        <f>866314.9275*1.3</f>
        <v>1126209.4057499999</v>
      </c>
      <c r="E142" s="261">
        <f t="shared" si="132"/>
        <v>1293679.6666848799</v>
      </c>
      <c r="F142" s="261">
        <f>+E142/E145*F145</f>
        <v>873729.99999999988</v>
      </c>
      <c r="G142" s="262">
        <f t="shared" si="148"/>
        <v>12936.796666848799</v>
      </c>
      <c r="H142" s="263">
        <f t="shared" si="149"/>
        <v>1.148702594810379E-2</v>
      </c>
      <c r="I142" s="262">
        <f t="shared" si="150"/>
        <v>67918.182500956187</v>
      </c>
      <c r="J142" s="263">
        <f t="shared" si="151"/>
        <v>5.2499999999999991E-2</v>
      </c>
      <c r="K142" s="262">
        <f t="shared" si="152"/>
        <v>55369.48973411286</v>
      </c>
      <c r="L142" s="263">
        <f t="shared" si="153"/>
        <v>4.2799999999999998E-2</v>
      </c>
      <c r="M142" s="262">
        <f t="shared" si="154"/>
        <v>129367.96666848799</v>
      </c>
      <c r="N142" s="263">
        <f t="shared" si="155"/>
        <v>0.1</v>
      </c>
      <c r="O142" s="262">
        <f t="shared" si="84"/>
        <v>1559272.1022552855</v>
      </c>
      <c r="P142" s="262">
        <f t="shared" si="85"/>
        <v>389818.02556382137</v>
      </c>
      <c r="Q142" s="263">
        <f t="shared" si="86"/>
        <v>0.25</v>
      </c>
      <c r="R142" s="335">
        <f>O142+P142</f>
        <v>1949090.1278191069</v>
      </c>
      <c r="S142" s="265">
        <f t="shared" si="142"/>
        <v>998.50928679257527</v>
      </c>
      <c r="T142" s="265">
        <f t="shared" si="143"/>
        <v>162757.01374718978</v>
      </c>
      <c r="U142" s="265">
        <f>S142*$H$12</f>
        <v>1949090.1278191069</v>
      </c>
      <c r="V142" s="336">
        <f>S142*$V$15</f>
        <v>1497.763930188863</v>
      </c>
      <c r="W142" s="337">
        <f>S142*$W$15</f>
        <v>1997.0185735851505</v>
      </c>
      <c r="X142" s="331"/>
      <c r="Y142" s="332"/>
      <c r="Z142" s="241"/>
    </row>
    <row r="143" spans="1:26" ht="34.9" customHeight="1">
      <c r="A143" s="333" t="s">
        <v>500</v>
      </c>
      <c r="B143" s="255" t="s">
        <v>502</v>
      </c>
      <c r="C143" s="256">
        <f t="shared" si="147"/>
        <v>443.80887679303277</v>
      </c>
      <c r="D143" s="261">
        <v>866314.92749999999</v>
      </c>
      <c r="E143" s="261">
        <f t="shared" si="132"/>
        <v>995138.20514221536</v>
      </c>
      <c r="F143" s="261">
        <f>+E143/E145*F145</f>
        <v>672100</v>
      </c>
      <c r="G143" s="262">
        <f t="shared" si="148"/>
        <v>9951.3820514221534</v>
      </c>
      <c r="H143" s="263">
        <f t="shared" si="149"/>
        <v>1.148702594810379E-2</v>
      </c>
      <c r="I143" s="262">
        <f t="shared" si="150"/>
        <v>52244.755769966301</v>
      </c>
      <c r="J143" s="263">
        <f t="shared" si="151"/>
        <v>5.2499999999999998E-2</v>
      </c>
      <c r="K143" s="262">
        <f t="shared" si="152"/>
        <v>42591.915180086813</v>
      </c>
      <c r="L143" s="263">
        <f t="shared" si="153"/>
        <v>4.2799999999999998E-2</v>
      </c>
      <c r="M143" s="262">
        <f t="shared" si="154"/>
        <v>99513.820514221545</v>
      </c>
      <c r="N143" s="263">
        <f t="shared" si="155"/>
        <v>0.1</v>
      </c>
      <c r="O143" s="262">
        <f t="shared" si="84"/>
        <v>1199440.0786579121</v>
      </c>
      <c r="P143" s="262">
        <f t="shared" si="85"/>
        <v>299860.01966447802</v>
      </c>
      <c r="Q143" s="263">
        <f t="shared" si="86"/>
        <v>0.25</v>
      </c>
      <c r="R143" s="335">
        <f t="shared" si="156"/>
        <v>1499300.0983223901</v>
      </c>
      <c r="S143" s="265">
        <f t="shared" si="142"/>
        <v>768.08406676351956</v>
      </c>
      <c r="T143" s="265">
        <f t="shared" si="143"/>
        <v>125197.70288245368</v>
      </c>
      <c r="U143" s="265">
        <f t="shared" si="157"/>
        <v>1499300.0983223901</v>
      </c>
      <c r="V143" s="336">
        <f t="shared" si="158"/>
        <v>1152.1261001452795</v>
      </c>
      <c r="W143" s="337">
        <f t="shared" si="159"/>
        <v>1536.1681335270391</v>
      </c>
      <c r="X143" s="331"/>
      <c r="Y143" s="332"/>
      <c r="Z143" s="241"/>
    </row>
    <row r="144" spans="1:26" ht="34.9" customHeight="1">
      <c r="A144" s="333" t="s">
        <v>500</v>
      </c>
      <c r="B144" s="255" t="s">
        <v>503</v>
      </c>
      <c r="C144" s="256">
        <f t="shared" si="147"/>
        <v>502.18219134221317</v>
      </c>
      <c r="D144" s="261">
        <f>754045.875*1.3</f>
        <v>980259.63750000007</v>
      </c>
      <c r="E144" s="261">
        <f t="shared" si="132"/>
        <v>1126026.7891841317</v>
      </c>
      <c r="F144" s="261">
        <f>+E144/E145*F145</f>
        <v>760500</v>
      </c>
      <c r="G144" s="262">
        <f t="shared" si="148"/>
        <v>11260.267891841317</v>
      </c>
      <c r="H144" s="263">
        <f t="shared" si="149"/>
        <v>1.1487025948103791E-2</v>
      </c>
      <c r="I144" s="262">
        <f t="shared" si="150"/>
        <v>59116.406432166907</v>
      </c>
      <c r="J144" s="263">
        <f t="shared" si="151"/>
        <v>5.2499999999999998E-2</v>
      </c>
      <c r="K144" s="262">
        <f t="shared" si="152"/>
        <v>48193.946577080831</v>
      </c>
      <c r="L144" s="263">
        <f t="shared" si="153"/>
        <v>4.2799999999999998E-2</v>
      </c>
      <c r="M144" s="262">
        <f t="shared" si="154"/>
        <v>112602.67891841318</v>
      </c>
      <c r="N144" s="263">
        <f t="shared" si="155"/>
        <v>0.1</v>
      </c>
      <c r="O144" s="262">
        <f t="shared" si="84"/>
        <v>1357200.0890036337</v>
      </c>
      <c r="P144" s="262">
        <f t="shared" si="85"/>
        <v>339300.02225090843</v>
      </c>
      <c r="Q144" s="263">
        <f t="shared" si="86"/>
        <v>0.25</v>
      </c>
      <c r="R144" s="335">
        <f>O144+P144</f>
        <v>1696500.1112545421</v>
      </c>
      <c r="S144" s="265">
        <f t="shared" si="142"/>
        <v>869.10866355253188</v>
      </c>
      <c r="T144" s="265">
        <f t="shared" si="143"/>
        <v>141664.71215906271</v>
      </c>
      <c r="U144" s="265">
        <f>S144*$H$12</f>
        <v>1696500.1112545421</v>
      </c>
      <c r="V144" s="336">
        <f>S144*$V$15</f>
        <v>1303.6629953287979</v>
      </c>
      <c r="W144" s="337">
        <f>S144*$W$15</f>
        <v>1738.2173271050638</v>
      </c>
      <c r="X144" s="331"/>
      <c r="Y144" s="332"/>
      <c r="Z144" s="241"/>
    </row>
    <row r="145" spans="1:26" ht="34.9" customHeight="1">
      <c r="A145" s="333" t="s">
        <v>500</v>
      </c>
      <c r="B145" s="255" t="s">
        <v>504</v>
      </c>
      <c r="C145" s="256">
        <f t="shared" si="147"/>
        <v>386.29399334016392</v>
      </c>
      <c r="D145" s="261">
        <v>754045.875</v>
      </c>
      <c r="E145" s="261">
        <f t="shared" si="132"/>
        <v>866174.45321856276</v>
      </c>
      <c r="F145" s="338">
        <f>390000*1.5</f>
        <v>585000</v>
      </c>
      <c r="G145" s="262">
        <f t="shared" si="148"/>
        <v>8661.7445321856285</v>
      </c>
      <c r="H145" s="263">
        <f t="shared" si="149"/>
        <v>1.1487025948103791E-2</v>
      </c>
      <c r="I145" s="262">
        <f t="shared" si="150"/>
        <v>45474.158793974544</v>
      </c>
      <c r="J145" s="263">
        <f t="shared" si="151"/>
        <v>5.2499999999999998E-2</v>
      </c>
      <c r="K145" s="262">
        <f t="shared" si="152"/>
        <v>37072.266597754482</v>
      </c>
      <c r="L145" s="263">
        <f t="shared" si="153"/>
        <v>4.2799999999999998E-2</v>
      </c>
      <c r="M145" s="262">
        <f t="shared" si="154"/>
        <v>86617.445321856285</v>
      </c>
      <c r="N145" s="263">
        <f t="shared" si="155"/>
        <v>0.1</v>
      </c>
      <c r="O145" s="262">
        <f t="shared" si="84"/>
        <v>1044000.0684643337</v>
      </c>
      <c r="P145" s="262">
        <f t="shared" si="85"/>
        <v>261000.01711608341</v>
      </c>
      <c r="Q145" s="263">
        <f t="shared" si="86"/>
        <v>0.25</v>
      </c>
      <c r="R145" s="335">
        <f t="shared" si="156"/>
        <v>1305000.085580417</v>
      </c>
      <c r="S145" s="265">
        <f t="shared" si="142"/>
        <v>668.54512580963979</v>
      </c>
      <c r="T145" s="265">
        <f t="shared" si="143"/>
        <v>108972.85550697129</v>
      </c>
      <c r="U145" s="265">
        <f t="shared" si="157"/>
        <v>1305000.085580417</v>
      </c>
      <c r="V145" s="336">
        <f t="shared" si="158"/>
        <v>1002.8176887144597</v>
      </c>
      <c r="W145" s="337">
        <f t="shared" si="159"/>
        <v>1337.0902516192796</v>
      </c>
      <c r="X145" s="331"/>
      <c r="Y145" s="332"/>
      <c r="Z145" s="241"/>
    </row>
    <row r="146" spans="1:26" ht="34.9" customHeight="1">
      <c r="A146" s="333" t="s">
        <v>500</v>
      </c>
      <c r="B146" s="255" t="s">
        <v>505</v>
      </c>
      <c r="C146" s="256">
        <f t="shared" si="147"/>
        <v>403.97767392418035</v>
      </c>
      <c r="D146" s="261">
        <f>606588.015*1.3</f>
        <v>788564.41950000008</v>
      </c>
      <c r="E146" s="261">
        <f t="shared" si="132"/>
        <v>905825.99485479039</v>
      </c>
      <c r="F146" s="261">
        <f>+E146/E145*F145</f>
        <v>611780.00000000012</v>
      </c>
      <c r="G146" s="262">
        <f t="shared" si="148"/>
        <v>9058.2599485479041</v>
      </c>
      <c r="H146" s="263">
        <f t="shared" si="149"/>
        <v>1.1487025948103791E-2</v>
      </c>
      <c r="I146" s="262">
        <f t="shared" si="150"/>
        <v>47555.864729876492</v>
      </c>
      <c r="J146" s="263">
        <f t="shared" si="151"/>
        <v>5.2499999999999998E-2</v>
      </c>
      <c r="K146" s="262">
        <f t="shared" si="152"/>
        <v>38769.352579785023</v>
      </c>
      <c r="L146" s="263">
        <f t="shared" si="153"/>
        <v>4.2799999999999991E-2</v>
      </c>
      <c r="M146" s="262">
        <f t="shared" si="154"/>
        <v>90582.599485479048</v>
      </c>
      <c r="N146" s="263">
        <f t="shared" si="155"/>
        <v>0.1</v>
      </c>
      <c r="O146" s="262">
        <f t="shared" si="84"/>
        <v>1091792.0715984788</v>
      </c>
      <c r="P146" s="262">
        <f t="shared" si="85"/>
        <v>272948.01789961971</v>
      </c>
      <c r="Q146" s="263">
        <f t="shared" si="86"/>
        <v>0.25</v>
      </c>
      <c r="R146" s="335">
        <f>O146+P146</f>
        <v>1364740.0894980985</v>
      </c>
      <c r="S146" s="265">
        <f t="shared" si="142"/>
        <v>699.14963601337013</v>
      </c>
      <c r="T146" s="265">
        <f t="shared" si="143"/>
        <v>113961.39067017933</v>
      </c>
      <c r="U146" s="265">
        <f>S146*$H$12</f>
        <v>1364740.0894980985</v>
      </c>
      <c r="V146" s="336">
        <f>S146*$V$15</f>
        <v>1048.7244540200552</v>
      </c>
      <c r="W146" s="337">
        <f>S146*$W$15</f>
        <v>1398.2992720267403</v>
      </c>
      <c r="X146" s="331"/>
      <c r="Y146" s="332"/>
      <c r="Z146" s="241"/>
    </row>
    <row r="147" spans="1:26" ht="34.9" customHeight="1">
      <c r="A147" s="333" t="s">
        <v>500</v>
      </c>
      <c r="B147" s="255" t="s">
        <v>506</v>
      </c>
      <c r="C147" s="256">
        <f t="shared" si="147"/>
        <v>310.75205686475408</v>
      </c>
      <c r="D147" s="261">
        <v>606588.01500000001</v>
      </c>
      <c r="E147" s="261">
        <f t="shared" si="132"/>
        <v>696789.2268113771</v>
      </c>
      <c r="F147" s="261">
        <f>+E147/E145*F145</f>
        <v>470600</v>
      </c>
      <c r="G147" s="262">
        <f t="shared" si="148"/>
        <v>6967.892268113771</v>
      </c>
      <c r="H147" s="263">
        <f t="shared" si="149"/>
        <v>1.148702594810379E-2</v>
      </c>
      <c r="I147" s="262">
        <f t="shared" si="150"/>
        <v>36581.434407597299</v>
      </c>
      <c r="J147" s="263">
        <f t="shared" si="151"/>
        <v>5.2499999999999998E-2</v>
      </c>
      <c r="K147" s="262">
        <f t="shared" si="152"/>
        <v>29822.578907526939</v>
      </c>
      <c r="L147" s="263">
        <f t="shared" si="153"/>
        <v>4.2799999999999998E-2</v>
      </c>
      <c r="M147" s="262">
        <f t="shared" si="154"/>
        <v>69678.922681137716</v>
      </c>
      <c r="N147" s="263">
        <f t="shared" si="155"/>
        <v>0.1</v>
      </c>
      <c r="O147" s="262">
        <f t="shared" ref="O147:O210" si="160">E147+G147+I147+K147+M147</f>
        <v>839840.05507575278</v>
      </c>
      <c r="P147" s="262">
        <f t="shared" si="85"/>
        <v>209960.0137689382</v>
      </c>
      <c r="Q147" s="263">
        <f t="shared" si="86"/>
        <v>0.25</v>
      </c>
      <c r="R147" s="335">
        <f t="shared" si="156"/>
        <v>1049800.0688446909</v>
      </c>
      <c r="S147" s="265">
        <f t="shared" si="142"/>
        <v>537.80741231797685</v>
      </c>
      <c r="T147" s="265">
        <f t="shared" si="143"/>
        <v>87662.608207830228</v>
      </c>
      <c r="U147" s="265">
        <f t="shared" si="157"/>
        <v>1049800.0688446909</v>
      </c>
      <c r="V147" s="336">
        <f t="shared" si="158"/>
        <v>806.71111847696534</v>
      </c>
      <c r="W147" s="337">
        <f t="shared" si="159"/>
        <v>1075.6148246359537</v>
      </c>
      <c r="X147" s="331"/>
      <c r="Y147" s="332"/>
      <c r="Z147" s="241"/>
    </row>
    <row r="148" spans="1:26" ht="34.9" customHeight="1">
      <c r="A148" s="333" t="s">
        <v>500</v>
      </c>
      <c r="B148" s="255" t="s">
        <v>507</v>
      </c>
      <c r="C148" s="256">
        <f t="shared" si="147"/>
        <v>221.47522540983607</v>
      </c>
      <c r="D148" s="261">
        <v>432319.64</v>
      </c>
      <c r="E148" s="261">
        <f t="shared" si="132"/>
        <v>496606.69225548895</v>
      </c>
      <c r="F148" s="261">
        <f>+E148/E145*F145</f>
        <v>335400.00387907436</v>
      </c>
      <c r="G148" s="262">
        <f t="shared" si="148"/>
        <v>4966.06692255489</v>
      </c>
      <c r="H148" s="263">
        <f t="shared" si="149"/>
        <v>1.1487025948103791E-2</v>
      </c>
      <c r="I148" s="262">
        <f t="shared" si="150"/>
        <v>26071.851343413167</v>
      </c>
      <c r="J148" s="263">
        <f t="shared" si="151"/>
        <v>5.2499999999999998E-2</v>
      </c>
      <c r="K148" s="262">
        <f t="shared" si="152"/>
        <v>21254.766428534927</v>
      </c>
      <c r="L148" s="263">
        <f t="shared" si="153"/>
        <v>4.2799999999999998E-2</v>
      </c>
      <c r="M148" s="262">
        <f t="shared" si="154"/>
        <v>49660.669225548896</v>
      </c>
      <c r="N148" s="263">
        <f t="shared" si="155"/>
        <v>0.1</v>
      </c>
      <c r="O148" s="262">
        <f t="shared" si="160"/>
        <v>598560.04617554066</v>
      </c>
      <c r="P148" s="262">
        <f t="shared" si="85"/>
        <v>149640.01154388516</v>
      </c>
      <c r="Q148" s="263">
        <f t="shared" si="86"/>
        <v>0.25</v>
      </c>
      <c r="R148" s="335">
        <f t="shared" si="156"/>
        <v>748200.05771942576</v>
      </c>
      <c r="S148" s="265">
        <f t="shared" si="142"/>
        <v>383.29920989724678</v>
      </c>
      <c r="T148" s="265">
        <f t="shared" si="143"/>
        <v>62477.771213251224</v>
      </c>
      <c r="U148" s="265">
        <f t="shared" si="157"/>
        <v>748200.05771942576</v>
      </c>
      <c r="V148" s="336">
        <f t="shared" si="158"/>
        <v>574.94881484587017</v>
      </c>
      <c r="W148" s="337">
        <f t="shared" si="159"/>
        <v>766.59841979449357</v>
      </c>
      <c r="X148" s="331"/>
      <c r="Y148" s="332"/>
      <c r="Z148" s="241"/>
    </row>
    <row r="149" spans="1:26" ht="34.9" customHeight="1">
      <c r="A149" s="333" t="s">
        <v>500</v>
      </c>
      <c r="B149" s="255" t="s">
        <v>508</v>
      </c>
      <c r="C149" s="256">
        <f t="shared" si="147"/>
        <v>167.39406250000002</v>
      </c>
      <c r="D149" s="261">
        <v>326753.21000000002</v>
      </c>
      <c r="E149" s="261">
        <f t="shared" si="132"/>
        <v>375342.26018962072</v>
      </c>
      <c r="F149" s="261">
        <f>+E149/E145*F145</f>
        <v>253499.99806046285</v>
      </c>
      <c r="G149" s="262">
        <f t="shared" si="148"/>
        <v>3753.4226018962072</v>
      </c>
      <c r="H149" s="263">
        <f t="shared" si="149"/>
        <v>1.1487025948103791E-2</v>
      </c>
      <c r="I149" s="262">
        <f t="shared" si="150"/>
        <v>19705.468659955088</v>
      </c>
      <c r="J149" s="263">
        <f t="shared" si="151"/>
        <v>5.2499999999999998E-2</v>
      </c>
      <c r="K149" s="262">
        <f t="shared" si="152"/>
        <v>16064.648736115765</v>
      </c>
      <c r="L149" s="263">
        <f t="shared" si="153"/>
        <v>4.2799999999999998E-2</v>
      </c>
      <c r="M149" s="262">
        <f t="shared" si="154"/>
        <v>37534.226018962072</v>
      </c>
      <c r="N149" s="263">
        <f t="shared" si="155"/>
        <v>0.1</v>
      </c>
      <c r="O149" s="262">
        <f t="shared" si="160"/>
        <v>452400.02620654984</v>
      </c>
      <c r="P149" s="262">
        <f t="shared" ref="P149:P212" si="161">O149*0.25</f>
        <v>113100.00655163746</v>
      </c>
      <c r="Q149" s="263">
        <f t="shared" ref="Q149:Q212" si="162">$Q$19</f>
        <v>0.25</v>
      </c>
      <c r="R149" s="335">
        <f t="shared" si="156"/>
        <v>565500.03275818727</v>
      </c>
      <c r="S149" s="265">
        <f t="shared" si="142"/>
        <v>289.70288563431723</v>
      </c>
      <c r="T149" s="265">
        <f t="shared" si="143"/>
        <v>47221.570358393707</v>
      </c>
      <c r="U149" s="265">
        <f t="shared" si="157"/>
        <v>565500.03275818727</v>
      </c>
      <c r="V149" s="336">
        <f t="shared" si="158"/>
        <v>434.55432845147584</v>
      </c>
      <c r="W149" s="337">
        <f t="shared" si="159"/>
        <v>579.40577126863445</v>
      </c>
      <c r="X149" s="331"/>
      <c r="Y149" s="332"/>
      <c r="Z149" s="241"/>
    </row>
    <row r="150" spans="1:26" ht="34.9" customHeight="1">
      <c r="A150" s="333"/>
      <c r="B150" s="255"/>
      <c r="C150" s="256"/>
      <c r="D150" s="261"/>
      <c r="E150" s="261"/>
      <c r="F150" s="261"/>
      <c r="G150" s="262"/>
      <c r="H150" s="263"/>
      <c r="I150" s="262"/>
      <c r="J150" s="263"/>
      <c r="K150" s="262"/>
      <c r="L150" s="263"/>
      <c r="M150" s="263"/>
      <c r="N150" s="263"/>
      <c r="O150" s="262">
        <f t="shared" si="160"/>
        <v>0</v>
      </c>
      <c r="P150" s="262">
        <f t="shared" si="161"/>
        <v>0</v>
      </c>
      <c r="Q150" s="263"/>
      <c r="R150" s="263"/>
      <c r="S150" s="265"/>
      <c r="T150" s="265"/>
      <c r="U150" s="265"/>
      <c r="V150" s="336"/>
      <c r="W150" s="337"/>
      <c r="X150" s="331"/>
      <c r="Y150" s="332"/>
      <c r="Z150" s="241"/>
    </row>
    <row r="151" spans="1:26" ht="34.9" hidden="1" customHeight="1">
      <c r="A151" s="333"/>
      <c r="B151" s="255"/>
      <c r="C151" s="256"/>
      <c r="D151" s="261"/>
      <c r="E151" s="261"/>
      <c r="F151" s="261"/>
      <c r="G151" s="262"/>
      <c r="H151" s="263"/>
      <c r="I151" s="262"/>
      <c r="J151" s="263"/>
      <c r="K151" s="262"/>
      <c r="L151" s="263"/>
      <c r="M151" s="263"/>
      <c r="N151" s="263"/>
      <c r="O151" s="262">
        <f t="shared" si="160"/>
        <v>0</v>
      </c>
      <c r="P151" s="262">
        <f t="shared" si="161"/>
        <v>0</v>
      </c>
      <c r="Q151" s="263">
        <f t="shared" si="162"/>
        <v>0.25</v>
      </c>
      <c r="R151" s="263"/>
      <c r="S151" s="265"/>
      <c r="T151" s="265"/>
      <c r="U151" s="265"/>
      <c r="V151" s="336"/>
      <c r="W151" s="337"/>
      <c r="X151" s="331"/>
      <c r="Y151" s="332"/>
      <c r="Z151" s="241"/>
    </row>
    <row r="152" spans="1:26" ht="34.9" hidden="1" customHeight="1">
      <c r="A152" s="333"/>
      <c r="B152" s="255"/>
      <c r="C152" s="256"/>
      <c r="D152" s="261"/>
      <c r="E152" s="261"/>
      <c r="F152" s="261"/>
      <c r="G152" s="262"/>
      <c r="H152" s="263"/>
      <c r="I152" s="262"/>
      <c r="J152" s="263"/>
      <c r="K152" s="262"/>
      <c r="L152" s="263"/>
      <c r="M152" s="263"/>
      <c r="N152" s="263"/>
      <c r="O152" s="262">
        <f t="shared" si="160"/>
        <v>0</v>
      </c>
      <c r="P152" s="262">
        <f t="shared" si="161"/>
        <v>0</v>
      </c>
      <c r="Q152" s="263">
        <f t="shared" si="162"/>
        <v>0.25</v>
      </c>
      <c r="R152" s="263"/>
      <c r="S152" s="265"/>
      <c r="T152" s="265"/>
      <c r="U152" s="265"/>
      <c r="V152" s="336"/>
      <c r="W152" s="337"/>
      <c r="X152" s="331"/>
      <c r="Y152" s="332"/>
      <c r="Z152" s="241"/>
    </row>
    <row r="153" spans="1:26" ht="34.9" hidden="1" customHeight="1">
      <c r="A153" s="333"/>
      <c r="B153" s="255"/>
      <c r="C153" s="256"/>
      <c r="D153" s="261"/>
      <c r="E153" s="261"/>
      <c r="F153" s="261"/>
      <c r="G153" s="262"/>
      <c r="H153" s="263"/>
      <c r="I153" s="262"/>
      <c r="J153" s="263"/>
      <c r="K153" s="262"/>
      <c r="L153" s="263"/>
      <c r="M153" s="263"/>
      <c r="N153" s="263"/>
      <c r="O153" s="262">
        <f t="shared" si="160"/>
        <v>0</v>
      </c>
      <c r="P153" s="262">
        <f t="shared" si="161"/>
        <v>0</v>
      </c>
      <c r="Q153" s="263">
        <f t="shared" si="162"/>
        <v>0.25</v>
      </c>
      <c r="R153" s="263"/>
      <c r="S153" s="265"/>
      <c r="T153" s="265"/>
      <c r="U153" s="265"/>
      <c r="V153" s="336"/>
      <c r="W153" s="337"/>
      <c r="X153" s="331"/>
      <c r="Y153" s="332"/>
      <c r="Z153" s="241"/>
    </row>
    <row r="154" spans="1:26" ht="34.9" hidden="1" customHeight="1">
      <c r="A154" s="333" t="s">
        <v>509</v>
      </c>
      <c r="B154" s="255" t="s">
        <v>510</v>
      </c>
      <c r="C154" s="256">
        <f t="shared" ref="C154:C169" si="163">D154/$H$12</f>
        <v>569.13981685450813</v>
      </c>
      <c r="D154" s="261">
        <v>1110960.9224999999</v>
      </c>
      <c r="E154" s="261">
        <f t="shared" ref="E154:E169" si="164">D154*$E$18</f>
        <v>1276163.6944086822</v>
      </c>
      <c r="F154" s="261"/>
      <c r="G154" s="262">
        <f t="shared" ref="G154:G169" si="165">E154*0.01</f>
        <v>12761.636944086822</v>
      </c>
      <c r="H154" s="263">
        <f t="shared" ref="H154:H169" si="166">IF(D154&lt;&gt;0,G154/D154,"")</f>
        <v>1.148702594810379E-2</v>
      </c>
      <c r="I154" s="262">
        <f t="shared" ref="I154:I169" si="167">E154*0.0525</f>
        <v>66998.593956455807</v>
      </c>
      <c r="J154" s="263">
        <f>IF(D154&lt;&gt;0,I154/D154,"")</f>
        <v>6.030688622754489E-2</v>
      </c>
      <c r="K154" s="262">
        <f t="shared" ref="K154:K169" si="168">E154*0.0428</f>
        <v>54619.806120691595</v>
      </c>
      <c r="L154" s="263">
        <f>IF(D154&lt;&gt;0,K154/D154,"")</f>
        <v>4.916447105788422E-2</v>
      </c>
      <c r="M154" s="262">
        <f t="shared" ref="M154:M169" si="169">E154*0.1</f>
        <v>127616.36944086822</v>
      </c>
      <c r="N154" s="263">
        <f>IF(D154&lt;&gt;0,M154/D154,"")</f>
        <v>0.11487025948103789</v>
      </c>
      <c r="O154" s="262">
        <f t="shared" si="160"/>
        <v>1538160.1008707846</v>
      </c>
      <c r="P154" s="262">
        <f t="shared" si="161"/>
        <v>384540.02521769615</v>
      </c>
      <c r="Q154" s="263">
        <f t="shared" si="162"/>
        <v>0.25</v>
      </c>
      <c r="R154" s="335">
        <f t="shared" ref="R154:R169" si="170">O154+P154</f>
        <v>1922700.1260884807</v>
      </c>
      <c r="S154" s="265">
        <f t="shared" ref="S154:S169" si="171">R154/$H$12</f>
        <v>984.98981869286922</v>
      </c>
      <c r="T154" s="265">
        <f t="shared" ref="T154:T169" si="172">S154*$H$13</f>
        <v>160553.34044693768</v>
      </c>
      <c r="U154" s="265">
        <f t="shared" ref="U154:U169" si="173">S154*$H$12</f>
        <v>1922700.1260884807</v>
      </c>
      <c r="V154" s="336">
        <f t="shared" ref="V154:V169" si="174">S154*$V$15</f>
        <v>1477.4847280393037</v>
      </c>
      <c r="W154" s="337">
        <f t="shared" ref="W154:W169" si="175">S154*$W$15</f>
        <v>1969.9796373857384</v>
      </c>
      <c r="X154" s="331"/>
      <c r="Y154" s="332"/>
      <c r="Z154" s="241"/>
    </row>
    <row r="155" spans="1:26" ht="34.9" hidden="1" customHeight="1">
      <c r="A155" s="333" t="s">
        <v>509</v>
      </c>
      <c r="B155" s="255" t="s">
        <v>511</v>
      </c>
      <c r="C155" s="256">
        <f t="shared" si="163"/>
        <v>369.12537141393443</v>
      </c>
      <c r="D155" s="261">
        <v>720532.72499999998</v>
      </c>
      <c r="E155" s="261">
        <f t="shared" si="164"/>
        <v>827677.81085329328</v>
      </c>
      <c r="F155" s="261"/>
      <c r="G155" s="262">
        <f t="shared" si="165"/>
        <v>8276.7781085329334</v>
      </c>
      <c r="H155" s="263">
        <f t="shared" si="166"/>
        <v>1.1487025948103791E-2</v>
      </c>
      <c r="I155" s="262">
        <f t="shared" si="167"/>
        <v>43453.085069797897</v>
      </c>
      <c r="J155" s="263">
        <f>IF(D155&lt;&gt;0,I155/D155,"")</f>
        <v>6.0306886227544904E-2</v>
      </c>
      <c r="K155" s="262">
        <f t="shared" si="168"/>
        <v>35424.610304520953</v>
      </c>
      <c r="L155" s="263">
        <f>IF(D155&lt;&gt;0,K155/D155,"")</f>
        <v>4.9164471057884226E-2</v>
      </c>
      <c r="M155" s="262">
        <f t="shared" si="169"/>
        <v>82767.781085329334</v>
      </c>
      <c r="N155" s="263">
        <f>IF(D155&lt;&gt;0,M155/D155,"")</f>
        <v>0.11487025948103792</v>
      </c>
      <c r="O155" s="262">
        <f t="shared" si="160"/>
        <v>997600.0654214744</v>
      </c>
      <c r="P155" s="262">
        <f t="shared" si="161"/>
        <v>249400.0163553686</v>
      </c>
      <c r="Q155" s="263">
        <f t="shared" si="162"/>
        <v>0.25</v>
      </c>
      <c r="R155" s="335">
        <f t="shared" si="170"/>
        <v>1247000.0817768429</v>
      </c>
      <c r="S155" s="265">
        <f t="shared" si="171"/>
        <v>638.83200910698918</v>
      </c>
      <c r="T155" s="265">
        <f t="shared" si="172"/>
        <v>104129.61748443924</v>
      </c>
      <c r="U155" s="265">
        <f t="shared" si="173"/>
        <v>1247000.0817768429</v>
      </c>
      <c r="V155" s="336">
        <f t="shared" si="174"/>
        <v>958.24801366048382</v>
      </c>
      <c r="W155" s="337">
        <f t="shared" si="175"/>
        <v>1277.6640182139784</v>
      </c>
      <c r="X155" s="331"/>
      <c r="Y155" s="332"/>
      <c r="Z155" s="241"/>
    </row>
    <row r="156" spans="1:26" ht="34.9" hidden="1" customHeight="1">
      <c r="A156" s="333" t="s">
        <v>509</v>
      </c>
      <c r="B156" s="255" t="s">
        <v>512</v>
      </c>
      <c r="C156" s="256">
        <f t="shared" si="163"/>
        <v>252.37874231557373</v>
      </c>
      <c r="D156" s="261">
        <v>492643.30499999993</v>
      </c>
      <c r="E156" s="261">
        <f t="shared" si="164"/>
        <v>565900.64276946092</v>
      </c>
      <c r="F156" s="261"/>
      <c r="G156" s="262">
        <f t="shared" si="165"/>
        <v>5659.0064276946096</v>
      </c>
      <c r="H156" s="263">
        <f t="shared" si="166"/>
        <v>1.1487025948103791E-2</v>
      </c>
      <c r="I156" s="262">
        <f t="shared" si="167"/>
        <v>29709.783745396697</v>
      </c>
      <c r="J156" s="263">
        <f>IF(D156&lt;&gt;0,I156/D156,"")</f>
        <v>6.0306886227544897E-2</v>
      </c>
      <c r="K156" s="262">
        <f t="shared" si="168"/>
        <v>24220.547510532924</v>
      </c>
      <c r="L156" s="263">
        <f>IF(D156&lt;&gt;0,K156/D156,"")</f>
        <v>4.916447105788422E-2</v>
      </c>
      <c r="M156" s="262">
        <f t="shared" si="169"/>
        <v>56590.064276946097</v>
      </c>
      <c r="N156" s="263">
        <f>IF(D156&lt;&gt;0,M156/D156,"")</f>
        <v>0.11487025948103792</v>
      </c>
      <c r="O156" s="262">
        <f t="shared" si="160"/>
        <v>682080.04473003116</v>
      </c>
      <c r="P156" s="262">
        <f t="shared" si="161"/>
        <v>170520.01118250779</v>
      </c>
      <c r="Q156" s="263">
        <f t="shared" si="162"/>
        <v>0.25</v>
      </c>
      <c r="R156" s="335">
        <f t="shared" si="170"/>
        <v>852600.0559125389</v>
      </c>
      <c r="S156" s="265">
        <f t="shared" si="171"/>
        <v>436.78281552896459</v>
      </c>
      <c r="T156" s="265">
        <f t="shared" si="172"/>
        <v>71195.598931221233</v>
      </c>
      <c r="U156" s="265">
        <f t="shared" si="173"/>
        <v>852600.0559125389</v>
      </c>
      <c r="V156" s="336">
        <f t="shared" si="174"/>
        <v>655.17422329344686</v>
      </c>
      <c r="W156" s="337">
        <f t="shared" si="175"/>
        <v>873.56563105792918</v>
      </c>
      <c r="X156" s="331"/>
      <c r="Y156" s="332"/>
      <c r="Z156" s="241"/>
    </row>
    <row r="157" spans="1:26" ht="34.9" hidden="1" customHeight="1">
      <c r="A157" s="333" t="s">
        <v>509</v>
      </c>
      <c r="B157" s="255" t="s">
        <v>513</v>
      </c>
      <c r="C157" s="256">
        <f t="shared" si="163"/>
        <v>168.25249487704917</v>
      </c>
      <c r="D157" s="261">
        <v>328428.87</v>
      </c>
      <c r="E157" s="261">
        <f t="shared" si="164"/>
        <v>377267.09517964063</v>
      </c>
      <c r="F157" s="261"/>
      <c r="G157" s="262">
        <f t="shared" si="165"/>
        <v>3772.6709517964064</v>
      </c>
      <c r="H157" s="263">
        <f t="shared" si="166"/>
        <v>1.148702594810379E-2</v>
      </c>
      <c r="I157" s="262">
        <f t="shared" si="167"/>
        <v>19806.522496931131</v>
      </c>
      <c r="J157" s="263">
        <f>IF(D157&lt;&gt;0,I157/D157,"")</f>
        <v>6.030688622754489E-2</v>
      </c>
      <c r="K157" s="262">
        <f t="shared" si="168"/>
        <v>16147.031673688618</v>
      </c>
      <c r="L157" s="263">
        <f>IF(D157&lt;&gt;0,K157/D157,"")</f>
        <v>4.916447105788422E-2</v>
      </c>
      <c r="M157" s="262">
        <f t="shared" si="169"/>
        <v>37726.709517964067</v>
      </c>
      <c r="N157" s="263">
        <f>IF(D157&lt;&gt;0,M157/D157,"")</f>
        <v>0.11487025948103791</v>
      </c>
      <c r="O157" s="262">
        <f t="shared" si="160"/>
        <v>454720.02982002083</v>
      </c>
      <c r="P157" s="262">
        <f t="shared" si="161"/>
        <v>113680.00745500521</v>
      </c>
      <c r="Q157" s="263">
        <f t="shared" si="162"/>
        <v>0.25</v>
      </c>
      <c r="R157" s="335">
        <f t="shared" si="170"/>
        <v>568400.03727502609</v>
      </c>
      <c r="S157" s="265">
        <f t="shared" si="171"/>
        <v>291.18854368597647</v>
      </c>
      <c r="T157" s="265">
        <f t="shared" si="172"/>
        <v>47463.732620814168</v>
      </c>
      <c r="U157" s="265">
        <f t="shared" si="173"/>
        <v>568400.03727502609</v>
      </c>
      <c r="V157" s="336">
        <f t="shared" si="174"/>
        <v>436.7828155289647</v>
      </c>
      <c r="W157" s="337">
        <f t="shared" si="175"/>
        <v>582.37708737195294</v>
      </c>
      <c r="X157" s="331"/>
      <c r="Y157" s="332"/>
      <c r="Z157" s="241"/>
    </row>
    <row r="158" spans="1:26" ht="34.9" hidden="1" customHeight="1">
      <c r="A158" s="333" t="s">
        <v>509</v>
      </c>
      <c r="B158" s="255" t="s">
        <v>514</v>
      </c>
      <c r="C158" s="256">
        <f t="shared" si="163"/>
        <v>136.49054431352459</v>
      </c>
      <c r="D158" s="261">
        <v>266429.54249999998</v>
      </c>
      <c r="E158" s="261">
        <f t="shared" si="164"/>
        <v>306048.30680389213</v>
      </c>
      <c r="F158" s="261"/>
      <c r="G158" s="262">
        <f t="shared" si="165"/>
        <v>3060.4830680389214</v>
      </c>
      <c r="H158" s="263">
        <f t="shared" si="166"/>
        <v>1.148702594810379E-2</v>
      </c>
      <c r="I158" s="262">
        <f t="shared" si="167"/>
        <v>16067.536107204336</v>
      </c>
      <c r="J158" s="263">
        <f>IF(D158&lt;&gt;0,I158/D158,"")</f>
        <v>6.0306886227544897E-2</v>
      </c>
      <c r="K158" s="262">
        <f t="shared" si="168"/>
        <v>13098.867531206582</v>
      </c>
      <c r="L158" s="263">
        <f>IF(D158&lt;&gt;0,K158/D158,"")</f>
        <v>4.916447105788422E-2</v>
      </c>
      <c r="M158" s="262">
        <f t="shared" si="169"/>
        <v>30604.830680389216</v>
      </c>
      <c r="N158" s="263">
        <f>IF(D158&lt;&gt;0,M158/D158,"")</f>
        <v>0.11487025948103791</v>
      </c>
      <c r="O158" s="262">
        <f t="shared" si="160"/>
        <v>368880.02419073117</v>
      </c>
      <c r="P158" s="262">
        <f t="shared" si="161"/>
        <v>92220.006047682793</v>
      </c>
      <c r="Q158" s="263">
        <f t="shared" si="162"/>
        <v>0.25</v>
      </c>
      <c r="R158" s="335">
        <f t="shared" si="170"/>
        <v>461100.03023841395</v>
      </c>
      <c r="S158" s="265">
        <f t="shared" si="171"/>
        <v>236.21927778607272</v>
      </c>
      <c r="T158" s="265">
        <f t="shared" si="172"/>
        <v>38503.742279129852</v>
      </c>
      <c r="U158" s="265">
        <f t="shared" si="173"/>
        <v>461100.03023841395</v>
      </c>
      <c r="V158" s="336">
        <f t="shared" si="174"/>
        <v>354.32891667910906</v>
      </c>
      <c r="W158" s="337">
        <f t="shared" si="175"/>
        <v>472.43855557214545</v>
      </c>
      <c r="X158" s="331"/>
      <c r="Y158" s="332"/>
      <c r="Z158" s="241"/>
    </row>
    <row r="159" spans="1:26" ht="34.9" customHeight="1">
      <c r="A159" s="333" t="str">
        <f>CONCATENATE(A163,$Z$95,$Z$89)</f>
        <v>Quality Inspector (QA)/ Quality Control (QC)||Expert</v>
      </c>
      <c r="B159" s="255" t="str">
        <f>LEFT(B163,17)</f>
        <v>Quality Inspector</v>
      </c>
      <c r="C159" s="256">
        <f t="shared" si="163"/>
        <v>1211.5352032904734</v>
      </c>
      <c r="D159" s="261">
        <f>+D160*1.3</f>
        <v>2364916.7168230042</v>
      </c>
      <c r="E159" s="261">
        <f t="shared" si="164"/>
        <v>2716585.9691250273</v>
      </c>
      <c r="F159" s="261" t="s">
        <v>515</v>
      </c>
      <c r="G159" s="262">
        <f t="shared" si="165"/>
        <v>27165.859691250273</v>
      </c>
      <c r="H159" s="263">
        <f t="shared" si="166"/>
        <v>1.148702594810379E-2</v>
      </c>
      <c r="I159" s="262">
        <f t="shared" si="167"/>
        <v>142620.76337906392</v>
      </c>
      <c r="J159" s="263">
        <f t="shared" ref="J159:J169" si="176">IF(E159&lt;&gt;0,I159/E159,"")</f>
        <v>5.2499999999999998E-2</v>
      </c>
      <c r="K159" s="262">
        <f t="shared" si="168"/>
        <v>116269.87947855116</v>
      </c>
      <c r="L159" s="263">
        <f t="shared" ref="L159:L169" si="177">IF(E159&lt;&gt;0,K159/E159,"")</f>
        <v>4.2799999999999998E-2</v>
      </c>
      <c r="M159" s="262">
        <f t="shared" si="169"/>
        <v>271658.59691250272</v>
      </c>
      <c r="N159" s="263">
        <f t="shared" ref="N159:N169" si="178">IF(E159&lt;&gt;0,M159/E159,"")</f>
        <v>9.9999999999999992E-2</v>
      </c>
      <c r="O159" s="262">
        <f t="shared" si="160"/>
        <v>3274301.0685863951</v>
      </c>
      <c r="P159" s="262">
        <f t="shared" si="161"/>
        <v>818575.26714659878</v>
      </c>
      <c r="Q159" s="263">
        <f t="shared" si="162"/>
        <v>0.25</v>
      </c>
      <c r="R159" s="335">
        <f t="shared" si="170"/>
        <v>4092876.3357329937</v>
      </c>
      <c r="S159" s="265">
        <f t="shared" si="171"/>
        <v>2096.7604178960009</v>
      </c>
      <c r="T159" s="265">
        <f t="shared" si="172"/>
        <v>341771.94811704813</v>
      </c>
      <c r="U159" s="265">
        <f t="shared" si="173"/>
        <v>4092876.3357329937</v>
      </c>
      <c r="V159" s="336">
        <f t="shared" si="174"/>
        <v>3145.1406268440014</v>
      </c>
      <c r="W159" s="337">
        <f t="shared" si="175"/>
        <v>4193.5208357920019</v>
      </c>
      <c r="X159" s="331"/>
      <c r="Y159" s="332"/>
      <c r="Z159" s="241"/>
    </row>
    <row r="160" spans="1:26" ht="34.9" customHeight="1">
      <c r="A160" s="333" t="str">
        <f>CONCATENATE(A163,$Z$95,$Z$90)</f>
        <v>Quality Inspector (QA)/ Quality Control (QC)||Senior Manager</v>
      </c>
      <c r="B160" s="255" t="str">
        <f>LEFT(B165,17)</f>
        <v>Quality Inspector</v>
      </c>
      <c r="C160" s="256">
        <f t="shared" si="163"/>
        <v>931.95015637728716</v>
      </c>
      <c r="D160" s="261">
        <f>+D161*1.3</f>
        <v>1819166.7052484646</v>
      </c>
      <c r="E160" s="261">
        <f t="shared" si="164"/>
        <v>2089681.5147115593</v>
      </c>
      <c r="F160" s="261" t="s">
        <v>515</v>
      </c>
      <c r="G160" s="262">
        <f t="shared" si="165"/>
        <v>20896.815147115594</v>
      </c>
      <c r="H160" s="263">
        <f t="shared" si="166"/>
        <v>1.1487025948103791E-2</v>
      </c>
      <c r="I160" s="262">
        <f t="shared" si="167"/>
        <v>109708.27952235685</v>
      </c>
      <c r="J160" s="263">
        <f t="shared" si="176"/>
        <v>5.2499999999999998E-2</v>
      </c>
      <c r="K160" s="262">
        <f t="shared" si="168"/>
        <v>89438.368829654733</v>
      </c>
      <c r="L160" s="263">
        <f t="shared" si="177"/>
        <v>4.2799999999999998E-2</v>
      </c>
      <c r="M160" s="262">
        <f t="shared" si="169"/>
        <v>208968.15147115593</v>
      </c>
      <c r="N160" s="263">
        <f t="shared" si="178"/>
        <v>0.1</v>
      </c>
      <c r="O160" s="262">
        <f t="shared" si="160"/>
        <v>2518693.1296818424</v>
      </c>
      <c r="P160" s="262">
        <f t="shared" si="161"/>
        <v>629673.2824204606</v>
      </c>
      <c r="Q160" s="263">
        <f t="shared" si="162"/>
        <v>0.25</v>
      </c>
      <c r="R160" s="335">
        <f t="shared" si="170"/>
        <v>3148366.412102303</v>
      </c>
      <c r="S160" s="265">
        <f t="shared" si="171"/>
        <v>1612.8926291507701</v>
      </c>
      <c r="T160" s="265">
        <f t="shared" si="172"/>
        <v>262901.49855157553</v>
      </c>
      <c r="U160" s="265">
        <f t="shared" si="173"/>
        <v>3148366.412102303</v>
      </c>
      <c r="V160" s="336">
        <f t="shared" si="174"/>
        <v>2419.3389437261549</v>
      </c>
      <c r="W160" s="337">
        <f t="shared" si="175"/>
        <v>3225.7852583015401</v>
      </c>
      <c r="X160" s="331"/>
      <c r="Y160" s="332"/>
      <c r="Z160" s="241"/>
    </row>
    <row r="161" spans="1:26" ht="34.9" customHeight="1">
      <c r="A161" s="333" t="str">
        <f>CONCATENATE(A165,$Z$95,$Z$97)</f>
        <v>Quality Inspector (QA)/ Quality Control (QC)||Manager</v>
      </c>
      <c r="B161" s="255" t="str">
        <f>LEFT(B167,17)</f>
        <v>Quality Inspector</v>
      </c>
      <c r="C161" s="256">
        <f t="shared" si="163"/>
        <v>716.88473567483629</v>
      </c>
      <c r="D161" s="261">
        <f>+D163*1.1</f>
        <v>1399359.0040372803</v>
      </c>
      <c r="E161" s="261">
        <f t="shared" si="164"/>
        <v>1607447.3190088917</v>
      </c>
      <c r="F161" s="261" t="s">
        <v>515</v>
      </c>
      <c r="G161" s="262">
        <f t="shared" si="165"/>
        <v>16074.473190088918</v>
      </c>
      <c r="H161" s="263">
        <f t="shared" si="166"/>
        <v>1.1487025948103791E-2</v>
      </c>
      <c r="I161" s="262">
        <f t="shared" si="167"/>
        <v>84390.984247966815</v>
      </c>
      <c r="J161" s="263">
        <f t="shared" si="176"/>
        <v>5.2499999999999998E-2</v>
      </c>
      <c r="K161" s="262">
        <f t="shared" si="168"/>
        <v>68798.745253580564</v>
      </c>
      <c r="L161" s="263">
        <f t="shared" si="177"/>
        <v>4.2799999999999998E-2</v>
      </c>
      <c r="M161" s="262">
        <f t="shared" si="169"/>
        <v>160744.73190088919</v>
      </c>
      <c r="N161" s="263">
        <f t="shared" si="178"/>
        <v>0.10000000000000002</v>
      </c>
      <c r="O161" s="262">
        <f t="shared" si="160"/>
        <v>1937456.2536014174</v>
      </c>
      <c r="P161" s="262">
        <f t="shared" si="161"/>
        <v>484364.06340035435</v>
      </c>
      <c r="Q161" s="263">
        <f t="shared" si="162"/>
        <v>0.25</v>
      </c>
      <c r="R161" s="335">
        <f t="shared" si="170"/>
        <v>2421820.3170017716</v>
      </c>
      <c r="S161" s="265">
        <f t="shared" si="171"/>
        <v>1240.6866378082846</v>
      </c>
      <c r="T161" s="265">
        <f t="shared" si="172"/>
        <v>202231.92196275038</v>
      </c>
      <c r="U161" s="265">
        <f t="shared" si="173"/>
        <v>2421820.3170017716</v>
      </c>
      <c r="V161" s="336">
        <f t="shared" si="174"/>
        <v>1861.0299567124268</v>
      </c>
      <c r="W161" s="337">
        <f t="shared" si="175"/>
        <v>2481.3732756165691</v>
      </c>
      <c r="X161" s="331"/>
      <c r="Y161" s="332"/>
      <c r="Z161" s="241"/>
    </row>
    <row r="162" spans="1:26" ht="34.9" customHeight="1">
      <c r="A162" s="333" t="s">
        <v>516</v>
      </c>
      <c r="B162" s="255" t="s">
        <v>517</v>
      </c>
      <c r="C162" s="256">
        <f t="shared" si="163"/>
        <v>879.81308469184444</v>
      </c>
      <c r="D162" s="261">
        <f>+D163*1.35</f>
        <v>1717395.1413184803</v>
      </c>
      <c r="E162" s="261">
        <f>D162*$E$18</f>
        <v>1972776.255147276</v>
      </c>
      <c r="F162" s="261" t="s">
        <v>515</v>
      </c>
      <c r="G162" s="262">
        <f t="shared" si="165"/>
        <v>19727.762551472759</v>
      </c>
      <c r="H162" s="263">
        <f t="shared" si="166"/>
        <v>1.148702594810379E-2</v>
      </c>
      <c r="I162" s="262">
        <f t="shared" si="167"/>
        <v>103570.75339523198</v>
      </c>
      <c r="J162" s="263">
        <f t="shared" si="176"/>
        <v>5.2499999999999998E-2</v>
      </c>
      <c r="K162" s="262">
        <f t="shared" si="168"/>
        <v>84434.823720303408</v>
      </c>
      <c r="L162" s="263">
        <f t="shared" si="177"/>
        <v>4.2799999999999998E-2</v>
      </c>
      <c r="M162" s="262">
        <f t="shared" si="169"/>
        <v>197277.62551472761</v>
      </c>
      <c r="N162" s="263">
        <f t="shared" si="178"/>
        <v>0.1</v>
      </c>
      <c r="O162" s="262">
        <f t="shared" si="160"/>
        <v>2377787.2203290118</v>
      </c>
      <c r="P162" s="262">
        <f t="shared" si="161"/>
        <v>594446.80508225295</v>
      </c>
      <c r="Q162" s="263">
        <f t="shared" si="162"/>
        <v>0.25</v>
      </c>
      <c r="R162" s="335">
        <f>O162+P162</f>
        <v>2972234.025411265</v>
      </c>
      <c r="S162" s="265">
        <f>R162/$H$12</f>
        <v>1522.6608736738037</v>
      </c>
      <c r="T162" s="265">
        <f>S162*$H$13</f>
        <v>248193.72240883001</v>
      </c>
      <c r="U162" s="265">
        <f>S162*$H$12</f>
        <v>2972234.025411265</v>
      </c>
      <c r="V162" s="336">
        <f>S162*$V$15</f>
        <v>2283.9913105107057</v>
      </c>
      <c r="W162" s="337">
        <f>S162*$W$15</f>
        <v>3045.3217473476075</v>
      </c>
      <c r="X162" s="331"/>
      <c r="Y162" s="332"/>
      <c r="Z162" s="241"/>
    </row>
    <row r="163" spans="1:26" ht="34.9" customHeight="1">
      <c r="A163" s="333" t="s">
        <v>516</v>
      </c>
      <c r="B163" s="255" t="s">
        <v>518</v>
      </c>
      <c r="C163" s="256">
        <f t="shared" si="163"/>
        <v>651.71339606803281</v>
      </c>
      <c r="D163" s="261">
        <f>+D164*1.3</f>
        <v>1272144.5491248001</v>
      </c>
      <c r="E163" s="261">
        <f t="shared" si="164"/>
        <v>1461315.7445535376</v>
      </c>
      <c r="F163" s="261" t="s">
        <v>515</v>
      </c>
      <c r="G163" s="262">
        <f t="shared" si="165"/>
        <v>14613.157445535377</v>
      </c>
      <c r="H163" s="263">
        <f t="shared" si="166"/>
        <v>1.1487025948103791E-2</v>
      </c>
      <c r="I163" s="262">
        <f t="shared" si="167"/>
        <v>76719.076589060714</v>
      </c>
      <c r="J163" s="263">
        <f t="shared" si="176"/>
        <v>5.2499999999999991E-2</v>
      </c>
      <c r="K163" s="262">
        <f t="shared" si="168"/>
        <v>62544.313866891403</v>
      </c>
      <c r="L163" s="263">
        <f t="shared" si="177"/>
        <v>4.2799999999999998E-2</v>
      </c>
      <c r="M163" s="262">
        <f t="shared" si="169"/>
        <v>146131.57445535375</v>
      </c>
      <c r="N163" s="263">
        <f t="shared" si="178"/>
        <v>9.9999999999999992E-2</v>
      </c>
      <c r="O163" s="262">
        <f t="shared" si="160"/>
        <v>1761323.8669103787</v>
      </c>
      <c r="P163" s="262">
        <f t="shared" si="161"/>
        <v>440330.96672759467</v>
      </c>
      <c r="Q163" s="263">
        <f t="shared" si="162"/>
        <v>0.25</v>
      </c>
      <c r="R163" s="335">
        <f t="shared" si="170"/>
        <v>2201654.8336379733</v>
      </c>
      <c r="S163" s="265">
        <f t="shared" si="171"/>
        <v>1127.8969434620765</v>
      </c>
      <c r="T163" s="265">
        <f t="shared" si="172"/>
        <v>183847.20178431846</v>
      </c>
      <c r="U163" s="265">
        <f t="shared" si="173"/>
        <v>2201654.8336379733</v>
      </c>
      <c r="V163" s="336">
        <f t="shared" si="174"/>
        <v>1691.8454151931146</v>
      </c>
      <c r="W163" s="337">
        <f t="shared" si="175"/>
        <v>2255.793886924153</v>
      </c>
      <c r="X163" s="331"/>
      <c r="Y163" s="332"/>
      <c r="Z163" s="241"/>
    </row>
    <row r="164" spans="1:26" ht="34.9" customHeight="1">
      <c r="A164" s="333" t="s">
        <v>516</v>
      </c>
      <c r="B164" s="255" t="s">
        <v>519</v>
      </c>
      <c r="C164" s="256">
        <f t="shared" si="163"/>
        <v>501.31799697540993</v>
      </c>
      <c r="D164" s="261">
        <f>+D165*1.35</f>
        <v>978572.73009600013</v>
      </c>
      <c r="E164" s="261">
        <f>D164*$E$18</f>
        <v>1124089.034271952</v>
      </c>
      <c r="F164" s="261" t="s">
        <v>515</v>
      </c>
      <c r="G164" s="262">
        <f t="shared" si="165"/>
        <v>11240.89034271952</v>
      </c>
      <c r="H164" s="263">
        <f t="shared" si="166"/>
        <v>1.148702594810379E-2</v>
      </c>
      <c r="I164" s="262">
        <f t="shared" si="167"/>
        <v>59014.674299277474</v>
      </c>
      <c r="J164" s="263">
        <f t="shared" si="176"/>
        <v>5.2499999999999998E-2</v>
      </c>
      <c r="K164" s="262">
        <f t="shared" si="168"/>
        <v>48111.010666839546</v>
      </c>
      <c r="L164" s="263">
        <f t="shared" si="177"/>
        <v>4.2799999999999998E-2</v>
      </c>
      <c r="M164" s="262">
        <f t="shared" si="169"/>
        <v>112408.90342719521</v>
      </c>
      <c r="N164" s="263">
        <f t="shared" si="178"/>
        <v>0.1</v>
      </c>
      <c r="O164" s="262">
        <f t="shared" si="160"/>
        <v>1354864.5130079838</v>
      </c>
      <c r="P164" s="262">
        <f t="shared" si="161"/>
        <v>338716.12825199595</v>
      </c>
      <c r="Q164" s="263">
        <f t="shared" si="162"/>
        <v>0.25</v>
      </c>
      <c r="R164" s="335">
        <f>O164+P164</f>
        <v>1693580.6412599797</v>
      </c>
      <c r="S164" s="265">
        <f>R164/$H$12</f>
        <v>867.61303343236659</v>
      </c>
      <c r="T164" s="265">
        <f>S164*$H$13</f>
        <v>141420.92444947574</v>
      </c>
      <c r="U164" s="265">
        <f>S164*$H$12</f>
        <v>1693580.6412599797</v>
      </c>
      <c r="V164" s="336">
        <f>S164*$V$15</f>
        <v>1301.4195501485499</v>
      </c>
      <c r="W164" s="337">
        <f>S164*$W$15</f>
        <v>1735.2260668647332</v>
      </c>
      <c r="X164" s="331"/>
      <c r="Y164" s="332"/>
      <c r="Z164" s="241"/>
    </row>
    <row r="165" spans="1:26" ht="34.9" customHeight="1">
      <c r="A165" s="333" t="s">
        <v>516</v>
      </c>
      <c r="B165" s="255" t="s">
        <v>520</v>
      </c>
      <c r="C165" s="256">
        <f t="shared" si="163"/>
        <v>371.34666442622955</v>
      </c>
      <c r="D165" s="261">
        <f>+D166*1.3</f>
        <v>724868.68896000006</v>
      </c>
      <c r="E165" s="261">
        <f t="shared" si="164"/>
        <v>832658.54390514968</v>
      </c>
      <c r="F165" s="261" t="s">
        <v>515</v>
      </c>
      <c r="G165" s="262">
        <f t="shared" si="165"/>
        <v>8326.5854390514978</v>
      </c>
      <c r="H165" s="263">
        <f t="shared" si="166"/>
        <v>1.1487025948103793E-2</v>
      </c>
      <c r="I165" s="262">
        <f t="shared" si="167"/>
        <v>43714.573555020354</v>
      </c>
      <c r="J165" s="263">
        <f t="shared" si="176"/>
        <v>5.2499999999999991E-2</v>
      </c>
      <c r="K165" s="262">
        <f t="shared" si="168"/>
        <v>35637.785679140405</v>
      </c>
      <c r="L165" s="263">
        <f t="shared" si="177"/>
        <v>4.2799999999999998E-2</v>
      </c>
      <c r="M165" s="262">
        <f t="shared" si="169"/>
        <v>83265.854390514971</v>
      </c>
      <c r="N165" s="263">
        <f t="shared" si="178"/>
        <v>0.1</v>
      </c>
      <c r="O165" s="262">
        <f t="shared" si="160"/>
        <v>1003603.3429688769</v>
      </c>
      <c r="P165" s="262">
        <f t="shared" si="161"/>
        <v>250900.83574221923</v>
      </c>
      <c r="Q165" s="263">
        <f t="shared" si="162"/>
        <v>0.25</v>
      </c>
      <c r="R165" s="335">
        <f t="shared" si="170"/>
        <v>1254504.1787110963</v>
      </c>
      <c r="S165" s="265">
        <f t="shared" si="171"/>
        <v>642.67632106101246</v>
      </c>
      <c r="T165" s="265">
        <f t="shared" si="172"/>
        <v>104756.24033294503</v>
      </c>
      <c r="U165" s="265">
        <f t="shared" si="173"/>
        <v>1254504.1787110963</v>
      </c>
      <c r="V165" s="336">
        <f t="shared" si="174"/>
        <v>964.01448159151869</v>
      </c>
      <c r="W165" s="337">
        <f t="shared" si="175"/>
        <v>1285.3526421220249</v>
      </c>
      <c r="X165" s="331"/>
      <c r="Y165" s="332"/>
      <c r="Z165" s="241"/>
    </row>
    <row r="166" spans="1:26" ht="34.9" customHeight="1">
      <c r="A166" s="333" t="s">
        <v>516</v>
      </c>
      <c r="B166" s="255" t="s">
        <v>521</v>
      </c>
      <c r="C166" s="256">
        <f t="shared" si="163"/>
        <v>285.65128032786885</v>
      </c>
      <c r="D166" s="261">
        <f>+D167*1.35</f>
        <v>557591.29920000001</v>
      </c>
      <c r="E166" s="261">
        <f>D166*$E$18</f>
        <v>640506.57223473047</v>
      </c>
      <c r="F166" s="261" t="s">
        <v>515</v>
      </c>
      <c r="G166" s="262">
        <f t="shared" si="165"/>
        <v>6405.0657223473045</v>
      </c>
      <c r="H166" s="263">
        <f t="shared" si="166"/>
        <v>1.1487025948103791E-2</v>
      </c>
      <c r="I166" s="262">
        <f t="shared" si="167"/>
        <v>33626.595042323352</v>
      </c>
      <c r="J166" s="263">
        <f t="shared" si="176"/>
        <v>5.2500000000000005E-2</v>
      </c>
      <c r="K166" s="262">
        <f t="shared" si="168"/>
        <v>27413.681291646462</v>
      </c>
      <c r="L166" s="263">
        <f t="shared" si="177"/>
        <v>4.2799999999999998E-2</v>
      </c>
      <c r="M166" s="262">
        <f t="shared" si="169"/>
        <v>64050.657223473048</v>
      </c>
      <c r="N166" s="263">
        <f t="shared" si="178"/>
        <v>0.1</v>
      </c>
      <c r="O166" s="262">
        <f t="shared" si="160"/>
        <v>772002.57151452068</v>
      </c>
      <c r="P166" s="262">
        <f t="shared" si="161"/>
        <v>193000.64287863017</v>
      </c>
      <c r="Q166" s="263">
        <f t="shared" si="162"/>
        <v>0.25</v>
      </c>
      <c r="R166" s="335">
        <f>O166+P166</f>
        <v>965003.21439315088</v>
      </c>
      <c r="S166" s="265">
        <f>R166/$H$12</f>
        <v>494.36640081616338</v>
      </c>
      <c r="T166" s="265">
        <f>S166*$H$13</f>
        <v>80581.723333034635</v>
      </c>
      <c r="U166" s="265">
        <f>S166*$H$12</f>
        <v>965003.21439315088</v>
      </c>
      <c r="V166" s="336">
        <f>S166*$V$15</f>
        <v>741.54960122424507</v>
      </c>
      <c r="W166" s="337">
        <f>S166*$W$15</f>
        <v>988.73280163232675</v>
      </c>
      <c r="X166" s="331"/>
      <c r="Y166" s="332"/>
      <c r="Z166" s="241"/>
    </row>
    <row r="167" spans="1:26" ht="34.9" customHeight="1">
      <c r="A167" s="333" t="s">
        <v>516</v>
      </c>
      <c r="B167" s="255" t="s">
        <v>522</v>
      </c>
      <c r="C167" s="256">
        <f t="shared" si="163"/>
        <v>211.59354098360652</v>
      </c>
      <c r="D167" s="261">
        <f>+D168*1.3</f>
        <v>413030.59199999995</v>
      </c>
      <c r="E167" s="261">
        <f t="shared" si="164"/>
        <v>474449.31276646693</v>
      </c>
      <c r="F167" s="261" t="s">
        <v>515</v>
      </c>
      <c r="G167" s="262">
        <f t="shared" si="165"/>
        <v>4744.4931276646694</v>
      </c>
      <c r="H167" s="263">
        <f t="shared" si="166"/>
        <v>1.1487025948103791E-2</v>
      </c>
      <c r="I167" s="262">
        <f t="shared" si="167"/>
        <v>24908.588920239512</v>
      </c>
      <c r="J167" s="263">
        <f t="shared" si="176"/>
        <v>5.2499999999999998E-2</v>
      </c>
      <c r="K167" s="262">
        <f t="shared" si="168"/>
        <v>20306.430586404782</v>
      </c>
      <c r="L167" s="263">
        <f t="shared" si="177"/>
        <v>4.2799999999999998E-2</v>
      </c>
      <c r="M167" s="262">
        <f t="shared" si="169"/>
        <v>47444.931276646697</v>
      </c>
      <c r="N167" s="263">
        <f t="shared" si="178"/>
        <v>0.1</v>
      </c>
      <c r="O167" s="262">
        <f t="shared" si="160"/>
        <v>571853.75667742256</v>
      </c>
      <c r="P167" s="262">
        <f t="shared" si="161"/>
        <v>142963.43916935564</v>
      </c>
      <c r="Q167" s="263">
        <f t="shared" si="162"/>
        <v>0.25</v>
      </c>
      <c r="R167" s="335">
        <f t="shared" si="170"/>
        <v>714817.19584677822</v>
      </c>
      <c r="S167" s="265">
        <f t="shared" si="171"/>
        <v>366.19733393789869</v>
      </c>
      <c r="T167" s="265">
        <f t="shared" si="172"/>
        <v>59690.165431877489</v>
      </c>
      <c r="U167" s="265">
        <f t="shared" si="173"/>
        <v>714817.19584677822</v>
      </c>
      <c r="V167" s="336">
        <f t="shared" si="174"/>
        <v>549.29600090684801</v>
      </c>
      <c r="W167" s="337">
        <f t="shared" si="175"/>
        <v>732.39466787579738</v>
      </c>
      <c r="X167" s="331"/>
      <c r="Y167" s="332"/>
      <c r="Z167" s="241"/>
    </row>
    <row r="168" spans="1:26" ht="34.9" customHeight="1">
      <c r="A168" s="333" t="s">
        <v>516</v>
      </c>
      <c r="B168" s="255" t="s">
        <v>523</v>
      </c>
      <c r="C168" s="256">
        <f t="shared" si="163"/>
        <v>162.76426229508195</v>
      </c>
      <c r="D168" s="261">
        <f>+D169*1.3</f>
        <v>317715.83999999997</v>
      </c>
      <c r="E168" s="261">
        <f t="shared" si="164"/>
        <v>364961.00982035918</v>
      </c>
      <c r="F168" s="261" t="s">
        <v>515</v>
      </c>
      <c r="G168" s="262">
        <f t="shared" si="165"/>
        <v>3649.6100982035919</v>
      </c>
      <c r="H168" s="263">
        <f t="shared" si="166"/>
        <v>1.1487025948103791E-2</v>
      </c>
      <c r="I168" s="262">
        <f t="shared" si="167"/>
        <v>19160.453015568855</v>
      </c>
      <c r="J168" s="263">
        <f t="shared" si="176"/>
        <v>5.2499999999999998E-2</v>
      </c>
      <c r="K168" s="262">
        <f t="shared" si="168"/>
        <v>15620.331220311373</v>
      </c>
      <c r="L168" s="263">
        <f t="shared" si="177"/>
        <v>4.2799999999999998E-2</v>
      </c>
      <c r="M168" s="262">
        <f t="shared" si="169"/>
        <v>36496.100982035918</v>
      </c>
      <c r="N168" s="263">
        <f t="shared" si="178"/>
        <v>0.1</v>
      </c>
      <c r="O168" s="262">
        <f t="shared" si="160"/>
        <v>439887.50513647887</v>
      </c>
      <c r="P168" s="262">
        <f t="shared" si="161"/>
        <v>109971.87628411972</v>
      </c>
      <c r="Q168" s="263">
        <f t="shared" si="162"/>
        <v>0.25</v>
      </c>
      <c r="R168" s="335">
        <f t="shared" si="170"/>
        <v>549859.3814205986</v>
      </c>
      <c r="S168" s="265">
        <f t="shared" si="171"/>
        <v>281.69025687530666</v>
      </c>
      <c r="T168" s="265">
        <f t="shared" si="172"/>
        <v>45915.511870674985</v>
      </c>
      <c r="U168" s="265">
        <f t="shared" si="173"/>
        <v>549859.3814205986</v>
      </c>
      <c r="V168" s="336">
        <f t="shared" si="174"/>
        <v>422.53538531295999</v>
      </c>
      <c r="W168" s="337">
        <f t="shared" si="175"/>
        <v>563.38051375061332</v>
      </c>
      <c r="X168" s="331"/>
      <c r="Y168" s="332"/>
      <c r="Z168" s="241"/>
    </row>
    <row r="169" spans="1:26" ht="34.9" customHeight="1">
      <c r="A169" s="333" t="s">
        <v>516</v>
      </c>
      <c r="B169" s="255" t="s">
        <v>524</v>
      </c>
      <c r="C169" s="256">
        <f t="shared" si="163"/>
        <v>125.20327868852459</v>
      </c>
      <c r="D169" s="261">
        <v>244396.79999999999</v>
      </c>
      <c r="E169" s="261">
        <f t="shared" si="164"/>
        <v>280739.23832335323</v>
      </c>
      <c r="F169" s="261" t="s">
        <v>515</v>
      </c>
      <c r="G169" s="262">
        <f t="shared" si="165"/>
        <v>2807.3923832335322</v>
      </c>
      <c r="H169" s="263">
        <f t="shared" si="166"/>
        <v>1.148702594810379E-2</v>
      </c>
      <c r="I169" s="262">
        <f t="shared" si="167"/>
        <v>14738.810011976044</v>
      </c>
      <c r="J169" s="263">
        <f t="shared" si="176"/>
        <v>5.2499999999999998E-2</v>
      </c>
      <c r="K169" s="262">
        <f t="shared" si="168"/>
        <v>12015.639400239517</v>
      </c>
      <c r="L169" s="263">
        <f t="shared" si="177"/>
        <v>4.2799999999999998E-2</v>
      </c>
      <c r="M169" s="262">
        <f t="shared" si="169"/>
        <v>28073.923832335324</v>
      </c>
      <c r="N169" s="263">
        <f t="shared" si="178"/>
        <v>0.1</v>
      </c>
      <c r="O169" s="262">
        <f t="shared" si="160"/>
        <v>338375.00395113765</v>
      </c>
      <c r="P169" s="262">
        <f t="shared" si="161"/>
        <v>84593.750987784413</v>
      </c>
      <c r="Q169" s="263">
        <f t="shared" si="162"/>
        <v>0.25</v>
      </c>
      <c r="R169" s="335">
        <f t="shared" si="170"/>
        <v>422968.75493892207</v>
      </c>
      <c r="S169" s="265">
        <f t="shared" si="171"/>
        <v>216.68481298100517</v>
      </c>
      <c r="T169" s="265">
        <f t="shared" si="172"/>
        <v>35319.624515903844</v>
      </c>
      <c r="U169" s="265">
        <f t="shared" si="173"/>
        <v>422968.75493892207</v>
      </c>
      <c r="V169" s="336">
        <f t="shared" si="174"/>
        <v>325.02721947150775</v>
      </c>
      <c r="W169" s="337">
        <f t="shared" si="175"/>
        <v>433.36962596201033</v>
      </c>
      <c r="X169" s="331"/>
      <c r="Y169" s="332"/>
      <c r="Z169" s="241"/>
    </row>
    <row r="170" spans="1:26" ht="34.9" customHeight="1">
      <c r="A170" s="333"/>
      <c r="B170" s="255"/>
      <c r="C170" s="256"/>
      <c r="D170" s="261"/>
      <c r="E170" s="261"/>
      <c r="F170" s="261"/>
      <c r="G170" s="262"/>
      <c r="H170" s="263"/>
      <c r="I170" s="262"/>
      <c r="J170" s="263"/>
      <c r="K170" s="262"/>
      <c r="L170" s="263"/>
      <c r="M170" s="262"/>
      <c r="N170" s="263"/>
      <c r="O170" s="262">
        <f t="shared" si="160"/>
        <v>0</v>
      </c>
      <c r="P170" s="262">
        <f t="shared" si="161"/>
        <v>0</v>
      </c>
      <c r="Q170" s="263"/>
      <c r="R170" s="335"/>
      <c r="S170" s="265"/>
      <c r="T170" s="265"/>
      <c r="U170" s="265"/>
      <c r="V170" s="336"/>
      <c r="W170" s="337"/>
      <c r="X170" s="331"/>
      <c r="Y170" s="332"/>
      <c r="Z170" s="241"/>
    </row>
    <row r="171" spans="1:26" ht="34.9" customHeight="1">
      <c r="A171" s="333" t="str">
        <f>CONCATENATE(A174,$Z$95,$Z$89)</f>
        <v>Human Resource Manager||Expert</v>
      </c>
      <c r="B171" s="255" t="str">
        <f>LEFT(B174,23)</f>
        <v xml:space="preserve">Human Resource Manager </v>
      </c>
      <c r="C171" s="256">
        <f t="shared" ref="C171:C178" si="179">D171/$H$12</f>
        <v>1137.4730106462293</v>
      </c>
      <c r="D171" s="261">
        <v>2220347.3167814398</v>
      </c>
      <c r="E171" s="261">
        <f t="shared" ref="E171:E178" si="180">D171*$E$18</f>
        <v>2550518.7241671025</v>
      </c>
      <c r="F171" s="261">
        <f>+E171/E175*F175</f>
        <v>1572857.0713700785</v>
      </c>
      <c r="G171" s="262">
        <f t="shared" ref="G171:G178" si="181">E171*0.01</f>
        <v>25505.187241671025</v>
      </c>
      <c r="H171" s="263">
        <f t="shared" ref="H171:H178" si="182">IF(D171&lt;&gt;0,G171/D171,"")</f>
        <v>1.148702594810379E-2</v>
      </c>
      <c r="I171" s="262">
        <f t="shared" ref="I171:I178" si="183">E171*0.0525</f>
        <v>133902.23301877288</v>
      </c>
      <c r="J171" s="263">
        <f t="shared" ref="J171:J178" si="184">IF(E171&lt;&gt;0,I171/E171,"")</f>
        <v>5.2499999999999998E-2</v>
      </c>
      <c r="K171" s="262">
        <f t="shared" ref="K171:K178" si="185">E171*0.0428</f>
        <v>109162.20139435199</v>
      </c>
      <c r="L171" s="263">
        <f t="shared" ref="L171:L178" si="186">IF(E171&lt;&gt;0,K171/E171,"")</f>
        <v>4.2799999999999998E-2</v>
      </c>
      <c r="M171" s="262">
        <f t="shared" ref="M171:M178" si="187">E171*0.1</f>
        <v>255051.87241671025</v>
      </c>
      <c r="N171" s="263">
        <f t="shared" ref="N171:N178" si="188">IF(E171&lt;&gt;0,M171/E171,"")</f>
        <v>0.1</v>
      </c>
      <c r="O171" s="262">
        <f t="shared" si="160"/>
        <v>3074140.2182386089</v>
      </c>
      <c r="P171" s="262">
        <f t="shared" si="161"/>
        <v>768535.05455965223</v>
      </c>
      <c r="Q171" s="263">
        <f t="shared" si="162"/>
        <v>0.25</v>
      </c>
      <c r="R171" s="335">
        <f t="shared" ref="R171:R178" si="189">O171+P171</f>
        <v>3842675.2727982611</v>
      </c>
      <c r="S171" s="265">
        <f t="shared" ref="S171:S178" si="190">R171/$H$12</f>
        <v>1968.5836438515682</v>
      </c>
      <c r="T171" s="265">
        <f t="shared" ref="T171:T178" si="191">S171*$H$13</f>
        <v>320879.13394780562</v>
      </c>
      <c r="U171" s="265">
        <f t="shared" ref="U171:U178" si="192">S171*$H$12</f>
        <v>3842675.2727982611</v>
      </c>
      <c r="V171" s="336">
        <f t="shared" ref="V171:V178" si="193">S171*$V$15</f>
        <v>2952.8754657773525</v>
      </c>
      <c r="W171" s="337">
        <f t="shared" ref="W171:W178" si="194">S171*$W$15</f>
        <v>3937.1672877031365</v>
      </c>
      <c r="X171" s="331"/>
      <c r="Y171" s="332"/>
      <c r="Z171" s="241"/>
    </row>
    <row r="172" spans="1:26" ht="34.9" customHeight="1">
      <c r="A172" s="333" t="str">
        <f>CONCATENATE(A174,$Z$95,$Z$90)</f>
        <v>Human Resource Manager||Senior Manager</v>
      </c>
      <c r="B172" s="255" t="str">
        <f>LEFT(B175,23)</f>
        <v xml:space="preserve">Human Resource Manager </v>
      </c>
      <c r="C172" s="256">
        <f t="shared" si="179"/>
        <v>758.31534043081967</v>
      </c>
      <c r="D172" s="261">
        <v>1480231.54452096</v>
      </c>
      <c r="E172" s="261">
        <f t="shared" si="180"/>
        <v>1700345.8161114019</v>
      </c>
      <c r="F172" s="261">
        <f>+E172/E175*F175</f>
        <v>1048571.3809133859</v>
      </c>
      <c r="G172" s="262">
        <f t="shared" si="181"/>
        <v>17003.45816111402</v>
      </c>
      <c r="H172" s="263">
        <f t="shared" si="182"/>
        <v>1.1487025948103791E-2</v>
      </c>
      <c r="I172" s="262">
        <f t="shared" si="183"/>
        <v>89268.155345848601</v>
      </c>
      <c r="J172" s="263">
        <f t="shared" si="184"/>
        <v>5.2499999999999998E-2</v>
      </c>
      <c r="K172" s="262">
        <f t="shared" si="185"/>
        <v>72774.800929567995</v>
      </c>
      <c r="L172" s="263">
        <f t="shared" si="186"/>
        <v>4.2799999999999998E-2</v>
      </c>
      <c r="M172" s="262">
        <f t="shared" si="187"/>
        <v>170034.58161114019</v>
      </c>
      <c r="N172" s="263">
        <f t="shared" si="188"/>
        <v>0.1</v>
      </c>
      <c r="O172" s="262">
        <f t="shared" si="160"/>
        <v>2049426.8121590726</v>
      </c>
      <c r="P172" s="262">
        <f t="shared" si="161"/>
        <v>512356.70303976815</v>
      </c>
      <c r="Q172" s="263">
        <f t="shared" si="162"/>
        <v>0.25</v>
      </c>
      <c r="R172" s="335">
        <f t="shared" si="189"/>
        <v>2561783.5151988408</v>
      </c>
      <c r="S172" s="265">
        <f t="shared" si="190"/>
        <v>1312.3890959010455</v>
      </c>
      <c r="T172" s="265">
        <f t="shared" si="191"/>
        <v>213919.4226318704</v>
      </c>
      <c r="U172" s="265">
        <f t="shared" si="192"/>
        <v>2561783.5151988408</v>
      </c>
      <c r="V172" s="336">
        <f t="shared" si="193"/>
        <v>1968.5836438515682</v>
      </c>
      <c r="W172" s="337">
        <f t="shared" si="194"/>
        <v>2624.778191802091</v>
      </c>
      <c r="X172" s="331"/>
      <c r="Y172" s="332"/>
      <c r="Z172" s="241"/>
    </row>
    <row r="173" spans="1:26" ht="34.9" customHeight="1">
      <c r="A173" s="333" t="str">
        <f>CONCATENATE(A175,$Z$95,$Z$97)</f>
        <v>Human Resource Manager||Manager</v>
      </c>
      <c r="B173" s="255" t="str">
        <f>LEFT(B176,23)</f>
        <v xml:space="preserve">Human Resource Manager </v>
      </c>
      <c r="C173" s="256">
        <f t="shared" si="179"/>
        <v>615.51569840163916</v>
      </c>
      <c r="D173" s="261">
        <v>1201486.6432799997</v>
      </c>
      <c r="E173" s="261">
        <f t="shared" si="180"/>
        <v>1380150.8247657479</v>
      </c>
      <c r="F173" s="261">
        <f>+E173/E175*F175</f>
        <v>851113.13385826745</v>
      </c>
      <c r="G173" s="262">
        <f t="shared" si="181"/>
        <v>13801.508247657479</v>
      </c>
      <c r="H173" s="263">
        <f t="shared" si="182"/>
        <v>1.148702594810379E-2</v>
      </c>
      <c r="I173" s="262">
        <f t="shared" si="183"/>
        <v>72457.918300201767</v>
      </c>
      <c r="J173" s="263">
        <f t="shared" si="184"/>
        <v>5.2500000000000005E-2</v>
      </c>
      <c r="K173" s="262">
        <f t="shared" si="185"/>
        <v>59070.455299974004</v>
      </c>
      <c r="L173" s="263">
        <f t="shared" si="186"/>
        <v>4.2799999999999998E-2</v>
      </c>
      <c r="M173" s="262">
        <f t="shared" si="187"/>
        <v>138015.08247657478</v>
      </c>
      <c r="N173" s="263">
        <f t="shared" si="188"/>
        <v>9.9999999999999992E-2</v>
      </c>
      <c r="O173" s="262">
        <f t="shared" si="160"/>
        <v>1663495.7890901559</v>
      </c>
      <c r="P173" s="262">
        <f t="shared" si="161"/>
        <v>415873.94727253896</v>
      </c>
      <c r="Q173" s="263">
        <f t="shared" si="162"/>
        <v>0.25</v>
      </c>
      <c r="R173" s="335">
        <f t="shared" si="189"/>
        <v>2079369.7363626948</v>
      </c>
      <c r="S173" s="265">
        <f t="shared" si="190"/>
        <v>1065.2508895300691</v>
      </c>
      <c r="T173" s="265">
        <f t="shared" si="191"/>
        <v>173635.89499340128</v>
      </c>
      <c r="U173" s="265">
        <f t="shared" si="192"/>
        <v>2079369.736362695</v>
      </c>
      <c r="V173" s="336">
        <f t="shared" si="193"/>
        <v>1597.8763342951038</v>
      </c>
      <c r="W173" s="337">
        <f t="shared" si="194"/>
        <v>2130.5017790601382</v>
      </c>
      <c r="X173" s="331"/>
      <c r="Y173" s="332"/>
      <c r="Z173" s="241"/>
    </row>
    <row r="174" spans="1:26" ht="34.9" customHeight="1">
      <c r="A174" s="333" t="s">
        <v>525</v>
      </c>
      <c r="B174" s="255" t="s">
        <v>526</v>
      </c>
      <c r="C174" s="256">
        <f t="shared" si="179"/>
        <v>499.6068980532786</v>
      </c>
      <c r="D174" s="261">
        <v>975232.6649999998</v>
      </c>
      <c r="E174" s="261">
        <f t="shared" si="180"/>
        <v>1120252.292829341</v>
      </c>
      <c r="F174" s="261">
        <f>+E174/E175*F175</f>
        <v>690838.58267716528</v>
      </c>
      <c r="G174" s="262">
        <f t="shared" si="181"/>
        <v>11202.522928293411</v>
      </c>
      <c r="H174" s="263">
        <f t="shared" si="182"/>
        <v>1.1487025948103791E-2</v>
      </c>
      <c r="I174" s="262">
        <f t="shared" si="183"/>
        <v>58813.245373540405</v>
      </c>
      <c r="J174" s="263">
        <f t="shared" si="184"/>
        <v>5.2499999999999998E-2</v>
      </c>
      <c r="K174" s="262">
        <f t="shared" si="185"/>
        <v>47946.798133095792</v>
      </c>
      <c r="L174" s="263">
        <f t="shared" si="186"/>
        <v>4.2799999999999998E-2</v>
      </c>
      <c r="M174" s="262">
        <f t="shared" si="187"/>
        <v>112025.2292829341</v>
      </c>
      <c r="N174" s="263">
        <f t="shared" si="188"/>
        <v>0.1</v>
      </c>
      <c r="O174" s="262">
        <f t="shared" si="160"/>
        <v>1350240.0885472046</v>
      </c>
      <c r="P174" s="262">
        <f t="shared" si="161"/>
        <v>337560.02213680116</v>
      </c>
      <c r="Q174" s="263">
        <f t="shared" si="162"/>
        <v>0.25</v>
      </c>
      <c r="R174" s="335">
        <f t="shared" si="189"/>
        <v>1687800.1106840058</v>
      </c>
      <c r="S174" s="265">
        <f t="shared" si="190"/>
        <v>864.65169604713412</v>
      </c>
      <c r="T174" s="265">
        <f t="shared" si="191"/>
        <v>140938.22645568286</v>
      </c>
      <c r="U174" s="265">
        <f t="shared" si="192"/>
        <v>1687800.1106840058</v>
      </c>
      <c r="V174" s="336">
        <f t="shared" si="193"/>
        <v>1296.9775440707012</v>
      </c>
      <c r="W174" s="337">
        <f t="shared" si="194"/>
        <v>1729.3033920942682</v>
      </c>
      <c r="X174" s="331"/>
      <c r="Y174" s="332"/>
      <c r="Z174" s="241"/>
    </row>
    <row r="175" spans="1:26" ht="34.9" customHeight="1">
      <c r="A175" s="333" t="s">
        <v>525</v>
      </c>
      <c r="B175" s="255" t="s">
        <v>527</v>
      </c>
      <c r="C175" s="256">
        <f t="shared" si="179"/>
        <v>436.0829969262295</v>
      </c>
      <c r="D175" s="261">
        <v>851234.01</v>
      </c>
      <c r="E175" s="261">
        <f t="shared" si="180"/>
        <v>977814.71607784415</v>
      </c>
      <c r="F175" s="338">
        <f>402000*1.5</f>
        <v>603000</v>
      </c>
      <c r="G175" s="262">
        <f t="shared" si="181"/>
        <v>9778.1471607784424</v>
      </c>
      <c r="H175" s="263">
        <f t="shared" si="182"/>
        <v>1.1487025948103791E-2</v>
      </c>
      <c r="I175" s="262">
        <f t="shared" si="183"/>
        <v>51335.272594086819</v>
      </c>
      <c r="J175" s="263">
        <f t="shared" si="184"/>
        <v>5.2499999999999998E-2</v>
      </c>
      <c r="K175" s="262">
        <f t="shared" si="185"/>
        <v>41850.469848131725</v>
      </c>
      <c r="L175" s="263">
        <f t="shared" si="186"/>
        <v>4.2799999999999998E-2</v>
      </c>
      <c r="M175" s="262">
        <f t="shared" si="187"/>
        <v>97781.47160778442</v>
      </c>
      <c r="N175" s="263">
        <f t="shared" si="188"/>
        <v>0.1</v>
      </c>
      <c r="O175" s="262">
        <f t="shared" si="160"/>
        <v>1178560.0772886255</v>
      </c>
      <c r="P175" s="262">
        <f t="shared" si="161"/>
        <v>294640.01932215638</v>
      </c>
      <c r="Q175" s="263">
        <f t="shared" si="162"/>
        <v>0.25</v>
      </c>
      <c r="R175" s="335">
        <f t="shared" si="189"/>
        <v>1473200.096610782</v>
      </c>
      <c r="S175" s="265">
        <f t="shared" si="190"/>
        <v>754.71316424732686</v>
      </c>
      <c r="T175" s="265">
        <f t="shared" si="191"/>
        <v>123018.24577231427</v>
      </c>
      <c r="U175" s="265">
        <f t="shared" si="192"/>
        <v>1473200.096610782</v>
      </c>
      <c r="V175" s="336">
        <f t="shared" si="193"/>
        <v>1132.0697463709903</v>
      </c>
      <c r="W175" s="337">
        <f t="shared" si="194"/>
        <v>1509.4263284946537</v>
      </c>
      <c r="X175" s="331"/>
      <c r="Y175" s="332"/>
      <c r="Z175" s="241"/>
    </row>
    <row r="176" spans="1:26" ht="34.9" customHeight="1">
      <c r="A176" s="333" t="s">
        <v>525</v>
      </c>
      <c r="B176" s="255" t="s">
        <v>528</v>
      </c>
      <c r="C176" s="256">
        <f t="shared" si="179"/>
        <v>346.80616290983608</v>
      </c>
      <c r="D176" s="261">
        <v>676965.63</v>
      </c>
      <c r="E176" s="261">
        <f t="shared" si="180"/>
        <v>777632.17577844299</v>
      </c>
      <c r="F176" s="261">
        <f>+E176/E175*F175</f>
        <v>479551.18110236223</v>
      </c>
      <c r="G176" s="262">
        <f t="shared" si="181"/>
        <v>7776.3217577844298</v>
      </c>
      <c r="H176" s="263">
        <f t="shared" si="182"/>
        <v>1.148702594810379E-2</v>
      </c>
      <c r="I176" s="262">
        <f t="shared" si="183"/>
        <v>40825.689228368254</v>
      </c>
      <c r="J176" s="263">
        <f t="shared" si="184"/>
        <v>5.2499999999999998E-2</v>
      </c>
      <c r="K176" s="262">
        <f t="shared" si="185"/>
        <v>33282.65712331736</v>
      </c>
      <c r="L176" s="263">
        <f t="shared" si="186"/>
        <v>4.2799999999999998E-2</v>
      </c>
      <c r="M176" s="262">
        <f t="shared" si="187"/>
        <v>77763.217577844305</v>
      </c>
      <c r="N176" s="263">
        <f t="shared" si="188"/>
        <v>0.1</v>
      </c>
      <c r="O176" s="262">
        <f t="shared" si="160"/>
        <v>937280.06146575732</v>
      </c>
      <c r="P176" s="262">
        <f t="shared" si="161"/>
        <v>234320.01536643933</v>
      </c>
      <c r="Q176" s="263">
        <f t="shared" si="162"/>
        <v>0.25</v>
      </c>
      <c r="R176" s="335">
        <f t="shared" si="189"/>
        <v>1171600.0768321967</v>
      </c>
      <c r="S176" s="265">
        <f t="shared" si="190"/>
        <v>600.2049573935434</v>
      </c>
      <c r="T176" s="265">
        <f t="shared" si="191"/>
        <v>97833.408055147578</v>
      </c>
      <c r="U176" s="265">
        <f t="shared" si="192"/>
        <v>1171600.0768321967</v>
      </c>
      <c r="V176" s="336">
        <f t="shared" si="193"/>
        <v>900.30743609031515</v>
      </c>
      <c r="W176" s="337">
        <f t="shared" si="194"/>
        <v>1200.4099147870868</v>
      </c>
      <c r="X176" s="331"/>
      <c r="Y176" s="332"/>
      <c r="Z176" s="241"/>
    </row>
    <row r="177" spans="1:26" ht="34.9" customHeight="1">
      <c r="A177" s="333" t="s">
        <v>525</v>
      </c>
      <c r="B177" s="255" t="s">
        <v>529</v>
      </c>
      <c r="C177" s="256">
        <f t="shared" si="179"/>
        <v>257.5293288934426</v>
      </c>
      <c r="D177" s="261">
        <v>502697.24999999994</v>
      </c>
      <c r="E177" s="261">
        <f t="shared" si="180"/>
        <v>577449.63547904172</v>
      </c>
      <c r="F177" s="261">
        <f>+E177/E175*F175</f>
        <v>356102.3622047244</v>
      </c>
      <c r="G177" s="262">
        <f t="shared" si="181"/>
        <v>5774.4963547904172</v>
      </c>
      <c r="H177" s="263">
        <f t="shared" si="182"/>
        <v>1.148702594810379E-2</v>
      </c>
      <c r="I177" s="262">
        <f t="shared" si="183"/>
        <v>30316.105862649689</v>
      </c>
      <c r="J177" s="263">
        <f t="shared" si="184"/>
        <v>5.2499999999999998E-2</v>
      </c>
      <c r="K177" s="262">
        <f t="shared" si="185"/>
        <v>24714.844398502984</v>
      </c>
      <c r="L177" s="263">
        <f t="shared" si="186"/>
        <v>4.2799999999999998E-2</v>
      </c>
      <c r="M177" s="262">
        <f t="shared" si="187"/>
        <v>57744.963547904175</v>
      </c>
      <c r="N177" s="263">
        <f t="shared" si="188"/>
        <v>0.1</v>
      </c>
      <c r="O177" s="262">
        <f t="shared" si="160"/>
        <v>696000.04564288899</v>
      </c>
      <c r="P177" s="262">
        <f t="shared" si="161"/>
        <v>174000.01141072225</v>
      </c>
      <c r="Q177" s="263">
        <f t="shared" si="162"/>
        <v>0.25</v>
      </c>
      <c r="R177" s="335">
        <f t="shared" si="189"/>
        <v>870000.05705361126</v>
      </c>
      <c r="S177" s="265">
        <f t="shared" si="190"/>
        <v>445.69675053975988</v>
      </c>
      <c r="T177" s="265">
        <f t="shared" si="191"/>
        <v>72648.570337980855</v>
      </c>
      <c r="U177" s="265">
        <f t="shared" si="192"/>
        <v>870000.05705361126</v>
      </c>
      <c r="V177" s="336">
        <f t="shared" si="193"/>
        <v>668.54512580963979</v>
      </c>
      <c r="W177" s="337">
        <f t="shared" si="194"/>
        <v>891.39350107951975</v>
      </c>
      <c r="X177" s="331"/>
      <c r="Y177" s="332"/>
      <c r="Z177" s="241"/>
    </row>
    <row r="178" spans="1:26" ht="34.9" customHeight="1">
      <c r="A178" s="333" t="s">
        <v>525</v>
      </c>
      <c r="B178" s="255" t="s">
        <v>530</v>
      </c>
      <c r="C178" s="256">
        <f t="shared" si="179"/>
        <v>168.25249487704917</v>
      </c>
      <c r="D178" s="261">
        <v>328428.87</v>
      </c>
      <c r="E178" s="261">
        <f t="shared" si="180"/>
        <v>377267.09517964063</v>
      </c>
      <c r="F178" s="261">
        <f>+E178/E175*F175</f>
        <v>232653.5433070866</v>
      </c>
      <c r="G178" s="262">
        <f t="shared" si="181"/>
        <v>3772.6709517964064</v>
      </c>
      <c r="H178" s="263">
        <f t="shared" si="182"/>
        <v>1.148702594810379E-2</v>
      </c>
      <c r="I178" s="262">
        <f t="shared" si="183"/>
        <v>19806.522496931131</v>
      </c>
      <c r="J178" s="263">
        <f t="shared" si="184"/>
        <v>5.2499999999999998E-2</v>
      </c>
      <c r="K178" s="262">
        <f t="shared" si="185"/>
        <v>16147.031673688618</v>
      </c>
      <c r="L178" s="263">
        <f t="shared" si="186"/>
        <v>4.2799999999999998E-2</v>
      </c>
      <c r="M178" s="262">
        <f t="shared" si="187"/>
        <v>37726.709517964067</v>
      </c>
      <c r="N178" s="263">
        <f t="shared" si="188"/>
        <v>0.1</v>
      </c>
      <c r="O178" s="262">
        <f t="shared" si="160"/>
        <v>454720.02982002083</v>
      </c>
      <c r="P178" s="262">
        <f t="shared" si="161"/>
        <v>113680.00745500521</v>
      </c>
      <c r="Q178" s="263">
        <f t="shared" si="162"/>
        <v>0.25</v>
      </c>
      <c r="R178" s="335">
        <f t="shared" si="189"/>
        <v>568400.03727502609</v>
      </c>
      <c r="S178" s="265">
        <f t="shared" si="190"/>
        <v>291.18854368597647</v>
      </c>
      <c r="T178" s="265">
        <f t="shared" si="191"/>
        <v>47463.732620814168</v>
      </c>
      <c r="U178" s="265">
        <f t="shared" si="192"/>
        <v>568400.03727502609</v>
      </c>
      <c r="V178" s="336">
        <f t="shared" si="193"/>
        <v>436.7828155289647</v>
      </c>
      <c r="W178" s="337">
        <f t="shared" si="194"/>
        <v>582.37708737195294</v>
      </c>
      <c r="X178" s="331"/>
      <c r="Y178" s="332"/>
      <c r="Z178" s="241"/>
    </row>
    <row r="179" spans="1:26" ht="34.9" customHeight="1">
      <c r="A179" s="333"/>
      <c r="B179" s="255"/>
      <c r="C179" s="256"/>
      <c r="D179" s="261"/>
      <c r="E179" s="261"/>
      <c r="F179" s="261"/>
      <c r="G179" s="262"/>
      <c r="H179" s="263"/>
      <c r="I179" s="262"/>
      <c r="J179" s="263"/>
      <c r="K179" s="262"/>
      <c r="L179" s="263"/>
      <c r="M179" s="262"/>
      <c r="N179" s="263"/>
      <c r="O179" s="262">
        <f t="shared" si="160"/>
        <v>0</v>
      </c>
      <c r="P179" s="262">
        <f t="shared" si="161"/>
        <v>0</v>
      </c>
      <c r="Q179" s="263"/>
      <c r="R179" s="335"/>
      <c r="S179" s="265"/>
      <c r="T179" s="265"/>
      <c r="U179" s="265"/>
      <c r="V179" s="336"/>
      <c r="W179" s="337"/>
      <c r="X179" s="331"/>
      <c r="Y179" s="332"/>
      <c r="Z179" s="241"/>
    </row>
    <row r="180" spans="1:26" ht="34.9" customHeight="1">
      <c r="A180" s="333" t="str">
        <f>CONCATENATE(A183,$Z$95,$Z$89)</f>
        <v>Human Resource ||Expert</v>
      </c>
      <c r="B180" s="255" t="str">
        <f>LEFT(B183,15)</f>
        <v xml:space="preserve">Human Resource </v>
      </c>
      <c r="C180" s="256">
        <f t="shared" ref="C180:C187" si="195">D180/$H$12</f>
        <v>781.76839219672127</v>
      </c>
      <c r="D180" s="261">
        <v>1526011.901568</v>
      </c>
      <c r="E180" s="261">
        <f t="shared" ref="E180:E187" si="196">D180*$E$18</f>
        <v>1752933.8310426823</v>
      </c>
      <c r="F180" s="261">
        <f>+E180/E183*F183</f>
        <v>1034776.5119999999</v>
      </c>
      <c r="G180" s="262">
        <f t="shared" ref="G180:G187" si="197">E180*0.01</f>
        <v>17529.338310426825</v>
      </c>
      <c r="H180" s="263">
        <f t="shared" ref="H180:H187" si="198">IF(D180&lt;&gt;0,G180/D180,"")</f>
        <v>1.1487025948103791E-2</v>
      </c>
      <c r="I180" s="262">
        <f t="shared" ref="I180:I187" si="199">E180*0.0525</f>
        <v>92029.026129740814</v>
      </c>
      <c r="J180" s="263">
        <f t="shared" ref="J180:J187" si="200">IF(E180&lt;&gt;0,I180/E180,"")</f>
        <v>5.2499999999999998E-2</v>
      </c>
      <c r="K180" s="262">
        <f t="shared" ref="K180:K187" si="201">E180*0.0428</f>
        <v>75025.567968626798</v>
      </c>
      <c r="L180" s="263">
        <f t="shared" ref="L180:L187" si="202">IF(E180&lt;&gt;0,K180/E180,"")</f>
        <v>4.2799999999999998E-2</v>
      </c>
      <c r="M180" s="262">
        <f t="shared" ref="M180:M187" si="203">E180*0.1</f>
        <v>175293.38310426823</v>
      </c>
      <c r="N180" s="263">
        <f t="shared" ref="N180:N187" si="204">IF(E180&lt;&gt;0,M180/E180,"")</f>
        <v>0.1</v>
      </c>
      <c r="O180" s="262">
        <f t="shared" si="160"/>
        <v>2112811.146555745</v>
      </c>
      <c r="P180" s="262">
        <f t="shared" si="161"/>
        <v>528202.78663893626</v>
      </c>
      <c r="Q180" s="263">
        <f t="shared" si="162"/>
        <v>0.25</v>
      </c>
      <c r="R180" s="335">
        <f t="shared" ref="R180:R187" si="205">O180+P180</f>
        <v>2641013.9331946811</v>
      </c>
      <c r="S180" s="265">
        <f t="shared" ref="S180:S187" si="206">R180/$H$12</f>
        <v>1352.9784493825211</v>
      </c>
      <c r="T180" s="265">
        <f t="shared" ref="T180:T187" si="207">S180*$H$13</f>
        <v>220535.48724935096</v>
      </c>
      <c r="U180" s="265">
        <f t="shared" ref="U180:U187" si="208">S180*$H$12</f>
        <v>2641013.9331946811</v>
      </c>
      <c r="V180" s="336">
        <f t="shared" ref="V180:V187" si="209">S180*$V$15</f>
        <v>2029.4676740737818</v>
      </c>
      <c r="W180" s="337">
        <f t="shared" ref="W180:W187" si="210">S180*$W$15</f>
        <v>2705.9568987650423</v>
      </c>
      <c r="X180" s="331"/>
      <c r="Y180" s="332"/>
      <c r="Z180" s="241"/>
    </row>
    <row r="181" spans="1:26" ht="34.9" customHeight="1">
      <c r="A181" s="333" t="str">
        <f>CONCATENATE(A183,$Z$95,$Z$90)</f>
        <v>Human Resource ||Senior Manager</v>
      </c>
      <c r="B181" s="255" t="str">
        <f>LEFT(B184,15)</f>
        <v xml:space="preserve">Human Resource </v>
      </c>
      <c r="C181" s="256">
        <f t="shared" si="195"/>
        <v>521.17892813114747</v>
      </c>
      <c r="D181" s="261">
        <v>1017341.2677119998</v>
      </c>
      <c r="E181" s="261">
        <f t="shared" si="196"/>
        <v>1168622.5540284547</v>
      </c>
      <c r="F181" s="261">
        <f>+E181/E183*F183</f>
        <v>689851.0079999998</v>
      </c>
      <c r="G181" s="262">
        <f t="shared" si="197"/>
        <v>11686.225540284548</v>
      </c>
      <c r="H181" s="263">
        <f t="shared" si="198"/>
        <v>1.1487025948103791E-2</v>
      </c>
      <c r="I181" s="262">
        <f t="shared" si="199"/>
        <v>61352.684086493871</v>
      </c>
      <c r="J181" s="263">
        <f t="shared" si="200"/>
        <v>5.2499999999999998E-2</v>
      </c>
      <c r="K181" s="262">
        <f t="shared" si="201"/>
        <v>50017.04531241786</v>
      </c>
      <c r="L181" s="263">
        <f t="shared" si="202"/>
        <v>4.2799999999999998E-2</v>
      </c>
      <c r="M181" s="262">
        <f t="shared" si="203"/>
        <v>116862.25540284548</v>
      </c>
      <c r="N181" s="263">
        <f t="shared" si="204"/>
        <v>0.1</v>
      </c>
      <c r="O181" s="262">
        <f t="shared" si="160"/>
        <v>1408540.7643704966</v>
      </c>
      <c r="P181" s="262">
        <f t="shared" si="161"/>
        <v>352135.19109262415</v>
      </c>
      <c r="Q181" s="263">
        <f t="shared" si="162"/>
        <v>0.25</v>
      </c>
      <c r="R181" s="335">
        <f t="shared" si="205"/>
        <v>1760675.9554631207</v>
      </c>
      <c r="S181" s="265">
        <f t="shared" si="206"/>
        <v>901.98563292168069</v>
      </c>
      <c r="T181" s="265">
        <f t="shared" si="207"/>
        <v>147023.65816623394</v>
      </c>
      <c r="U181" s="265">
        <f t="shared" si="208"/>
        <v>1760675.9554631207</v>
      </c>
      <c r="V181" s="336">
        <f t="shared" si="209"/>
        <v>1352.9784493825209</v>
      </c>
      <c r="W181" s="337">
        <f t="shared" si="210"/>
        <v>1803.9712658433614</v>
      </c>
      <c r="X181" s="331"/>
      <c r="Y181" s="332"/>
      <c r="Z181" s="241"/>
    </row>
    <row r="182" spans="1:26" ht="34.9" customHeight="1">
      <c r="A182" s="333" t="str">
        <f>CONCATENATE(A184,$Z$95,$Z$97)</f>
        <v>Human Resource ||Manager</v>
      </c>
      <c r="B182" s="255" t="str">
        <f>LEFT(B185,15)</f>
        <v xml:space="preserve">Human Resource </v>
      </c>
      <c r="C182" s="256">
        <f t="shared" si="195"/>
        <v>423.03484426229505</v>
      </c>
      <c r="D182" s="261">
        <v>825764.01599999995</v>
      </c>
      <c r="E182" s="261">
        <f t="shared" si="196"/>
        <v>948557.26788023929</v>
      </c>
      <c r="F182" s="261">
        <f>+E182/E183*F183</f>
        <v>559943.99999999988</v>
      </c>
      <c r="G182" s="262">
        <f t="shared" si="197"/>
        <v>9485.5726788023931</v>
      </c>
      <c r="H182" s="263">
        <f t="shared" si="198"/>
        <v>1.1487025948103791E-2</v>
      </c>
      <c r="I182" s="262">
        <f t="shared" si="199"/>
        <v>49799.256563712559</v>
      </c>
      <c r="J182" s="263">
        <f t="shared" si="200"/>
        <v>5.2499999999999998E-2</v>
      </c>
      <c r="K182" s="262">
        <f t="shared" si="201"/>
        <v>40598.251065274242</v>
      </c>
      <c r="L182" s="263">
        <f t="shared" si="202"/>
        <v>4.2799999999999998E-2</v>
      </c>
      <c r="M182" s="262">
        <f t="shared" si="203"/>
        <v>94855.726788023938</v>
      </c>
      <c r="N182" s="263">
        <f t="shared" si="204"/>
        <v>0.1</v>
      </c>
      <c r="O182" s="262">
        <f t="shared" si="160"/>
        <v>1143296.0749760524</v>
      </c>
      <c r="P182" s="262">
        <f t="shared" si="161"/>
        <v>285824.0187440131</v>
      </c>
      <c r="Q182" s="263">
        <f t="shared" si="162"/>
        <v>0.25</v>
      </c>
      <c r="R182" s="335">
        <f t="shared" si="205"/>
        <v>1429120.0937200654</v>
      </c>
      <c r="S182" s="265">
        <f t="shared" si="206"/>
        <v>732.13119555331218</v>
      </c>
      <c r="T182" s="265">
        <f t="shared" si="207"/>
        <v>119337.38487518989</v>
      </c>
      <c r="U182" s="265">
        <f t="shared" si="208"/>
        <v>1429120.0937200654</v>
      </c>
      <c r="V182" s="336">
        <f t="shared" si="209"/>
        <v>1098.1967933299684</v>
      </c>
      <c r="W182" s="337">
        <f t="shared" si="210"/>
        <v>1464.2623911066244</v>
      </c>
      <c r="X182" s="331"/>
      <c r="Y182" s="332"/>
      <c r="Z182" s="241"/>
    </row>
    <row r="183" spans="1:26" ht="34.9" customHeight="1">
      <c r="A183" s="333" t="s">
        <v>531</v>
      </c>
      <c r="B183" s="255" t="s">
        <v>532</v>
      </c>
      <c r="C183" s="256">
        <f t="shared" si="195"/>
        <v>343.37243852459017</v>
      </c>
      <c r="D183" s="261">
        <v>670263</v>
      </c>
      <c r="E183" s="261">
        <f t="shared" si="196"/>
        <v>769932.84730538912</v>
      </c>
      <c r="F183" s="338">
        <f>303000*1.5</f>
        <v>454500</v>
      </c>
      <c r="G183" s="262">
        <f t="shared" si="197"/>
        <v>7699.3284730538917</v>
      </c>
      <c r="H183" s="263">
        <f t="shared" si="198"/>
        <v>1.1487025948103791E-2</v>
      </c>
      <c r="I183" s="262">
        <f t="shared" si="199"/>
        <v>40421.474483532926</v>
      </c>
      <c r="J183" s="263">
        <f t="shared" si="200"/>
        <v>5.2499999999999998E-2</v>
      </c>
      <c r="K183" s="262">
        <f t="shared" si="201"/>
        <v>32953.125864670656</v>
      </c>
      <c r="L183" s="263">
        <f t="shared" si="202"/>
        <v>4.2800000000000005E-2</v>
      </c>
      <c r="M183" s="262">
        <f t="shared" si="203"/>
        <v>76993.284730538915</v>
      </c>
      <c r="N183" s="263">
        <f t="shared" si="204"/>
        <v>0.1</v>
      </c>
      <c r="O183" s="262">
        <f t="shared" si="160"/>
        <v>928000.06085718551</v>
      </c>
      <c r="P183" s="262">
        <f t="shared" si="161"/>
        <v>232000.01521429638</v>
      </c>
      <c r="Q183" s="263">
        <f t="shared" si="162"/>
        <v>0.25</v>
      </c>
      <c r="R183" s="335">
        <f t="shared" si="205"/>
        <v>1160000.0760714819</v>
      </c>
      <c r="S183" s="265">
        <f t="shared" si="206"/>
        <v>594.26233405301332</v>
      </c>
      <c r="T183" s="265">
        <f t="shared" si="207"/>
        <v>96864.760450641174</v>
      </c>
      <c r="U183" s="265">
        <f t="shared" si="208"/>
        <v>1160000.0760714819</v>
      </c>
      <c r="V183" s="336">
        <f t="shared" si="209"/>
        <v>891.39350107951998</v>
      </c>
      <c r="W183" s="337">
        <f t="shared" si="210"/>
        <v>1188.5246681060266</v>
      </c>
      <c r="X183" s="331"/>
      <c r="Y183" s="332"/>
      <c r="Z183" s="241"/>
    </row>
    <row r="184" spans="1:26" ht="34.9" customHeight="1">
      <c r="A184" s="333" t="s">
        <v>531</v>
      </c>
      <c r="B184" s="255" t="s">
        <v>533</v>
      </c>
      <c r="C184" s="256">
        <f t="shared" si="195"/>
        <v>291.86657274590158</v>
      </c>
      <c r="D184" s="261">
        <v>569723.54999999993</v>
      </c>
      <c r="E184" s="261">
        <f t="shared" si="196"/>
        <v>654442.92020958068</v>
      </c>
      <c r="F184" s="261">
        <f>+E184/E183*F183</f>
        <v>386324.99999999994</v>
      </c>
      <c r="G184" s="262">
        <f t="shared" si="197"/>
        <v>6544.4292020958073</v>
      </c>
      <c r="H184" s="263">
        <f t="shared" si="198"/>
        <v>1.1487025948103791E-2</v>
      </c>
      <c r="I184" s="262">
        <f t="shared" si="199"/>
        <v>34358.253311002984</v>
      </c>
      <c r="J184" s="263">
        <f t="shared" si="200"/>
        <v>5.2499999999999998E-2</v>
      </c>
      <c r="K184" s="262">
        <f t="shared" si="201"/>
        <v>28010.15698497005</v>
      </c>
      <c r="L184" s="263">
        <f t="shared" si="202"/>
        <v>4.2799999999999998E-2</v>
      </c>
      <c r="M184" s="262">
        <f t="shared" si="203"/>
        <v>65444.29202095807</v>
      </c>
      <c r="N184" s="263">
        <f t="shared" si="204"/>
        <v>0.1</v>
      </c>
      <c r="O184" s="262">
        <f t="shared" si="160"/>
        <v>788800.05172860762</v>
      </c>
      <c r="P184" s="262">
        <f t="shared" si="161"/>
        <v>197200.01293215191</v>
      </c>
      <c r="Q184" s="263">
        <f t="shared" si="162"/>
        <v>0.25</v>
      </c>
      <c r="R184" s="335">
        <f t="shared" si="205"/>
        <v>986000.06466075953</v>
      </c>
      <c r="S184" s="265">
        <f t="shared" si="206"/>
        <v>505.12298394506121</v>
      </c>
      <c r="T184" s="265">
        <f t="shared" si="207"/>
        <v>82335.046383044973</v>
      </c>
      <c r="U184" s="265">
        <f t="shared" si="208"/>
        <v>986000.06466075953</v>
      </c>
      <c r="V184" s="336">
        <f t="shared" si="209"/>
        <v>757.68447591759184</v>
      </c>
      <c r="W184" s="337">
        <f t="shared" si="210"/>
        <v>1010.2459678901224</v>
      </c>
      <c r="X184" s="331"/>
      <c r="Y184" s="332"/>
      <c r="Z184" s="241"/>
    </row>
    <row r="185" spans="1:26" ht="34.9" customHeight="1">
      <c r="A185" s="333" t="s">
        <v>531</v>
      </c>
      <c r="B185" s="255" t="s">
        <v>534</v>
      </c>
      <c r="C185" s="256">
        <f t="shared" si="195"/>
        <v>263.53834656762291</v>
      </c>
      <c r="D185" s="261">
        <v>514426.85249999992</v>
      </c>
      <c r="E185" s="261">
        <f t="shared" si="196"/>
        <v>590923.460306886</v>
      </c>
      <c r="F185" s="261">
        <f>+E185/E183*F183</f>
        <v>348828.74999999994</v>
      </c>
      <c r="G185" s="262">
        <f t="shared" si="197"/>
        <v>5909.2346030688605</v>
      </c>
      <c r="H185" s="263">
        <f t="shared" si="198"/>
        <v>1.1487025948103791E-2</v>
      </c>
      <c r="I185" s="262">
        <f t="shared" si="199"/>
        <v>31023.481666111515</v>
      </c>
      <c r="J185" s="263">
        <f t="shared" si="200"/>
        <v>5.2499999999999998E-2</v>
      </c>
      <c r="K185" s="262">
        <f t="shared" si="201"/>
        <v>25291.524101134721</v>
      </c>
      <c r="L185" s="263">
        <f t="shared" si="202"/>
        <v>4.2799999999999998E-2</v>
      </c>
      <c r="M185" s="262">
        <f t="shared" si="203"/>
        <v>59092.346030688605</v>
      </c>
      <c r="N185" s="263">
        <f t="shared" si="204"/>
        <v>0.1</v>
      </c>
      <c r="O185" s="262">
        <f t="shared" si="160"/>
        <v>712240.04670788976</v>
      </c>
      <c r="P185" s="262">
        <f t="shared" si="161"/>
        <v>178060.01167697244</v>
      </c>
      <c r="Q185" s="263">
        <f t="shared" si="162"/>
        <v>0.25</v>
      </c>
      <c r="R185" s="335">
        <f t="shared" si="205"/>
        <v>890300.05838486226</v>
      </c>
      <c r="S185" s="265">
        <f t="shared" si="206"/>
        <v>456.09634138568765</v>
      </c>
      <c r="T185" s="265">
        <f t="shared" si="207"/>
        <v>74343.703645867092</v>
      </c>
      <c r="U185" s="265">
        <f t="shared" si="208"/>
        <v>890300.05838486226</v>
      </c>
      <c r="V185" s="336">
        <f t="shared" si="209"/>
        <v>684.14451207853153</v>
      </c>
      <c r="W185" s="337">
        <f t="shared" si="210"/>
        <v>912.1926827713753</v>
      </c>
      <c r="X185" s="331"/>
      <c r="Y185" s="332"/>
      <c r="Z185" s="241"/>
    </row>
    <row r="186" spans="1:26" ht="34.9" customHeight="1">
      <c r="A186" s="333" t="s">
        <v>531</v>
      </c>
      <c r="B186" s="255" t="s">
        <v>535</v>
      </c>
      <c r="C186" s="256">
        <f t="shared" si="195"/>
        <v>190.57170338114753</v>
      </c>
      <c r="D186" s="261">
        <v>371995.96499999997</v>
      </c>
      <c r="E186" s="261">
        <f t="shared" si="196"/>
        <v>427312.73025449092</v>
      </c>
      <c r="F186" s="261">
        <f>+E186/E183*F183</f>
        <v>252247.49999999997</v>
      </c>
      <c r="G186" s="262">
        <f t="shared" si="197"/>
        <v>4273.1273025449091</v>
      </c>
      <c r="H186" s="263">
        <f t="shared" si="198"/>
        <v>1.148702594810379E-2</v>
      </c>
      <c r="I186" s="262">
        <f t="shared" si="199"/>
        <v>22433.918338360771</v>
      </c>
      <c r="J186" s="263">
        <f t="shared" si="200"/>
        <v>5.2499999999999991E-2</v>
      </c>
      <c r="K186" s="262">
        <f t="shared" si="201"/>
        <v>18288.984854892209</v>
      </c>
      <c r="L186" s="263">
        <f t="shared" si="202"/>
        <v>4.2799999999999998E-2</v>
      </c>
      <c r="M186" s="262">
        <f t="shared" si="203"/>
        <v>42731.273025449096</v>
      </c>
      <c r="N186" s="263">
        <f t="shared" si="204"/>
        <v>0.1</v>
      </c>
      <c r="O186" s="262">
        <f t="shared" si="160"/>
        <v>515040.03377573786</v>
      </c>
      <c r="P186" s="262">
        <f t="shared" si="161"/>
        <v>128760.00844393446</v>
      </c>
      <c r="Q186" s="263">
        <f t="shared" si="162"/>
        <v>0.25</v>
      </c>
      <c r="R186" s="335">
        <f t="shared" si="205"/>
        <v>643800.04221967235</v>
      </c>
      <c r="S186" s="265">
        <f t="shared" si="206"/>
        <v>329.81559539942231</v>
      </c>
      <c r="T186" s="265">
        <f t="shared" si="207"/>
        <v>53759.942050105834</v>
      </c>
      <c r="U186" s="265">
        <f t="shared" si="208"/>
        <v>643800.04221967235</v>
      </c>
      <c r="V186" s="336">
        <f t="shared" si="209"/>
        <v>494.72339309913343</v>
      </c>
      <c r="W186" s="337">
        <f t="shared" si="210"/>
        <v>659.63119079884461</v>
      </c>
      <c r="X186" s="331"/>
      <c r="Y186" s="332"/>
      <c r="Z186" s="241"/>
    </row>
    <row r="187" spans="1:26" ht="34.9" customHeight="1">
      <c r="A187" s="333" t="s">
        <v>531</v>
      </c>
      <c r="B187" s="255" t="s">
        <v>536</v>
      </c>
      <c r="C187" s="256">
        <f t="shared" si="195"/>
        <v>145.07485527663934</v>
      </c>
      <c r="D187" s="261">
        <v>283186.11749999999</v>
      </c>
      <c r="E187" s="261">
        <f t="shared" si="196"/>
        <v>325296.62798652687</v>
      </c>
      <c r="F187" s="261">
        <f>+E187/E183*F183</f>
        <v>192026.25</v>
      </c>
      <c r="G187" s="262">
        <f t="shared" si="197"/>
        <v>3252.9662798652689</v>
      </c>
      <c r="H187" s="263">
        <f t="shared" si="198"/>
        <v>1.1487025948103791E-2</v>
      </c>
      <c r="I187" s="262">
        <f t="shared" si="199"/>
        <v>17078.072969292662</v>
      </c>
      <c r="J187" s="263">
        <f t="shared" si="200"/>
        <v>5.2500000000000005E-2</v>
      </c>
      <c r="K187" s="262">
        <f t="shared" si="201"/>
        <v>13922.695677823349</v>
      </c>
      <c r="L187" s="263">
        <f t="shared" si="202"/>
        <v>4.2799999999999998E-2</v>
      </c>
      <c r="M187" s="262">
        <f t="shared" si="203"/>
        <v>32529.662798652687</v>
      </c>
      <c r="N187" s="263">
        <f t="shared" si="204"/>
        <v>0.1</v>
      </c>
      <c r="O187" s="262">
        <f t="shared" si="160"/>
        <v>392080.02571216074</v>
      </c>
      <c r="P187" s="262">
        <f t="shared" si="161"/>
        <v>98020.006428040186</v>
      </c>
      <c r="Q187" s="263">
        <f t="shared" si="162"/>
        <v>0.25</v>
      </c>
      <c r="R187" s="335">
        <f t="shared" si="205"/>
        <v>490100.03214020096</v>
      </c>
      <c r="S187" s="265">
        <f t="shared" si="206"/>
        <v>251.07583613739803</v>
      </c>
      <c r="T187" s="265">
        <f t="shared" si="207"/>
        <v>40925.361290395878</v>
      </c>
      <c r="U187" s="265">
        <f t="shared" si="208"/>
        <v>490100.03214020096</v>
      </c>
      <c r="V187" s="336">
        <f t="shared" si="209"/>
        <v>376.61375420609704</v>
      </c>
      <c r="W187" s="337">
        <f t="shared" si="210"/>
        <v>502.15167227479606</v>
      </c>
      <c r="X187" s="331"/>
      <c r="Y187" s="332"/>
      <c r="Z187" s="241"/>
    </row>
    <row r="188" spans="1:26" ht="34.9" customHeight="1">
      <c r="A188" s="333"/>
      <c r="B188" s="255"/>
      <c r="C188" s="256"/>
      <c r="D188" s="261"/>
      <c r="E188" s="261"/>
      <c r="F188" s="261"/>
      <c r="G188" s="262"/>
      <c r="H188" s="263"/>
      <c r="I188" s="262"/>
      <c r="J188" s="263"/>
      <c r="K188" s="262"/>
      <c r="L188" s="263"/>
      <c r="M188" s="262"/>
      <c r="N188" s="263"/>
      <c r="O188" s="262">
        <f t="shared" si="160"/>
        <v>0</v>
      </c>
      <c r="P188" s="262">
        <f t="shared" si="161"/>
        <v>0</v>
      </c>
      <c r="Q188" s="263"/>
      <c r="R188" s="335"/>
      <c r="S188" s="265"/>
      <c r="T188" s="265"/>
      <c r="U188" s="265"/>
      <c r="V188" s="336"/>
      <c r="W188" s="337"/>
      <c r="X188" s="331"/>
      <c r="Y188" s="332"/>
      <c r="Z188" s="241"/>
    </row>
    <row r="189" spans="1:26" ht="34.9" customHeight="1">
      <c r="A189" s="333" t="str">
        <f>CONCATENATE(A192,$Z$95,$Z$89)</f>
        <v>Contract Administrator||Expert</v>
      </c>
      <c r="B189" s="255" t="str">
        <f>LEFT(B192,23)</f>
        <v xml:space="preserve">Contract Administrator </v>
      </c>
      <c r="C189" s="256">
        <f t="shared" ref="C189:C196" si="211">D189/$H$12</f>
        <v>703.5915529770491</v>
      </c>
      <c r="D189" s="261">
        <v>1373410.7114111998</v>
      </c>
      <c r="E189" s="261">
        <f t="shared" ref="E189:E196" si="212">D189*$E$18</f>
        <v>1577640.4479384138</v>
      </c>
      <c r="F189" s="261">
        <f>+E189/E192*F192</f>
        <v>1383117.1199999999</v>
      </c>
      <c r="G189" s="262">
        <f t="shared" ref="G189:G196" si="213">E189*0.01</f>
        <v>15776.404479384139</v>
      </c>
      <c r="H189" s="263">
        <f t="shared" ref="H189:H196" si="214">IF(D189&lt;&gt;0,G189/D189,"")</f>
        <v>1.1487025948103791E-2</v>
      </c>
      <c r="I189" s="262">
        <f t="shared" ref="I189:I196" si="215">E189*0.0525</f>
        <v>82826.123516766718</v>
      </c>
      <c r="J189" s="263">
        <f t="shared" ref="J189:J196" si="216">IF(E189&lt;&gt;0,I189/E189,"")</f>
        <v>5.2499999999999998E-2</v>
      </c>
      <c r="K189" s="262">
        <f t="shared" ref="K189:K196" si="217">E189*0.0428</f>
        <v>67523.011171764112</v>
      </c>
      <c r="L189" s="263">
        <f t="shared" ref="L189:L196" si="218">IF(E189&lt;&gt;0,K189/E189,"")</f>
        <v>4.2799999999999998E-2</v>
      </c>
      <c r="M189" s="262">
        <f t="shared" ref="M189:M196" si="219">E189*0.1</f>
        <v>157764.0447938414</v>
      </c>
      <c r="N189" s="263">
        <f t="shared" ref="N189:N196" si="220">IF(E189&lt;&gt;0,M189/E189,"")</f>
        <v>0.1</v>
      </c>
      <c r="O189" s="262">
        <f t="shared" si="160"/>
        <v>1901530.0319001703</v>
      </c>
      <c r="P189" s="262">
        <f t="shared" si="161"/>
        <v>475382.50797504256</v>
      </c>
      <c r="Q189" s="263">
        <f t="shared" si="162"/>
        <v>0.25</v>
      </c>
      <c r="R189" s="335">
        <f t="shared" ref="R189:R196" si="221">O189+P189</f>
        <v>2376912.5398752131</v>
      </c>
      <c r="S189" s="265">
        <f t="shared" ref="S189:S196" si="222">R189/$H$12</f>
        <v>1217.680604444269</v>
      </c>
      <c r="T189" s="265">
        <f t="shared" ref="T189:T196" si="223">S189*$H$13</f>
        <v>198481.93852441583</v>
      </c>
      <c r="U189" s="265">
        <f t="shared" ref="U189:U196" si="224">S189*$H$12</f>
        <v>2376912.5398752131</v>
      </c>
      <c r="V189" s="336">
        <f t="shared" ref="V189:V196" si="225">S189*$V$15</f>
        <v>1826.5209066664033</v>
      </c>
      <c r="W189" s="337">
        <f t="shared" ref="W189:W196" si="226">S189*$W$15</f>
        <v>2435.3612088885379</v>
      </c>
      <c r="X189" s="331"/>
      <c r="Y189" s="332"/>
      <c r="Z189" s="241"/>
    </row>
    <row r="190" spans="1:26" ht="34.9" customHeight="1">
      <c r="A190" s="333" t="str">
        <f>CONCATENATE(A192,$Z$95,$Z$90)</f>
        <v>Contract Administrator||Senior Manager</v>
      </c>
      <c r="B190" s="255" t="str">
        <f>LEFT(B193,23)</f>
        <v xml:space="preserve">Contract Administrator </v>
      </c>
      <c r="C190" s="256">
        <f t="shared" si="211"/>
        <v>469.06103531803268</v>
      </c>
      <c r="D190" s="261">
        <v>915607.14094079984</v>
      </c>
      <c r="E190" s="261">
        <f t="shared" si="212"/>
        <v>1051760.2986256091</v>
      </c>
      <c r="F190" s="261">
        <f>+E190/E192*F192</f>
        <v>922078.07999999973</v>
      </c>
      <c r="G190" s="262">
        <f t="shared" si="213"/>
        <v>10517.602986256092</v>
      </c>
      <c r="H190" s="263">
        <f t="shared" si="214"/>
        <v>1.148702594810379E-2</v>
      </c>
      <c r="I190" s="262">
        <f t="shared" si="215"/>
        <v>55217.415677844481</v>
      </c>
      <c r="J190" s="263">
        <f t="shared" si="216"/>
        <v>5.2499999999999998E-2</v>
      </c>
      <c r="K190" s="262">
        <f t="shared" si="217"/>
        <v>45015.34078117607</v>
      </c>
      <c r="L190" s="263">
        <f t="shared" si="218"/>
        <v>4.2799999999999998E-2</v>
      </c>
      <c r="M190" s="262">
        <f t="shared" si="219"/>
        <v>105176.02986256091</v>
      </c>
      <c r="N190" s="263">
        <f t="shared" si="220"/>
        <v>0.1</v>
      </c>
      <c r="O190" s="262">
        <f t="shared" si="160"/>
        <v>1267686.6879334468</v>
      </c>
      <c r="P190" s="262">
        <f t="shared" si="161"/>
        <v>316921.67198336171</v>
      </c>
      <c r="Q190" s="263">
        <f t="shared" si="162"/>
        <v>0.25</v>
      </c>
      <c r="R190" s="335">
        <f t="shared" si="221"/>
        <v>1584608.3599168085</v>
      </c>
      <c r="S190" s="265">
        <f t="shared" si="222"/>
        <v>811.78706962951253</v>
      </c>
      <c r="T190" s="265">
        <f t="shared" si="223"/>
        <v>132321.29234961054</v>
      </c>
      <c r="U190" s="265">
        <f t="shared" si="224"/>
        <v>1584608.3599168085</v>
      </c>
      <c r="V190" s="336">
        <f t="shared" si="225"/>
        <v>1217.6806044442687</v>
      </c>
      <c r="W190" s="337">
        <f t="shared" si="226"/>
        <v>1623.5741392590251</v>
      </c>
      <c r="X190" s="331"/>
      <c r="Y190" s="332"/>
      <c r="Z190" s="241"/>
    </row>
    <row r="191" spans="1:26" ht="34.9" customHeight="1">
      <c r="A191" s="333" t="str">
        <f>CONCATENATE(A193,$Z$95,$Z$97)</f>
        <v>Contract Administrator||Manager</v>
      </c>
      <c r="B191" s="255" t="str">
        <f>LEFT(B194,23)</f>
        <v xml:space="preserve">Contract Administrator </v>
      </c>
      <c r="C191" s="256">
        <f t="shared" si="211"/>
        <v>380.73135983606556</v>
      </c>
      <c r="D191" s="261">
        <v>743187.61439999996</v>
      </c>
      <c r="E191" s="261">
        <f t="shared" si="212"/>
        <v>853701.54109221534</v>
      </c>
      <c r="F191" s="261">
        <f>+E191/E192*F192</f>
        <v>748440</v>
      </c>
      <c r="G191" s="262">
        <f t="shared" si="213"/>
        <v>8537.015410922153</v>
      </c>
      <c r="H191" s="263">
        <f t="shared" si="214"/>
        <v>1.148702594810379E-2</v>
      </c>
      <c r="I191" s="262">
        <f t="shared" si="215"/>
        <v>44819.330907341304</v>
      </c>
      <c r="J191" s="263">
        <f t="shared" si="216"/>
        <v>5.2499999999999998E-2</v>
      </c>
      <c r="K191" s="262">
        <f t="shared" si="217"/>
        <v>36538.425958746811</v>
      </c>
      <c r="L191" s="263">
        <f t="shared" si="218"/>
        <v>4.2799999999999991E-2</v>
      </c>
      <c r="M191" s="262">
        <f t="shared" si="219"/>
        <v>85370.154109221534</v>
      </c>
      <c r="N191" s="263">
        <f t="shared" si="220"/>
        <v>0.1</v>
      </c>
      <c r="O191" s="262">
        <f t="shared" si="160"/>
        <v>1028966.4674784471</v>
      </c>
      <c r="P191" s="262">
        <f t="shared" si="161"/>
        <v>257241.61686961178</v>
      </c>
      <c r="Q191" s="263">
        <f t="shared" si="162"/>
        <v>0.25</v>
      </c>
      <c r="R191" s="335">
        <f t="shared" si="221"/>
        <v>1286208.0843480588</v>
      </c>
      <c r="S191" s="265">
        <f t="shared" si="222"/>
        <v>658.91807599798096</v>
      </c>
      <c r="T191" s="265">
        <f t="shared" si="223"/>
        <v>107403.6463876709</v>
      </c>
      <c r="U191" s="265">
        <f t="shared" si="224"/>
        <v>1286208.0843480588</v>
      </c>
      <c r="V191" s="336">
        <f t="shared" si="225"/>
        <v>988.3771139969715</v>
      </c>
      <c r="W191" s="337">
        <f t="shared" si="226"/>
        <v>1317.8361519959619</v>
      </c>
      <c r="X191" s="331"/>
      <c r="Y191" s="332"/>
      <c r="Z191" s="241"/>
    </row>
    <row r="192" spans="1:26" ht="34.9" customHeight="1">
      <c r="A192" s="333" t="s">
        <v>537</v>
      </c>
      <c r="B192" s="255" t="s">
        <v>538</v>
      </c>
      <c r="C192" s="256">
        <f t="shared" si="211"/>
        <v>309.03519467213113</v>
      </c>
      <c r="D192" s="261">
        <v>603236.69999999995</v>
      </c>
      <c r="E192" s="261">
        <f t="shared" si="212"/>
        <v>692939.56257485016</v>
      </c>
      <c r="F192" s="338">
        <f>405000*1.5</f>
        <v>607500</v>
      </c>
      <c r="G192" s="262">
        <f t="shared" si="213"/>
        <v>6929.3956257485015</v>
      </c>
      <c r="H192" s="263">
        <f t="shared" si="214"/>
        <v>1.1487025948103791E-2</v>
      </c>
      <c r="I192" s="262">
        <f t="shared" si="215"/>
        <v>36379.327035179631</v>
      </c>
      <c r="J192" s="263">
        <f t="shared" si="216"/>
        <v>5.2499999999999998E-2</v>
      </c>
      <c r="K192" s="262">
        <f t="shared" si="217"/>
        <v>29657.813278203586</v>
      </c>
      <c r="L192" s="263">
        <f t="shared" si="218"/>
        <v>4.2799999999999998E-2</v>
      </c>
      <c r="M192" s="262">
        <f t="shared" si="219"/>
        <v>69293.956257485013</v>
      </c>
      <c r="N192" s="263">
        <f t="shared" si="220"/>
        <v>9.9999999999999992E-2</v>
      </c>
      <c r="O192" s="262">
        <f t="shared" si="160"/>
        <v>835200.05477146688</v>
      </c>
      <c r="P192" s="262">
        <f t="shared" si="161"/>
        <v>208800.01369286672</v>
      </c>
      <c r="Q192" s="263">
        <f t="shared" si="162"/>
        <v>0.25</v>
      </c>
      <c r="R192" s="335">
        <f t="shared" si="221"/>
        <v>1044000.0684643337</v>
      </c>
      <c r="S192" s="265">
        <f t="shared" si="222"/>
        <v>534.83610064771187</v>
      </c>
      <c r="T192" s="265">
        <f t="shared" si="223"/>
        <v>87178.28440557704</v>
      </c>
      <c r="U192" s="265">
        <f t="shared" si="224"/>
        <v>1044000.0684643335</v>
      </c>
      <c r="V192" s="336">
        <f t="shared" si="225"/>
        <v>802.25415097156781</v>
      </c>
      <c r="W192" s="337">
        <f t="shared" si="226"/>
        <v>1069.6722012954237</v>
      </c>
      <c r="X192" s="331"/>
      <c r="Y192" s="332"/>
      <c r="Z192" s="241"/>
    </row>
    <row r="193" spans="1:26" ht="34.9" customHeight="1">
      <c r="A193" s="333" t="s">
        <v>537</v>
      </c>
      <c r="B193" s="255" t="s">
        <v>539</v>
      </c>
      <c r="C193" s="256">
        <f t="shared" si="211"/>
        <v>248.08658683401634</v>
      </c>
      <c r="D193" s="261">
        <v>484265.0174999999</v>
      </c>
      <c r="E193" s="261">
        <f t="shared" si="212"/>
        <v>556276.48217814346</v>
      </c>
      <c r="F193" s="261">
        <f>+E193/E192*F192</f>
        <v>487687.49999999988</v>
      </c>
      <c r="G193" s="262">
        <f t="shared" si="213"/>
        <v>5562.7648217814349</v>
      </c>
      <c r="H193" s="263">
        <f t="shared" si="214"/>
        <v>1.148702594810379E-2</v>
      </c>
      <c r="I193" s="262">
        <f t="shared" si="215"/>
        <v>29204.515314352531</v>
      </c>
      <c r="J193" s="263">
        <f t="shared" si="216"/>
        <v>5.2499999999999998E-2</v>
      </c>
      <c r="K193" s="262">
        <f t="shared" si="217"/>
        <v>23808.63343722454</v>
      </c>
      <c r="L193" s="263">
        <f t="shared" si="218"/>
        <v>4.2799999999999998E-2</v>
      </c>
      <c r="M193" s="262">
        <f t="shared" si="219"/>
        <v>55627.648217814349</v>
      </c>
      <c r="N193" s="263">
        <f t="shared" si="220"/>
        <v>0.1</v>
      </c>
      <c r="O193" s="262">
        <f t="shared" si="160"/>
        <v>670480.04396931641</v>
      </c>
      <c r="P193" s="262">
        <f t="shared" si="161"/>
        <v>167620.0109923291</v>
      </c>
      <c r="Q193" s="263">
        <f t="shared" si="162"/>
        <v>0.25</v>
      </c>
      <c r="R193" s="335">
        <f t="shared" si="221"/>
        <v>838100.05496164551</v>
      </c>
      <c r="S193" s="265">
        <f t="shared" si="222"/>
        <v>429.35453635330202</v>
      </c>
      <c r="T193" s="265">
        <f t="shared" si="223"/>
        <v>69984.789425588227</v>
      </c>
      <c r="U193" s="265">
        <f t="shared" si="224"/>
        <v>838100.05496164551</v>
      </c>
      <c r="V193" s="336">
        <f t="shared" si="225"/>
        <v>644.03180452995298</v>
      </c>
      <c r="W193" s="337">
        <f t="shared" si="226"/>
        <v>858.70907270660405</v>
      </c>
      <c r="X193" s="331"/>
      <c r="Y193" s="332"/>
      <c r="Z193" s="241"/>
    </row>
    <row r="194" spans="1:26" ht="34.9" customHeight="1">
      <c r="A194" s="333" t="s">
        <v>537</v>
      </c>
      <c r="B194" s="255" t="s">
        <v>540</v>
      </c>
      <c r="C194" s="256">
        <f t="shared" si="211"/>
        <v>200.01444544057378</v>
      </c>
      <c r="D194" s="261">
        <v>390428.19750000001</v>
      </c>
      <c r="E194" s="261">
        <f t="shared" si="212"/>
        <v>448485.88355538918</v>
      </c>
      <c r="F194" s="261">
        <f>+E194/E192*F192</f>
        <v>393187.5</v>
      </c>
      <c r="G194" s="262">
        <f t="shared" si="213"/>
        <v>4484.8588355538923</v>
      </c>
      <c r="H194" s="263">
        <f t="shared" si="214"/>
        <v>1.1487025948103793E-2</v>
      </c>
      <c r="I194" s="262">
        <f t="shared" si="215"/>
        <v>23545.508886657932</v>
      </c>
      <c r="J194" s="263">
        <f t="shared" si="216"/>
        <v>5.2499999999999998E-2</v>
      </c>
      <c r="K194" s="262">
        <f t="shared" si="217"/>
        <v>19195.195816170657</v>
      </c>
      <c r="L194" s="263">
        <f t="shared" si="218"/>
        <v>4.2799999999999998E-2</v>
      </c>
      <c r="M194" s="262">
        <f t="shared" si="219"/>
        <v>44848.588355538923</v>
      </c>
      <c r="N194" s="263">
        <f t="shared" si="220"/>
        <v>0.1</v>
      </c>
      <c r="O194" s="262">
        <f t="shared" si="160"/>
        <v>540560.03544931056</v>
      </c>
      <c r="P194" s="262">
        <f t="shared" si="161"/>
        <v>135140.00886232764</v>
      </c>
      <c r="Q194" s="263">
        <f t="shared" si="162"/>
        <v>0.25</v>
      </c>
      <c r="R194" s="335">
        <f t="shared" si="221"/>
        <v>675700.04431163822</v>
      </c>
      <c r="S194" s="265">
        <f t="shared" si="222"/>
        <v>346.15780958588022</v>
      </c>
      <c r="T194" s="265">
        <f t="shared" si="223"/>
        <v>56423.722962498476</v>
      </c>
      <c r="U194" s="265">
        <f t="shared" si="224"/>
        <v>675700.04431163822</v>
      </c>
      <c r="V194" s="336">
        <f t="shared" si="225"/>
        <v>519.23671437882035</v>
      </c>
      <c r="W194" s="337">
        <f t="shared" si="226"/>
        <v>692.31561917176043</v>
      </c>
      <c r="X194" s="331"/>
      <c r="Y194" s="332"/>
      <c r="Z194" s="241"/>
    </row>
    <row r="195" spans="1:26" ht="34.9" customHeight="1">
      <c r="A195" s="333" t="s">
        <v>537</v>
      </c>
      <c r="B195" s="255" t="s">
        <v>541</v>
      </c>
      <c r="C195" s="256">
        <f t="shared" si="211"/>
        <v>169.96935706967213</v>
      </c>
      <c r="D195" s="261">
        <v>331780.185</v>
      </c>
      <c r="E195" s="261">
        <f t="shared" si="212"/>
        <v>381116.75941616762</v>
      </c>
      <c r="F195" s="261">
        <f>+E195/E192*F192</f>
        <v>334125</v>
      </c>
      <c r="G195" s="262">
        <f t="shared" si="213"/>
        <v>3811.1675941616763</v>
      </c>
      <c r="H195" s="263">
        <f t="shared" si="214"/>
        <v>1.1487025948103791E-2</v>
      </c>
      <c r="I195" s="262">
        <f t="shared" si="215"/>
        <v>20008.629869348799</v>
      </c>
      <c r="J195" s="263">
        <f t="shared" si="216"/>
        <v>5.2499999999999998E-2</v>
      </c>
      <c r="K195" s="262">
        <f t="shared" si="217"/>
        <v>16311.797303011974</v>
      </c>
      <c r="L195" s="263">
        <f t="shared" si="218"/>
        <v>4.2799999999999998E-2</v>
      </c>
      <c r="M195" s="262">
        <f t="shared" si="219"/>
        <v>38111.675941616762</v>
      </c>
      <c r="N195" s="263">
        <f t="shared" si="220"/>
        <v>0.1</v>
      </c>
      <c r="O195" s="262">
        <f t="shared" si="160"/>
        <v>459360.03012430685</v>
      </c>
      <c r="P195" s="262">
        <f t="shared" si="161"/>
        <v>114840.00753107671</v>
      </c>
      <c r="Q195" s="263">
        <f t="shared" si="162"/>
        <v>0.25</v>
      </c>
      <c r="R195" s="335">
        <f t="shared" si="221"/>
        <v>574200.03765538358</v>
      </c>
      <c r="S195" s="265">
        <f t="shared" si="222"/>
        <v>294.15985535624156</v>
      </c>
      <c r="T195" s="265">
        <f t="shared" si="223"/>
        <v>47948.056423067377</v>
      </c>
      <c r="U195" s="265">
        <f t="shared" si="224"/>
        <v>574200.03765538358</v>
      </c>
      <c r="V195" s="336">
        <f t="shared" si="225"/>
        <v>441.23978303436235</v>
      </c>
      <c r="W195" s="337">
        <f t="shared" si="226"/>
        <v>588.31971071248313</v>
      </c>
      <c r="X195" s="331"/>
      <c r="Y195" s="332"/>
      <c r="Z195" s="241"/>
    </row>
    <row r="196" spans="1:26" ht="34.9" customHeight="1">
      <c r="A196" s="333" t="s">
        <v>537</v>
      </c>
      <c r="B196" s="255" t="s">
        <v>542</v>
      </c>
      <c r="C196" s="256">
        <f t="shared" si="211"/>
        <v>113.31290471311475</v>
      </c>
      <c r="D196" s="261">
        <v>221186.78999999998</v>
      </c>
      <c r="E196" s="261">
        <f t="shared" si="212"/>
        <v>254077.83961077838</v>
      </c>
      <c r="F196" s="261">
        <f>+E196/E192*F192</f>
        <v>222749.99999999997</v>
      </c>
      <c r="G196" s="262">
        <f t="shared" si="213"/>
        <v>2540.7783961077839</v>
      </c>
      <c r="H196" s="263">
        <f t="shared" si="214"/>
        <v>1.1487025948103791E-2</v>
      </c>
      <c r="I196" s="262">
        <f t="shared" si="215"/>
        <v>13339.086579565865</v>
      </c>
      <c r="J196" s="263">
        <f t="shared" si="216"/>
        <v>5.2499999999999998E-2</v>
      </c>
      <c r="K196" s="262">
        <f t="shared" si="217"/>
        <v>10874.531535341313</v>
      </c>
      <c r="L196" s="263">
        <f t="shared" si="218"/>
        <v>4.2799999999999998E-2</v>
      </c>
      <c r="M196" s="262">
        <f t="shared" si="219"/>
        <v>25407.783961077839</v>
      </c>
      <c r="N196" s="263">
        <f t="shared" si="220"/>
        <v>0.1</v>
      </c>
      <c r="O196" s="262">
        <f t="shared" si="160"/>
        <v>306240.0200828712</v>
      </c>
      <c r="P196" s="262">
        <f t="shared" si="161"/>
        <v>76560.005020717799</v>
      </c>
      <c r="Q196" s="263">
        <f t="shared" si="162"/>
        <v>0.25</v>
      </c>
      <c r="R196" s="335">
        <f t="shared" si="221"/>
        <v>382800.025103589</v>
      </c>
      <c r="S196" s="265">
        <f t="shared" si="222"/>
        <v>196.10657023749437</v>
      </c>
      <c r="T196" s="265">
        <f t="shared" si="223"/>
        <v>31965.370948711581</v>
      </c>
      <c r="U196" s="265">
        <f t="shared" si="224"/>
        <v>382800.025103589</v>
      </c>
      <c r="V196" s="336">
        <f t="shared" si="225"/>
        <v>294.15985535624156</v>
      </c>
      <c r="W196" s="337">
        <f t="shared" si="226"/>
        <v>392.21314047498873</v>
      </c>
      <c r="X196" s="331"/>
      <c r="Y196" s="332"/>
      <c r="Z196" s="241"/>
    </row>
    <row r="197" spans="1:26" ht="34.9" customHeight="1">
      <c r="A197" s="333"/>
      <c r="B197" s="255"/>
      <c r="C197" s="256"/>
      <c r="D197" s="261"/>
      <c r="E197" s="261"/>
      <c r="F197" s="261"/>
      <c r="G197" s="262"/>
      <c r="H197" s="263"/>
      <c r="I197" s="262"/>
      <c r="J197" s="263"/>
      <c r="K197" s="262"/>
      <c r="L197" s="263"/>
      <c r="M197" s="262"/>
      <c r="N197" s="263"/>
      <c r="O197" s="262">
        <f t="shared" si="160"/>
        <v>0</v>
      </c>
      <c r="P197" s="262">
        <f t="shared" si="161"/>
        <v>0</v>
      </c>
      <c r="Q197" s="263"/>
      <c r="R197" s="335"/>
      <c r="S197" s="265"/>
      <c r="T197" s="265"/>
      <c r="U197" s="265"/>
      <c r="V197" s="336"/>
      <c r="W197" s="337"/>
      <c r="X197" s="331"/>
      <c r="Y197" s="332"/>
      <c r="Z197" s="241"/>
    </row>
    <row r="198" spans="1:26" ht="34.9" customHeight="1">
      <c r="A198" s="333" t="str">
        <f>CONCATENATE(A201,$Z$95,$Z$89)</f>
        <v>Mechanic Foreman||Expert</v>
      </c>
      <c r="B198" s="255" t="str">
        <f>LEFT(B201,17)</f>
        <v xml:space="preserve">Mechanic Foreman </v>
      </c>
      <c r="C198" s="256">
        <f t="shared" ref="C198:C205" si="227">D198/$H$12</f>
        <v>584.37187316704922</v>
      </c>
      <c r="D198" s="261">
        <v>1140693.89642208</v>
      </c>
      <c r="E198" s="261">
        <f t="shared" ref="E198:E204" si="228">D198*$E$18</f>
        <v>1310318.0387044051</v>
      </c>
      <c r="F198" s="261">
        <f>+E198/E201*F201</f>
        <v>2390572.8000000007</v>
      </c>
      <c r="G198" s="262">
        <f t="shared" ref="G198:G205" si="229">E198*0.01</f>
        <v>13103.180387044051</v>
      </c>
      <c r="H198" s="263">
        <f t="shared" ref="H198:H205" si="230">IF(D198&lt;&gt;0,G198/D198,"")</f>
        <v>1.1487025948103791E-2</v>
      </c>
      <c r="I198" s="262">
        <f t="shared" ref="I198:I205" si="231">E198*0.0525</f>
        <v>68791.697031981268</v>
      </c>
      <c r="J198" s="263">
        <f t="shared" ref="J198:J204" si="232">IF(E198&lt;&gt;0,I198/E198,"")</f>
        <v>5.2499999999999998E-2</v>
      </c>
      <c r="K198" s="262">
        <f t="shared" ref="K198:K205" si="233">E198*0.0428</f>
        <v>56081.612056548533</v>
      </c>
      <c r="L198" s="263">
        <f t="shared" ref="L198:L204" si="234">IF(E198&lt;&gt;0,K198/E198,"")</f>
        <v>4.2799999999999998E-2</v>
      </c>
      <c r="M198" s="262">
        <f t="shared" ref="M198:M205" si="235">E198*0.1</f>
        <v>131031.80387044052</v>
      </c>
      <c r="N198" s="263">
        <f t="shared" ref="N198:N204" si="236">IF(E198&lt;&gt;0,M198/E198,"")</f>
        <v>0.1</v>
      </c>
      <c r="O198" s="262">
        <f t="shared" si="160"/>
        <v>1579326.3320504194</v>
      </c>
      <c r="P198" s="262">
        <f t="shared" si="161"/>
        <v>394831.58301260485</v>
      </c>
      <c r="Q198" s="263">
        <f t="shared" si="162"/>
        <v>0.25</v>
      </c>
      <c r="R198" s="335">
        <f t="shared" ref="R198:R205" si="237">O198+P198</f>
        <v>1974157.9150630243</v>
      </c>
      <c r="S198" s="265">
        <f t="shared" ref="S198:S205" si="238">R198/$H$12</f>
        <v>1011.3513909134346</v>
      </c>
      <c r="T198" s="265">
        <f t="shared" ref="T198:T205" si="239">S198*$H$13</f>
        <v>164850.27671888983</v>
      </c>
      <c r="U198" s="265">
        <f t="shared" ref="U198:U205" si="240">S198*$H$12</f>
        <v>1974157.9150630243</v>
      </c>
      <c r="V198" s="336">
        <f t="shared" ref="V198:V205" si="241">S198*$V$15</f>
        <v>1517.0270863701519</v>
      </c>
      <c r="W198" s="337">
        <f t="shared" ref="W198:W205" si="242">S198*$W$15</f>
        <v>2022.7027818268691</v>
      </c>
      <c r="X198" s="331"/>
      <c r="Y198" s="332"/>
      <c r="Z198" s="241"/>
    </row>
    <row r="199" spans="1:26" ht="34.9" customHeight="1">
      <c r="A199" s="333" t="str">
        <f>CONCATENATE(A201,$Z$95,$Z$90)</f>
        <v>Mechanic Foreman||Senior Manager</v>
      </c>
      <c r="B199" s="255" t="str">
        <f>LEFT(B202,17)</f>
        <v xml:space="preserve">Mechanic Foreman </v>
      </c>
      <c r="C199" s="256">
        <f t="shared" si="227"/>
        <v>389.58124877803272</v>
      </c>
      <c r="D199" s="261">
        <v>760462.59761471988</v>
      </c>
      <c r="E199" s="261">
        <f t="shared" si="228"/>
        <v>873545.35913626989</v>
      </c>
      <c r="F199" s="261">
        <f>+E199/E201*F201</f>
        <v>1593715.2</v>
      </c>
      <c r="G199" s="262">
        <f t="shared" si="229"/>
        <v>8735.4535913626987</v>
      </c>
      <c r="H199" s="263">
        <f t="shared" si="230"/>
        <v>1.148702594810379E-2</v>
      </c>
      <c r="I199" s="262">
        <f t="shared" si="231"/>
        <v>45861.131354654164</v>
      </c>
      <c r="J199" s="263">
        <f t="shared" si="232"/>
        <v>5.2499999999999991E-2</v>
      </c>
      <c r="K199" s="262">
        <f t="shared" si="233"/>
        <v>37387.741371032353</v>
      </c>
      <c r="L199" s="263">
        <f t="shared" si="234"/>
        <v>4.2800000000000005E-2</v>
      </c>
      <c r="M199" s="262">
        <f t="shared" si="235"/>
        <v>87354.535913626998</v>
      </c>
      <c r="N199" s="263">
        <f t="shared" si="236"/>
        <v>0.1</v>
      </c>
      <c r="O199" s="262">
        <f t="shared" si="160"/>
        <v>1052884.2213669461</v>
      </c>
      <c r="P199" s="262">
        <f t="shared" si="161"/>
        <v>263221.05534173653</v>
      </c>
      <c r="Q199" s="263">
        <f t="shared" si="162"/>
        <v>0.25</v>
      </c>
      <c r="R199" s="335">
        <f t="shared" si="237"/>
        <v>1316105.2767086825</v>
      </c>
      <c r="S199" s="265">
        <f t="shared" si="238"/>
        <v>674.23426060895622</v>
      </c>
      <c r="T199" s="265">
        <f t="shared" si="239"/>
        <v>109900.18447925986</v>
      </c>
      <c r="U199" s="265">
        <f t="shared" si="240"/>
        <v>1316105.2767086825</v>
      </c>
      <c r="V199" s="336">
        <f t="shared" si="241"/>
        <v>1011.3513909134343</v>
      </c>
      <c r="W199" s="337">
        <f t="shared" si="242"/>
        <v>1348.4685212179124</v>
      </c>
      <c r="X199" s="331"/>
      <c r="Y199" s="332"/>
      <c r="Z199" s="241"/>
    </row>
    <row r="200" spans="1:26" ht="34.9" customHeight="1">
      <c r="A200" s="333" t="str">
        <f>CONCATENATE(A202,$Z$95,$Z$97)</f>
        <v>Mechanic Foreman||Manager</v>
      </c>
      <c r="B200" s="255" t="str">
        <f>LEFT(B203,17)</f>
        <v xml:space="preserve">Mechanic Foreman </v>
      </c>
      <c r="C200" s="256">
        <f t="shared" si="227"/>
        <v>316.21854608606549</v>
      </c>
      <c r="D200" s="261">
        <v>617258.60195999988</v>
      </c>
      <c r="E200" s="261">
        <f t="shared" si="228"/>
        <v>709046.55774047878</v>
      </c>
      <c r="F200" s="261">
        <f>+E200/E201*F201</f>
        <v>1293600</v>
      </c>
      <c r="G200" s="262">
        <f t="shared" si="229"/>
        <v>7090.4655774047878</v>
      </c>
      <c r="H200" s="263">
        <f t="shared" si="230"/>
        <v>1.148702594810379E-2</v>
      </c>
      <c r="I200" s="262">
        <f t="shared" si="231"/>
        <v>37224.944281375138</v>
      </c>
      <c r="J200" s="263">
        <f t="shared" si="232"/>
        <v>5.2500000000000005E-2</v>
      </c>
      <c r="K200" s="262">
        <f t="shared" si="233"/>
        <v>30347.192671292491</v>
      </c>
      <c r="L200" s="263">
        <f t="shared" si="234"/>
        <v>4.2799999999999998E-2</v>
      </c>
      <c r="M200" s="262">
        <f t="shared" si="235"/>
        <v>70904.655774047875</v>
      </c>
      <c r="N200" s="263">
        <f t="shared" si="236"/>
        <v>9.9999999999999992E-2</v>
      </c>
      <c r="O200" s="262">
        <f t="shared" si="160"/>
        <v>854613.81604459905</v>
      </c>
      <c r="P200" s="262">
        <f t="shared" si="161"/>
        <v>213653.45401114976</v>
      </c>
      <c r="Q200" s="263">
        <f t="shared" si="162"/>
        <v>0.25</v>
      </c>
      <c r="R200" s="335">
        <f t="shared" si="237"/>
        <v>1068267.2700557488</v>
      </c>
      <c r="S200" s="265">
        <f t="shared" si="238"/>
        <v>547.26806867610082</v>
      </c>
      <c r="T200" s="265">
        <f t="shared" si="239"/>
        <v>89204.69519420444</v>
      </c>
      <c r="U200" s="265">
        <f t="shared" si="240"/>
        <v>1068267.2700557488</v>
      </c>
      <c r="V200" s="336">
        <f t="shared" si="241"/>
        <v>820.90210301415118</v>
      </c>
      <c r="W200" s="337">
        <f t="shared" si="242"/>
        <v>1094.5361373522016</v>
      </c>
      <c r="X200" s="331"/>
      <c r="Y200" s="332"/>
      <c r="Z200" s="241"/>
    </row>
    <row r="201" spans="1:26" ht="34.9" customHeight="1">
      <c r="A201" s="333" t="s">
        <v>543</v>
      </c>
      <c r="B201" s="255" t="s">
        <v>544</v>
      </c>
      <c r="C201" s="256">
        <f t="shared" si="227"/>
        <v>256.67089779713109</v>
      </c>
      <c r="D201" s="261">
        <v>501021.59249999991</v>
      </c>
      <c r="E201" s="261">
        <f t="shared" si="228"/>
        <v>575524.80336077826</v>
      </c>
      <c r="F201" s="338">
        <f>700000*1.5</f>
        <v>1050000</v>
      </c>
      <c r="G201" s="262">
        <f t="shared" si="229"/>
        <v>5755.2480336077824</v>
      </c>
      <c r="H201" s="263">
        <f t="shared" si="230"/>
        <v>1.148702594810379E-2</v>
      </c>
      <c r="I201" s="262">
        <f t="shared" si="231"/>
        <v>30215.052176440859</v>
      </c>
      <c r="J201" s="263">
        <f t="shared" si="232"/>
        <v>5.2499999999999998E-2</v>
      </c>
      <c r="K201" s="262">
        <f t="shared" si="233"/>
        <v>24632.461583841308</v>
      </c>
      <c r="L201" s="263">
        <f t="shared" si="234"/>
        <v>4.2799999999999998E-2</v>
      </c>
      <c r="M201" s="262">
        <f t="shared" si="235"/>
        <v>57552.480336077831</v>
      </c>
      <c r="N201" s="263">
        <f t="shared" si="236"/>
        <v>0.1</v>
      </c>
      <c r="O201" s="262">
        <f t="shared" si="160"/>
        <v>693680.04549074604</v>
      </c>
      <c r="P201" s="262">
        <f t="shared" si="161"/>
        <v>173420.01137268651</v>
      </c>
      <c r="Q201" s="263">
        <f t="shared" si="162"/>
        <v>0.25</v>
      </c>
      <c r="R201" s="335">
        <f t="shared" si="237"/>
        <v>867100.05686343252</v>
      </c>
      <c r="S201" s="265">
        <f t="shared" si="238"/>
        <v>444.21109470462733</v>
      </c>
      <c r="T201" s="265">
        <f t="shared" si="239"/>
        <v>72406.408436854254</v>
      </c>
      <c r="U201" s="265">
        <f t="shared" si="240"/>
        <v>867100.05686343252</v>
      </c>
      <c r="V201" s="336">
        <f t="shared" si="241"/>
        <v>666.31664205694096</v>
      </c>
      <c r="W201" s="337">
        <f t="shared" si="242"/>
        <v>888.42218940925466</v>
      </c>
      <c r="X201" s="331"/>
      <c r="Y201" s="332"/>
      <c r="Z201" s="241"/>
    </row>
    <row r="202" spans="1:26" ht="34.9" customHeight="1">
      <c r="A202" s="333" t="s">
        <v>543</v>
      </c>
      <c r="B202" s="255" t="s">
        <v>545</v>
      </c>
      <c r="C202" s="256">
        <f t="shared" si="227"/>
        <v>213.74934426229507</v>
      </c>
      <c r="D202" s="261">
        <v>417238.72</v>
      </c>
      <c r="E202" s="261">
        <f t="shared" si="228"/>
        <v>479283.20031936117</v>
      </c>
      <c r="F202" s="261">
        <f>+E202/E201*F201</f>
        <v>874414.72095835884</v>
      </c>
      <c r="G202" s="262">
        <f t="shared" si="229"/>
        <v>4792.8320031936119</v>
      </c>
      <c r="H202" s="263">
        <f t="shared" si="230"/>
        <v>1.1487025948103791E-2</v>
      </c>
      <c r="I202" s="262">
        <f t="shared" si="231"/>
        <v>25162.368016766461</v>
      </c>
      <c r="J202" s="263">
        <f t="shared" si="232"/>
        <v>5.2499999999999998E-2</v>
      </c>
      <c r="K202" s="262">
        <f t="shared" si="233"/>
        <v>20513.320973668659</v>
      </c>
      <c r="L202" s="263">
        <f t="shared" si="234"/>
        <v>4.2799999999999998E-2</v>
      </c>
      <c r="M202" s="262">
        <f t="shared" si="235"/>
        <v>47928.32003193612</v>
      </c>
      <c r="N202" s="263">
        <f t="shared" si="236"/>
        <v>0.1</v>
      </c>
      <c r="O202" s="262">
        <f t="shared" si="160"/>
        <v>577680.04134492611</v>
      </c>
      <c r="P202" s="262">
        <f t="shared" si="161"/>
        <v>144420.01033623153</v>
      </c>
      <c r="Q202" s="263">
        <f t="shared" si="162"/>
        <v>0.25</v>
      </c>
      <c r="R202" s="335">
        <f t="shared" si="237"/>
        <v>722100.05168115767</v>
      </c>
      <c r="S202" s="265">
        <f t="shared" si="238"/>
        <v>369.9283051645275</v>
      </c>
      <c r="T202" s="265">
        <f t="shared" si="239"/>
        <v>60298.313741817983</v>
      </c>
      <c r="U202" s="265">
        <f t="shared" si="240"/>
        <v>722100.05168115767</v>
      </c>
      <c r="V202" s="336">
        <f t="shared" si="241"/>
        <v>554.89245774679125</v>
      </c>
      <c r="W202" s="337">
        <f t="shared" si="242"/>
        <v>739.856610329055</v>
      </c>
      <c r="X202" s="331"/>
      <c r="Y202" s="332"/>
      <c r="Z202" s="241"/>
    </row>
    <row r="203" spans="1:26" ht="34.9" customHeight="1">
      <c r="A203" s="333" t="s">
        <v>543</v>
      </c>
      <c r="B203" s="255" t="s">
        <v>546</v>
      </c>
      <c r="C203" s="256">
        <f t="shared" si="227"/>
        <v>206.02346311475409</v>
      </c>
      <c r="D203" s="261">
        <v>402157.8</v>
      </c>
      <c r="E203" s="261">
        <f t="shared" si="228"/>
        <v>461959.70838323346</v>
      </c>
      <c r="F203" s="261">
        <f>+E203/E201*F201</f>
        <v>842809.36454849516</v>
      </c>
      <c r="G203" s="262">
        <f t="shared" si="229"/>
        <v>4619.5970838323346</v>
      </c>
      <c r="H203" s="263">
        <f t="shared" si="230"/>
        <v>1.1487025948103791E-2</v>
      </c>
      <c r="I203" s="262">
        <f t="shared" si="231"/>
        <v>24252.884690119758</v>
      </c>
      <c r="J203" s="263">
        <f t="shared" si="232"/>
        <v>5.2500000000000005E-2</v>
      </c>
      <c r="K203" s="262">
        <f t="shared" si="233"/>
        <v>19771.87551880239</v>
      </c>
      <c r="L203" s="263">
        <f t="shared" si="234"/>
        <v>4.2799999999999998E-2</v>
      </c>
      <c r="M203" s="262">
        <f t="shared" si="235"/>
        <v>46195.970838323352</v>
      </c>
      <c r="N203" s="263">
        <f t="shared" si="236"/>
        <v>0.10000000000000002</v>
      </c>
      <c r="O203" s="262">
        <f t="shared" si="160"/>
        <v>556800.03651431133</v>
      </c>
      <c r="P203" s="262">
        <f t="shared" si="161"/>
        <v>139200.00912857783</v>
      </c>
      <c r="Q203" s="263">
        <f t="shared" si="162"/>
        <v>0.25</v>
      </c>
      <c r="R203" s="335">
        <f t="shared" si="237"/>
        <v>696000.0456428891</v>
      </c>
      <c r="S203" s="265">
        <f t="shared" si="238"/>
        <v>356.55740043180793</v>
      </c>
      <c r="T203" s="265">
        <f t="shared" si="239"/>
        <v>58118.856270384691</v>
      </c>
      <c r="U203" s="265">
        <f t="shared" si="240"/>
        <v>696000.0456428891</v>
      </c>
      <c r="V203" s="336">
        <f t="shared" si="241"/>
        <v>534.83610064771187</v>
      </c>
      <c r="W203" s="337">
        <f t="shared" si="242"/>
        <v>713.11480086361587</v>
      </c>
      <c r="X203" s="331"/>
      <c r="Y203" s="332"/>
      <c r="Z203" s="241"/>
    </row>
    <row r="204" spans="1:26" ht="34.9" customHeight="1">
      <c r="A204" s="333" t="s">
        <v>543</v>
      </c>
      <c r="B204" s="255" t="s">
        <v>547</v>
      </c>
      <c r="C204" s="256">
        <f t="shared" si="227"/>
        <v>202.58973872950818</v>
      </c>
      <c r="D204" s="261">
        <v>395455.17</v>
      </c>
      <c r="E204" s="261">
        <f t="shared" si="228"/>
        <v>454260.37991017953</v>
      </c>
      <c r="F204" s="261">
        <f>+E204/E201*F201</f>
        <v>828762.54180602008</v>
      </c>
      <c r="G204" s="262">
        <f t="shared" si="229"/>
        <v>4542.6037991017956</v>
      </c>
      <c r="H204" s="263">
        <f t="shared" si="230"/>
        <v>1.1487025948103791E-2</v>
      </c>
      <c r="I204" s="262">
        <f t="shared" si="231"/>
        <v>23848.669945284426</v>
      </c>
      <c r="J204" s="263">
        <f t="shared" si="232"/>
        <v>5.2499999999999998E-2</v>
      </c>
      <c r="K204" s="262">
        <f t="shared" si="233"/>
        <v>19442.344260155682</v>
      </c>
      <c r="L204" s="263">
        <f t="shared" si="234"/>
        <v>4.2799999999999998E-2</v>
      </c>
      <c r="M204" s="262">
        <f t="shared" si="235"/>
        <v>45426.037991017954</v>
      </c>
      <c r="N204" s="263">
        <f t="shared" si="236"/>
        <v>0.1</v>
      </c>
      <c r="O204" s="262">
        <f t="shared" si="160"/>
        <v>547520.03590573941</v>
      </c>
      <c r="P204" s="262">
        <f t="shared" si="161"/>
        <v>136880.00897643485</v>
      </c>
      <c r="Q204" s="263">
        <f t="shared" si="162"/>
        <v>0.25</v>
      </c>
      <c r="R204" s="335">
        <f t="shared" si="237"/>
        <v>684400.04488217423</v>
      </c>
      <c r="S204" s="265">
        <f t="shared" si="238"/>
        <v>350.6147770912778</v>
      </c>
      <c r="T204" s="265">
        <f t="shared" si="239"/>
        <v>57150.208665878279</v>
      </c>
      <c r="U204" s="265">
        <f t="shared" si="240"/>
        <v>684400.04488217423</v>
      </c>
      <c r="V204" s="336">
        <f t="shared" si="241"/>
        <v>525.9221656369167</v>
      </c>
      <c r="W204" s="337">
        <f t="shared" si="242"/>
        <v>701.2295541825556</v>
      </c>
      <c r="X204" s="331"/>
      <c r="Y204" s="332"/>
      <c r="Z204" s="241"/>
    </row>
    <row r="205" spans="1:26" ht="34.9" customHeight="1">
      <c r="A205" s="333" t="s">
        <v>543</v>
      </c>
      <c r="B205" s="255" t="s">
        <v>548</v>
      </c>
      <c r="C205" s="256">
        <f t="shared" si="227"/>
        <v>0</v>
      </c>
      <c r="D205" s="261"/>
      <c r="E205" s="261"/>
      <c r="F205" s="261"/>
      <c r="G205" s="262">
        <f t="shared" si="229"/>
        <v>0</v>
      </c>
      <c r="H205" s="263" t="str">
        <f t="shared" si="230"/>
        <v/>
      </c>
      <c r="I205" s="262">
        <f t="shared" si="231"/>
        <v>0</v>
      </c>
      <c r="J205" s="263" t="str">
        <f>IF(D205&lt;&gt;0,I205/D205,"")</f>
        <v/>
      </c>
      <c r="K205" s="262">
        <f t="shared" si="233"/>
        <v>0</v>
      </c>
      <c r="L205" s="263" t="str">
        <f>IF(D205&lt;&gt;0,K205/D205,"")</f>
        <v/>
      </c>
      <c r="M205" s="262">
        <f t="shared" si="235"/>
        <v>0</v>
      </c>
      <c r="N205" s="263" t="str">
        <f>IF(D205&lt;&gt;0,M205/D205,"")</f>
        <v/>
      </c>
      <c r="O205" s="262">
        <f t="shared" si="160"/>
        <v>0</v>
      </c>
      <c r="P205" s="262">
        <f t="shared" si="161"/>
        <v>0</v>
      </c>
      <c r="Q205" s="263"/>
      <c r="R205" s="335">
        <f t="shared" si="237"/>
        <v>0</v>
      </c>
      <c r="S205" s="265">
        <f t="shared" si="238"/>
        <v>0</v>
      </c>
      <c r="T205" s="265">
        <f t="shared" si="239"/>
        <v>0</v>
      </c>
      <c r="U205" s="265">
        <f t="shared" si="240"/>
        <v>0</v>
      </c>
      <c r="V205" s="336">
        <f t="shared" si="241"/>
        <v>0</v>
      </c>
      <c r="W205" s="337">
        <f t="shared" si="242"/>
        <v>0</v>
      </c>
      <c r="X205" s="331"/>
      <c r="Y205" s="332"/>
      <c r="Z205" s="241"/>
    </row>
    <row r="206" spans="1:26" ht="34.9" customHeight="1">
      <c r="A206" s="333"/>
      <c r="B206" s="255"/>
      <c r="C206" s="256"/>
      <c r="D206" s="261"/>
      <c r="E206" s="261"/>
      <c r="F206" s="261"/>
      <c r="G206" s="262"/>
      <c r="H206" s="263"/>
      <c r="I206" s="262"/>
      <c r="J206" s="263"/>
      <c r="K206" s="262"/>
      <c r="L206" s="263"/>
      <c r="M206" s="262"/>
      <c r="N206" s="263"/>
      <c r="O206" s="262">
        <f t="shared" si="160"/>
        <v>0</v>
      </c>
      <c r="P206" s="262">
        <f t="shared" si="161"/>
        <v>0</v>
      </c>
      <c r="Q206" s="263"/>
      <c r="R206" s="335"/>
      <c r="S206" s="265"/>
      <c r="T206" s="265"/>
      <c r="U206" s="265"/>
      <c r="V206" s="336"/>
      <c r="W206" s="337"/>
      <c r="X206" s="331"/>
      <c r="Y206" s="332"/>
      <c r="Z206" s="241"/>
    </row>
    <row r="207" spans="1:26" ht="34.9" customHeight="1">
      <c r="A207" s="333" t="str">
        <f>CONCATENATE(A210,$Z$95,$Z$89)</f>
        <v>Procurement Officer||Expert</v>
      </c>
      <c r="B207" s="255" t="str">
        <f>LEFT(B210,20)</f>
        <v xml:space="preserve">Procurement Officer </v>
      </c>
      <c r="C207" s="256">
        <f t="shared" ref="C207:C214" si="243">D207/$H$12</f>
        <v>623.46029277688501</v>
      </c>
      <c r="D207" s="261">
        <v>1216994.4915004796</v>
      </c>
      <c r="E207" s="261">
        <f t="shared" ref="E207:E214" si="244">D207*$E$18</f>
        <v>1397964.7302565388</v>
      </c>
      <c r="F207" s="261">
        <f>+E207/E210*F210</f>
        <v>1581193.1519999998</v>
      </c>
      <c r="G207" s="262">
        <f t="shared" ref="G207:G214" si="245">E207*0.01</f>
        <v>13979.647302565389</v>
      </c>
      <c r="H207" s="263">
        <f t="shared" ref="H207:H214" si="246">IF(D207&lt;&gt;0,G207/D207,"")</f>
        <v>1.1487025948103791E-2</v>
      </c>
      <c r="I207" s="262">
        <f t="shared" ref="I207:I214" si="247">E207*0.0525</f>
        <v>73393.14833846828</v>
      </c>
      <c r="J207" s="263">
        <f t="shared" ref="J207:J214" si="248">IF(E207&lt;&gt;0,I207/E207,"")</f>
        <v>5.2499999999999991E-2</v>
      </c>
      <c r="K207" s="262">
        <f t="shared" ref="K207:K214" si="249">E207*0.0428</f>
        <v>59832.890454979861</v>
      </c>
      <c r="L207" s="263">
        <f t="shared" ref="L207:L214" si="250">IF(E207&lt;&gt;0,K207/E207,"")</f>
        <v>4.2799999999999998E-2</v>
      </c>
      <c r="M207" s="262">
        <f t="shared" ref="M207:M214" si="251">E207*0.1</f>
        <v>139796.47302565389</v>
      </c>
      <c r="N207" s="263">
        <f t="shared" ref="N207:N214" si="252">IF(E207&lt;&gt;0,M207/E207,"")</f>
        <v>0.1</v>
      </c>
      <c r="O207" s="262">
        <f t="shared" si="160"/>
        <v>1684966.8893782063</v>
      </c>
      <c r="P207" s="262">
        <f t="shared" si="161"/>
        <v>421241.72234455158</v>
      </c>
      <c r="Q207" s="263">
        <f t="shared" si="162"/>
        <v>0.25</v>
      </c>
      <c r="R207" s="335">
        <f t="shared" ref="R207:R214" si="253">O207+P207</f>
        <v>2106208.611722758</v>
      </c>
      <c r="S207" s="265">
        <f t="shared" ref="S207:S214" si="254">R207/$H$12</f>
        <v>1079.0003133825605</v>
      </c>
      <c r="T207" s="265">
        <f t="shared" ref="T207:T214" si="255">S207*$H$13</f>
        <v>175877.05108135738</v>
      </c>
      <c r="U207" s="265">
        <f t="shared" ref="U207:U214" si="256">S207*$H$12</f>
        <v>2106208.611722758</v>
      </c>
      <c r="V207" s="336">
        <f t="shared" ref="V207:V214" si="257">S207*$V$15</f>
        <v>1618.5004700738409</v>
      </c>
      <c r="W207" s="337">
        <f t="shared" ref="W207:W214" si="258">S207*$W$15</f>
        <v>2158.0006267651211</v>
      </c>
      <c r="X207" s="331"/>
      <c r="Y207" s="332"/>
      <c r="Z207" s="241"/>
    </row>
    <row r="208" spans="1:26" ht="34.9" customHeight="1">
      <c r="A208" s="333" t="str">
        <f>CONCATENATE(A210,$Z$95,$Z$90)</f>
        <v>Procurement Officer||Senior Manager</v>
      </c>
      <c r="B208" s="255" t="str">
        <f>LEFT(B211,20)</f>
        <v xml:space="preserve">Procurement Officer </v>
      </c>
      <c r="C208" s="256">
        <f t="shared" si="243"/>
        <v>415.64019518459008</v>
      </c>
      <c r="D208" s="261">
        <v>811329.66100031987</v>
      </c>
      <c r="E208" s="261">
        <f t="shared" si="244"/>
        <v>931976.48683769268</v>
      </c>
      <c r="F208" s="261">
        <f>+E208/E210*F210</f>
        <v>1054128.7680000002</v>
      </c>
      <c r="G208" s="262">
        <f t="shared" si="245"/>
        <v>9319.7648683769276</v>
      </c>
      <c r="H208" s="263">
        <f t="shared" si="246"/>
        <v>1.1487025948103791E-2</v>
      </c>
      <c r="I208" s="262">
        <f t="shared" si="247"/>
        <v>48928.765558978863</v>
      </c>
      <c r="J208" s="263">
        <f t="shared" si="248"/>
        <v>5.2499999999999998E-2</v>
      </c>
      <c r="K208" s="262">
        <f t="shared" si="249"/>
        <v>39888.593636653248</v>
      </c>
      <c r="L208" s="263">
        <f t="shared" si="250"/>
        <v>4.2800000000000005E-2</v>
      </c>
      <c r="M208" s="262">
        <f t="shared" si="251"/>
        <v>93197.648683769279</v>
      </c>
      <c r="N208" s="263">
        <f t="shared" si="252"/>
        <v>0.1</v>
      </c>
      <c r="O208" s="262">
        <f t="shared" si="160"/>
        <v>1123311.2595854709</v>
      </c>
      <c r="P208" s="262">
        <f t="shared" si="161"/>
        <v>280827.81489636772</v>
      </c>
      <c r="Q208" s="263">
        <f t="shared" si="162"/>
        <v>0.25</v>
      </c>
      <c r="R208" s="335">
        <f t="shared" si="253"/>
        <v>1404139.0744818386</v>
      </c>
      <c r="S208" s="265">
        <f t="shared" si="254"/>
        <v>719.33354225504024</v>
      </c>
      <c r="T208" s="265">
        <f t="shared" si="255"/>
        <v>117251.36738757156</v>
      </c>
      <c r="U208" s="265">
        <f t="shared" si="256"/>
        <v>1404139.0744818386</v>
      </c>
      <c r="V208" s="336">
        <f t="shared" si="257"/>
        <v>1079.0003133825603</v>
      </c>
      <c r="W208" s="337">
        <f t="shared" si="258"/>
        <v>1438.6670845100805</v>
      </c>
      <c r="X208" s="331"/>
      <c r="Y208" s="332"/>
      <c r="Z208" s="241"/>
    </row>
    <row r="209" spans="1:26" ht="34.9" customHeight="1">
      <c r="A209" s="333" t="str">
        <f>CONCATENATE(A211,$Z$95,$Z$97)</f>
        <v>Procurement Officer||Manager</v>
      </c>
      <c r="B209" s="255" t="str">
        <f>LEFT(B212,20)</f>
        <v xml:space="preserve">Procurement Officer </v>
      </c>
      <c r="C209" s="256">
        <f t="shared" si="243"/>
        <v>337.37028829918029</v>
      </c>
      <c r="D209" s="261">
        <v>658546.80275999987</v>
      </c>
      <c r="E209" s="261">
        <f t="shared" si="244"/>
        <v>756474.42113449075</v>
      </c>
      <c r="F209" s="261">
        <f>+E209/E210*F210</f>
        <v>855624</v>
      </c>
      <c r="G209" s="262">
        <f t="shared" si="245"/>
        <v>7564.7442113449079</v>
      </c>
      <c r="H209" s="263">
        <f t="shared" si="246"/>
        <v>1.1487025948103791E-2</v>
      </c>
      <c r="I209" s="262">
        <f t="shared" si="247"/>
        <v>39714.907109560765</v>
      </c>
      <c r="J209" s="263">
        <f t="shared" si="248"/>
        <v>5.2499999999999998E-2</v>
      </c>
      <c r="K209" s="262">
        <f t="shared" si="249"/>
        <v>32377.105224556202</v>
      </c>
      <c r="L209" s="263">
        <f t="shared" si="250"/>
        <v>4.2799999999999998E-2</v>
      </c>
      <c r="M209" s="262">
        <f t="shared" si="251"/>
        <v>75647.442113449084</v>
      </c>
      <c r="N209" s="263">
        <f t="shared" si="252"/>
        <v>0.1</v>
      </c>
      <c r="O209" s="262">
        <f t="shared" si="160"/>
        <v>911778.61979340168</v>
      </c>
      <c r="P209" s="262">
        <f t="shared" si="161"/>
        <v>227944.65494835042</v>
      </c>
      <c r="Q209" s="263">
        <f t="shared" si="162"/>
        <v>0.25</v>
      </c>
      <c r="R209" s="335">
        <f t="shared" si="253"/>
        <v>1139723.2747417521</v>
      </c>
      <c r="S209" s="265">
        <f t="shared" si="254"/>
        <v>583.87462845376638</v>
      </c>
      <c r="T209" s="265">
        <f t="shared" si="255"/>
        <v>95171.564437963912</v>
      </c>
      <c r="U209" s="265">
        <f t="shared" si="256"/>
        <v>1139723.2747417521</v>
      </c>
      <c r="V209" s="336">
        <f t="shared" si="257"/>
        <v>875.81194268064951</v>
      </c>
      <c r="W209" s="337">
        <f t="shared" si="258"/>
        <v>1167.7492569075328</v>
      </c>
      <c r="X209" s="331"/>
      <c r="Y209" s="332"/>
      <c r="Z209" s="241"/>
    </row>
    <row r="210" spans="1:26" ht="34.9" customHeight="1">
      <c r="A210" s="333" t="s">
        <v>549</v>
      </c>
      <c r="B210" s="255" t="s">
        <v>550</v>
      </c>
      <c r="C210" s="256">
        <f t="shared" si="243"/>
        <v>273.83951972336064</v>
      </c>
      <c r="D210" s="261">
        <v>534534.74249999993</v>
      </c>
      <c r="E210" s="261">
        <f t="shared" si="244"/>
        <v>614021.44572604774</v>
      </c>
      <c r="F210" s="338">
        <f>463000*1.5</f>
        <v>694500</v>
      </c>
      <c r="G210" s="262">
        <f t="shared" si="245"/>
        <v>6140.2144572604775</v>
      </c>
      <c r="H210" s="263">
        <f t="shared" si="246"/>
        <v>1.1487025948103791E-2</v>
      </c>
      <c r="I210" s="262">
        <f t="shared" si="247"/>
        <v>32236.125900617506</v>
      </c>
      <c r="J210" s="263">
        <f t="shared" si="248"/>
        <v>5.2499999999999998E-2</v>
      </c>
      <c r="K210" s="262">
        <f t="shared" si="249"/>
        <v>26280.117877074841</v>
      </c>
      <c r="L210" s="263">
        <f t="shared" si="250"/>
        <v>4.2799999999999998E-2</v>
      </c>
      <c r="M210" s="262">
        <f t="shared" si="251"/>
        <v>61402.144572604775</v>
      </c>
      <c r="N210" s="263">
        <f t="shared" si="252"/>
        <v>0.1</v>
      </c>
      <c r="O210" s="262">
        <f t="shared" si="160"/>
        <v>740080.0485336053</v>
      </c>
      <c r="P210" s="262">
        <f t="shared" si="161"/>
        <v>185020.01213340132</v>
      </c>
      <c r="Q210" s="263">
        <f t="shared" si="162"/>
        <v>0.25</v>
      </c>
      <c r="R210" s="335">
        <f t="shared" si="253"/>
        <v>925100.06066700665</v>
      </c>
      <c r="S210" s="265">
        <f t="shared" si="254"/>
        <v>473.92421140727799</v>
      </c>
      <c r="T210" s="265">
        <f t="shared" si="255"/>
        <v>77249.64645938632</v>
      </c>
      <c r="U210" s="265">
        <f t="shared" si="256"/>
        <v>925100.06066700665</v>
      </c>
      <c r="V210" s="336">
        <f t="shared" si="257"/>
        <v>710.88631711091693</v>
      </c>
      <c r="W210" s="337">
        <f t="shared" si="258"/>
        <v>947.84842281455599</v>
      </c>
      <c r="X210" s="331"/>
      <c r="Y210" s="332"/>
      <c r="Z210" s="241"/>
    </row>
    <row r="211" spans="1:26" ht="34.9" customHeight="1">
      <c r="A211" s="333" t="s">
        <v>549</v>
      </c>
      <c r="B211" s="255" t="s">
        <v>551</v>
      </c>
      <c r="C211" s="256">
        <f t="shared" si="243"/>
        <v>253.23717341188521</v>
      </c>
      <c r="D211" s="261">
        <v>494318.96249999991</v>
      </c>
      <c r="E211" s="261">
        <f t="shared" si="244"/>
        <v>567825.47488772438</v>
      </c>
      <c r="F211" s="261">
        <f>+E211/E210*F210</f>
        <v>642249.21630094037</v>
      </c>
      <c r="G211" s="262">
        <f t="shared" si="245"/>
        <v>5678.2547488772443</v>
      </c>
      <c r="H211" s="263">
        <f t="shared" si="246"/>
        <v>1.1487025948103791E-2</v>
      </c>
      <c r="I211" s="262">
        <f t="shared" si="247"/>
        <v>29810.837431605531</v>
      </c>
      <c r="J211" s="263">
        <f t="shared" si="248"/>
        <v>5.2499999999999998E-2</v>
      </c>
      <c r="K211" s="262">
        <f t="shared" si="249"/>
        <v>24302.930325194604</v>
      </c>
      <c r="L211" s="263">
        <f t="shared" si="250"/>
        <v>4.2799999999999998E-2</v>
      </c>
      <c r="M211" s="262">
        <f t="shared" si="251"/>
        <v>56782.547488772441</v>
      </c>
      <c r="N211" s="263">
        <f t="shared" si="252"/>
        <v>0.1</v>
      </c>
      <c r="O211" s="262">
        <f t="shared" ref="O211:O274" si="259">E211+G211+I211+K211+M211</f>
        <v>684400.04488217423</v>
      </c>
      <c r="P211" s="262">
        <f t="shared" si="161"/>
        <v>171100.01122054356</v>
      </c>
      <c r="Q211" s="263">
        <f t="shared" si="162"/>
        <v>0.25</v>
      </c>
      <c r="R211" s="335">
        <f t="shared" si="253"/>
        <v>855500.05610271776</v>
      </c>
      <c r="S211" s="265">
        <f t="shared" si="254"/>
        <v>438.26847136409719</v>
      </c>
      <c r="T211" s="265">
        <f t="shared" si="255"/>
        <v>71437.760832347849</v>
      </c>
      <c r="U211" s="265">
        <f t="shared" si="256"/>
        <v>855500.05610271776</v>
      </c>
      <c r="V211" s="336">
        <f t="shared" si="257"/>
        <v>657.40270704614579</v>
      </c>
      <c r="W211" s="337">
        <f t="shared" si="258"/>
        <v>876.53694272819439</v>
      </c>
      <c r="X211" s="331"/>
      <c r="Y211" s="332"/>
      <c r="Z211" s="241"/>
    </row>
    <row r="212" spans="1:26" ht="34.9" customHeight="1">
      <c r="A212" s="333" t="s">
        <v>549</v>
      </c>
      <c r="B212" s="255" t="s">
        <v>552</v>
      </c>
      <c r="C212" s="256">
        <f t="shared" si="243"/>
        <v>222.33365394467211</v>
      </c>
      <c r="D212" s="261">
        <v>433995.29249999998</v>
      </c>
      <c r="E212" s="261">
        <f t="shared" si="244"/>
        <v>498531.51863023941</v>
      </c>
      <c r="F212" s="261">
        <f>+E212/E210*F210</f>
        <v>563873.04075235117</v>
      </c>
      <c r="G212" s="262">
        <f t="shared" si="245"/>
        <v>4985.3151863023941</v>
      </c>
      <c r="H212" s="263">
        <f t="shared" si="246"/>
        <v>1.148702594810379E-2</v>
      </c>
      <c r="I212" s="262">
        <f t="shared" si="247"/>
        <v>26172.904728087567</v>
      </c>
      <c r="J212" s="263">
        <f t="shared" si="248"/>
        <v>5.2499999999999998E-2</v>
      </c>
      <c r="K212" s="262">
        <f t="shared" si="249"/>
        <v>21337.148997374246</v>
      </c>
      <c r="L212" s="263">
        <f t="shared" si="250"/>
        <v>4.2799999999999998E-2</v>
      </c>
      <c r="M212" s="262">
        <f t="shared" si="251"/>
        <v>49853.151863023944</v>
      </c>
      <c r="N212" s="263">
        <f t="shared" si="252"/>
        <v>0.1</v>
      </c>
      <c r="O212" s="262">
        <f t="shared" si="259"/>
        <v>600880.03940502764</v>
      </c>
      <c r="P212" s="262">
        <f t="shared" si="161"/>
        <v>150220.00985125691</v>
      </c>
      <c r="Q212" s="263">
        <f t="shared" si="162"/>
        <v>0.25</v>
      </c>
      <c r="R212" s="335">
        <f t="shared" si="253"/>
        <v>751100.04925628449</v>
      </c>
      <c r="S212" s="265">
        <f t="shared" si="254"/>
        <v>384.78486129932605</v>
      </c>
      <c r="T212" s="265">
        <f t="shared" si="255"/>
        <v>62719.932391790149</v>
      </c>
      <c r="U212" s="265">
        <f t="shared" si="256"/>
        <v>751100.04925628449</v>
      </c>
      <c r="V212" s="336">
        <f t="shared" si="257"/>
        <v>577.17729194898902</v>
      </c>
      <c r="W212" s="337">
        <f t="shared" si="258"/>
        <v>769.56972259865211</v>
      </c>
      <c r="X212" s="331"/>
      <c r="Y212" s="332"/>
      <c r="Z212" s="241"/>
    </row>
    <row r="213" spans="1:26" ht="34.9" customHeight="1">
      <c r="A213" s="333" t="s">
        <v>549</v>
      </c>
      <c r="B213" s="255" t="s">
        <v>553</v>
      </c>
      <c r="C213" s="256">
        <f t="shared" si="243"/>
        <v>174.26151255122949</v>
      </c>
      <c r="D213" s="261">
        <v>340158.47249999997</v>
      </c>
      <c r="E213" s="261">
        <f t="shared" si="244"/>
        <v>390740.92000748497</v>
      </c>
      <c r="F213" s="261">
        <f>+E213/E210*F210</f>
        <v>441954.54545454553</v>
      </c>
      <c r="G213" s="262">
        <f t="shared" si="245"/>
        <v>3907.4092000748497</v>
      </c>
      <c r="H213" s="263">
        <f t="shared" si="246"/>
        <v>1.1487025948103791E-2</v>
      </c>
      <c r="I213" s="262">
        <f t="shared" si="247"/>
        <v>20513.898300392961</v>
      </c>
      <c r="J213" s="263">
        <f t="shared" si="248"/>
        <v>5.2499999999999998E-2</v>
      </c>
      <c r="K213" s="262">
        <f t="shared" si="249"/>
        <v>16723.711376320356</v>
      </c>
      <c r="L213" s="263">
        <f t="shared" si="250"/>
        <v>4.2799999999999998E-2</v>
      </c>
      <c r="M213" s="262">
        <f t="shared" si="251"/>
        <v>39074.092000748497</v>
      </c>
      <c r="N213" s="263">
        <f t="shared" si="252"/>
        <v>0.1</v>
      </c>
      <c r="O213" s="262">
        <f t="shared" si="259"/>
        <v>470960.03088502161</v>
      </c>
      <c r="P213" s="262">
        <f t="shared" ref="P213:P276" si="260">O213*0.25</f>
        <v>117740.0077212554</v>
      </c>
      <c r="Q213" s="263">
        <f t="shared" ref="Q213:Q276" si="261">$Q$19</f>
        <v>0.25</v>
      </c>
      <c r="R213" s="335">
        <f t="shared" si="253"/>
        <v>588700.03860627697</v>
      </c>
      <c r="S213" s="265">
        <f t="shared" si="254"/>
        <v>301.58813453190419</v>
      </c>
      <c r="T213" s="265">
        <f t="shared" si="255"/>
        <v>49158.865928700383</v>
      </c>
      <c r="U213" s="265">
        <f t="shared" si="256"/>
        <v>588700.03860627697</v>
      </c>
      <c r="V213" s="336">
        <f t="shared" si="257"/>
        <v>452.38220179785628</v>
      </c>
      <c r="W213" s="337">
        <f t="shared" si="258"/>
        <v>603.17626906380838</v>
      </c>
      <c r="X213" s="331"/>
      <c r="Y213" s="332"/>
      <c r="Z213" s="241"/>
    </row>
    <row r="214" spans="1:26" ht="34.9" customHeight="1">
      <c r="A214" s="333" t="s">
        <v>549</v>
      </c>
      <c r="B214" s="255" t="s">
        <v>554</v>
      </c>
      <c r="C214" s="256">
        <f t="shared" si="243"/>
        <v>139.92426869877045</v>
      </c>
      <c r="D214" s="261">
        <v>273132.17249999993</v>
      </c>
      <c r="E214" s="261">
        <f t="shared" si="244"/>
        <v>313747.63527694595</v>
      </c>
      <c r="F214" s="261">
        <f>+E214/E210*F210</f>
        <v>354869.90595611278</v>
      </c>
      <c r="G214" s="262">
        <f t="shared" si="245"/>
        <v>3137.4763527694595</v>
      </c>
      <c r="H214" s="263">
        <f t="shared" si="246"/>
        <v>1.148702594810379E-2</v>
      </c>
      <c r="I214" s="262">
        <f t="shared" si="247"/>
        <v>16471.750852039662</v>
      </c>
      <c r="J214" s="263">
        <f t="shared" si="248"/>
        <v>5.2499999999999998E-2</v>
      </c>
      <c r="K214" s="262">
        <f t="shared" si="249"/>
        <v>13428.398789853285</v>
      </c>
      <c r="L214" s="263">
        <f t="shared" si="250"/>
        <v>4.2799999999999998E-2</v>
      </c>
      <c r="M214" s="262">
        <f t="shared" si="251"/>
        <v>31374.763527694595</v>
      </c>
      <c r="N214" s="263">
        <f t="shared" si="252"/>
        <v>0.1</v>
      </c>
      <c r="O214" s="262">
        <f t="shared" si="259"/>
        <v>378160.02479930292</v>
      </c>
      <c r="P214" s="262">
        <f t="shared" si="260"/>
        <v>94540.00619982573</v>
      </c>
      <c r="Q214" s="263">
        <f t="shared" si="261"/>
        <v>0.25</v>
      </c>
      <c r="R214" s="335">
        <f t="shared" si="253"/>
        <v>472700.03099912865</v>
      </c>
      <c r="S214" s="265">
        <f t="shared" si="254"/>
        <v>242.1619011266028</v>
      </c>
      <c r="T214" s="265">
        <f t="shared" si="255"/>
        <v>39472.389883636257</v>
      </c>
      <c r="U214" s="265">
        <f t="shared" si="256"/>
        <v>472700.03099912865</v>
      </c>
      <c r="V214" s="336">
        <f t="shared" si="257"/>
        <v>363.24285168990423</v>
      </c>
      <c r="W214" s="337">
        <f t="shared" si="258"/>
        <v>484.3238022532056</v>
      </c>
      <c r="X214" s="331"/>
      <c r="Y214" s="332"/>
      <c r="Z214" s="241"/>
    </row>
    <row r="215" spans="1:26" ht="34.9" customHeight="1">
      <c r="A215" s="333"/>
      <c r="B215" s="255"/>
      <c r="C215" s="256"/>
      <c r="D215" s="261"/>
      <c r="E215" s="261"/>
      <c r="F215" s="261"/>
      <c r="G215" s="262"/>
      <c r="H215" s="263"/>
      <c r="I215" s="262"/>
      <c r="J215" s="263"/>
      <c r="K215" s="262"/>
      <c r="L215" s="263"/>
      <c r="M215" s="262"/>
      <c r="N215" s="263"/>
      <c r="O215" s="262">
        <f t="shared" si="259"/>
        <v>0</v>
      </c>
      <c r="P215" s="262">
        <f t="shared" si="260"/>
        <v>0</v>
      </c>
      <c r="Q215" s="263"/>
      <c r="R215" s="335"/>
      <c r="S215" s="265"/>
      <c r="T215" s="265"/>
      <c r="U215" s="265"/>
      <c r="V215" s="336"/>
      <c r="W215" s="337"/>
      <c r="X215" s="331"/>
      <c r="Y215" s="332"/>
      <c r="Z215" s="241"/>
    </row>
    <row r="216" spans="1:26" ht="34.9" customHeight="1">
      <c r="A216" s="333" t="str">
        <f>CONCATENATE(A220,$Z$95,$Z$89)</f>
        <v>Geotech Engineer||Expert</v>
      </c>
      <c r="B216" s="255" t="str">
        <f>LEFT(B220,17)</f>
        <v xml:space="preserve">Geotech Engineer </v>
      </c>
      <c r="C216" s="256">
        <f t="shared" ref="C216:C226" si="262">D216/$H$12</f>
        <v>1954.420980491803</v>
      </c>
      <c r="D216" s="261">
        <v>3815029.7539199996</v>
      </c>
      <c r="E216" s="261">
        <f t="shared" ref="E216:E225" si="263">D216*$E$18</f>
        <v>4382334.577606705</v>
      </c>
      <c r="F216" s="261">
        <f>+E216/E219*F219</f>
        <v>2309135.7046153843</v>
      </c>
      <c r="G216" s="262">
        <f t="shared" ref="G216:G226" si="264">E216*0.01</f>
        <v>43823.34577606705</v>
      </c>
      <c r="H216" s="263">
        <f t="shared" ref="H216:H226" si="265">IF(D216&lt;&gt;0,G216/D216,"")</f>
        <v>1.148702594810379E-2</v>
      </c>
      <c r="I216" s="262">
        <f t="shared" ref="I216:I226" si="266">E216*0.0525</f>
        <v>230072.56532435201</v>
      </c>
      <c r="J216" s="263">
        <f t="shared" ref="J216:J226" si="267">IF(E216&lt;&gt;0,I216/E216,"")</f>
        <v>5.2499999999999998E-2</v>
      </c>
      <c r="K216" s="262">
        <f t="shared" ref="K216:K226" si="268">E216*0.0428</f>
        <v>187563.91992156697</v>
      </c>
      <c r="L216" s="263">
        <f t="shared" ref="L216:L226" si="269">IF(E216&lt;&gt;0,K216/E216,"")</f>
        <v>4.2799999999999998E-2</v>
      </c>
      <c r="M216" s="262">
        <f t="shared" ref="M216:M226" si="270">E216*0.1</f>
        <v>438233.45776067051</v>
      </c>
      <c r="N216" s="263">
        <f t="shared" ref="N216:N226" si="271">IF(E216&lt;&gt;0,M216/E216,"")</f>
        <v>0.1</v>
      </c>
      <c r="O216" s="262">
        <f t="shared" si="259"/>
        <v>5282027.8663893612</v>
      </c>
      <c r="P216" s="262">
        <f t="shared" si="260"/>
        <v>1320506.9665973403</v>
      </c>
      <c r="Q216" s="263">
        <f t="shared" si="261"/>
        <v>0.25</v>
      </c>
      <c r="R216" s="335">
        <f t="shared" ref="R216:R226" si="272">O216+P216</f>
        <v>6602534.8329867013</v>
      </c>
      <c r="S216" s="265">
        <f t="shared" ref="S216:S226" si="273">R216/$H$12</f>
        <v>3382.4461234563018</v>
      </c>
      <c r="T216" s="265">
        <f t="shared" ref="T216:T226" si="274">S216*$H$13</f>
        <v>551338.71812337718</v>
      </c>
      <c r="U216" s="265">
        <f t="shared" ref="U216:U226" si="275">S216*$H$12</f>
        <v>6602534.8329867013</v>
      </c>
      <c r="V216" s="336">
        <f t="shared" ref="V216:V226" si="276">S216*$V$15</f>
        <v>5073.6691851844525</v>
      </c>
      <c r="W216" s="337">
        <f t="shared" ref="W216:W226" si="277">S216*$W$15</f>
        <v>6764.8922469126037</v>
      </c>
      <c r="X216" s="331"/>
      <c r="Y216" s="332"/>
      <c r="Z216" s="241"/>
    </row>
    <row r="217" spans="1:26" ht="34.9" customHeight="1">
      <c r="A217" s="333" t="str">
        <f>CONCATENATE(A220,$Z$95,$Z$90)</f>
        <v>Geotech Engineer||Senior Manager</v>
      </c>
      <c r="B217" s="255" t="str">
        <f>LEFT(B222,17)</f>
        <v xml:space="preserve">Geotech Engineer </v>
      </c>
      <c r="C217" s="256">
        <f t="shared" si="262"/>
        <v>1302.9473203278687</v>
      </c>
      <c r="D217" s="261">
        <v>2543353.1692799996</v>
      </c>
      <c r="E217" s="261">
        <f t="shared" si="263"/>
        <v>2921556.385071137</v>
      </c>
      <c r="F217" s="261">
        <f>+E217/E219*F219</f>
        <v>1539423.8030769229</v>
      </c>
      <c r="G217" s="262">
        <f t="shared" si="264"/>
        <v>29215.563850711369</v>
      </c>
      <c r="H217" s="263">
        <f t="shared" si="265"/>
        <v>1.1487025948103791E-2</v>
      </c>
      <c r="I217" s="262">
        <f t="shared" si="266"/>
        <v>153381.7102162347</v>
      </c>
      <c r="J217" s="263">
        <f t="shared" si="267"/>
        <v>5.2500000000000005E-2</v>
      </c>
      <c r="K217" s="262">
        <f t="shared" si="268"/>
        <v>125042.61328104466</v>
      </c>
      <c r="L217" s="263">
        <f t="shared" si="269"/>
        <v>4.2799999999999998E-2</v>
      </c>
      <c r="M217" s="262">
        <f t="shared" si="270"/>
        <v>292155.63850711373</v>
      </c>
      <c r="N217" s="263">
        <f t="shared" si="271"/>
        <v>0.1</v>
      </c>
      <c r="O217" s="262">
        <f t="shared" si="259"/>
        <v>3521351.9109262419</v>
      </c>
      <c r="P217" s="262">
        <f t="shared" si="260"/>
        <v>880337.97773156047</v>
      </c>
      <c r="Q217" s="263">
        <f t="shared" si="261"/>
        <v>0.25</v>
      </c>
      <c r="R217" s="335">
        <f t="shared" si="272"/>
        <v>4401689.8886578027</v>
      </c>
      <c r="S217" s="265">
        <f t="shared" si="273"/>
        <v>2254.9640823042023</v>
      </c>
      <c r="T217" s="265">
        <f t="shared" si="274"/>
        <v>367559.14541558496</v>
      </c>
      <c r="U217" s="265">
        <f t="shared" si="275"/>
        <v>4401689.8886578027</v>
      </c>
      <c r="V217" s="336">
        <f t="shared" si="276"/>
        <v>3382.4461234563032</v>
      </c>
      <c r="W217" s="337">
        <f t="shared" si="277"/>
        <v>4509.9281646084046</v>
      </c>
      <c r="X217" s="331"/>
      <c r="Y217" s="332"/>
      <c r="Z217" s="241"/>
    </row>
    <row r="218" spans="1:26" ht="34.9" customHeight="1">
      <c r="A218" s="333" t="str">
        <f>CONCATENATE(A222,$Z$95,$Z$97)</f>
        <v>Geotech Engineer||Manager</v>
      </c>
      <c r="B218" s="255" t="str">
        <f>LEFT(B224,17)</f>
        <v xml:space="preserve">Geotech Engineer </v>
      </c>
      <c r="C218" s="256">
        <f t="shared" si="262"/>
        <v>1057.5871106557374</v>
      </c>
      <c r="D218" s="261">
        <v>2064410.0399999996</v>
      </c>
      <c r="E218" s="261">
        <f t="shared" si="263"/>
        <v>2371393.1697005979</v>
      </c>
      <c r="F218" s="261">
        <f>+E218/E219*F219</f>
        <v>1249532.3076923075</v>
      </c>
      <c r="G218" s="262">
        <f t="shared" si="264"/>
        <v>23713.931697005981</v>
      </c>
      <c r="H218" s="263">
        <f t="shared" si="265"/>
        <v>1.1487025948103791E-2</v>
      </c>
      <c r="I218" s="262">
        <f t="shared" si="266"/>
        <v>124498.14140928138</v>
      </c>
      <c r="J218" s="263">
        <f t="shared" si="267"/>
        <v>5.2499999999999998E-2</v>
      </c>
      <c r="K218" s="262">
        <f t="shared" si="268"/>
        <v>101495.62766318559</v>
      </c>
      <c r="L218" s="263">
        <f t="shared" si="269"/>
        <v>4.2799999999999998E-2</v>
      </c>
      <c r="M218" s="262">
        <f t="shared" si="270"/>
        <v>237139.31697005979</v>
      </c>
      <c r="N218" s="263">
        <f t="shared" si="271"/>
        <v>0.1</v>
      </c>
      <c r="O218" s="262">
        <f t="shared" si="259"/>
        <v>2858240.1874401299</v>
      </c>
      <c r="P218" s="262">
        <f t="shared" si="260"/>
        <v>714560.04686003248</v>
      </c>
      <c r="Q218" s="263">
        <f t="shared" si="261"/>
        <v>0.25</v>
      </c>
      <c r="R218" s="335">
        <f t="shared" si="272"/>
        <v>3572800.2343001626</v>
      </c>
      <c r="S218" s="265">
        <f t="shared" si="273"/>
        <v>1830.3279888832801</v>
      </c>
      <c r="T218" s="265">
        <f t="shared" si="274"/>
        <v>298343.46218797466</v>
      </c>
      <c r="U218" s="265">
        <f t="shared" si="275"/>
        <v>3572800.2343001626</v>
      </c>
      <c r="V218" s="336">
        <f t="shared" si="276"/>
        <v>2745.4919833249201</v>
      </c>
      <c r="W218" s="337">
        <f t="shared" si="277"/>
        <v>3660.6559777665602</v>
      </c>
      <c r="X218" s="331"/>
      <c r="Y218" s="332"/>
      <c r="Z218" s="241"/>
    </row>
    <row r="219" spans="1:26" ht="34.9" customHeight="1">
      <c r="A219" s="333" t="s">
        <v>555</v>
      </c>
      <c r="B219" s="255" t="s">
        <v>556</v>
      </c>
      <c r="C219" s="256">
        <f t="shared" si="262"/>
        <v>1115.960425204918</v>
      </c>
      <c r="D219" s="261">
        <f>1675657.5*1.3</f>
        <v>2178354.75</v>
      </c>
      <c r="E219" s="261">
        <f>D219*$E$18</f>
        <v>2502281.7537425146</v>
      </c>
      <c r="F219" s="338">
        <f>879000*1.5</f>
        <v>1318500</v>
      </c>
      <c r="G219" s="262">
        <f t="shared" si="264"/>
        <v>25022.817537425148</v>
      </c>
      <c r="H219" s="263">
        <f t="shared" si="265"/>
        <v>1.1487025948103791E-2</v>
      </c>
      <c r="I219" s="262">
        <f t="shared" si="266"/>
        <v>131369.79207148202</v>
      </c>
      <c r="J219" s="263">
        <f t="shared" si="267"/>
        <v>5.2499999999999998E-2</v>
      </c>
      <c r="K219" s="262">
        <f t="shared" si="268"/>
        <v>107097.65906017962</v>
      </c>
      <c r="L219" s="263">
        <f t="shared" si="269"/>
        <v>4.2799999999999998E-2</v>
      </c>
      <c r="M219" s="262">
        <f t="shared" si="270"/>
        <v>250228.17537425147</v>
      </c>
      <c r="N219" s="263">
        <f t="shared" si="271"/>
        <v>0.1</v>
      </c>
      <c r="O219" s="262">
        <f t="shared" si="259"/>
        <v>3016000.1977858529</v>
      </c>
      <c r="P219" s="262">
        <f t="shared" si="260"/>
        <v>754000.04944646324</v>
      </c>
      <c r="Q219" s="263">
        <f t="shared" si="261"/>
        <v>0.25</v>
      </c>
      <c r="R219" s="335">
        <f>O219+P219</f>
        <v>3770000.2472323161</v>
      </c>
      <c r="S219" s="265">
        <f>R219/$H$12</f>
        <v>1931.3525856722931</v>
      </c>
      <c r="T219" s="265">
        <f>S219*$H$13</f>
        <v>314810.47146458377</v>
      </c>
      <c r="U219" s="265">
        <f>S219*$H$12</f>
        <v>3770000.2472323161</v>
      </c>
      <c r="V219" s="336">
        <f>S219*$V$15</f>
        <v>2897.0288785084394</v>
      </c>
      <c r="W219" s="337">
        <f>S219*$W$15</f>
        <v>3862.7051713445862</v>
      </c>
      <c r="X219" s="331"/>
      <c r="Y219" s="332"/>
      <c r="Z219" s="241"/>
    </row>
    <row r="220" spans="1:26" ht="34.9" customHeight="1">
      <c r="A220" s="333" t="s">
        <v>555</v>
      </c>
      <c r="B220" s="255" t="s">
        <v>557</v>
      </c>
      <c r="C220" s="256">
        <f t="shared" si="262"/>
        <v>858.43109631147536</v>
      </c>
      <c r="D220" s="261">
        <v>1675657.5</v>
      </c>
      <c r="E220" s="261">
        <f t="shared" si="263"/>
        <v>1924832.1182634728</v>
      </c>
      <c r="F220" s="261">
        <f>+E220/E219*F219</f>
        <v>1014230.7692307692</v>
      </c>
      <c r="G220" s="262">
        <f t="shared" si="264"/>
        <v>19248.321182634729</v>
      </c>
      <c r="H220" s="263">
        <f t="shared" si="265"/>
        <v>1.1487025948103791E-2</v>
      </c>
      <c r="I220" s="262">
        <f t="shared" si="266"/>
        <v>101053.68620883233</v>
      </c>
      <c r="J220" s="263">
        <f t="shared" si="267"/>
        <v>5.2499999999999998E-2</v>
      </c>
      <c r="K220" s="262">
        <f t="shared" si="268"/>
        <v>82382.814661676632</v>
      </c>
      <c r="L220" s="263">
        <f t="shared" si="269"/>
        <v>4.2799999999999998E-2</v>
      </c>
      <c r="M220" s="262">
        <f t="shared" si="270"/>
        <v>192483.21182634728</v>
      </c>
      <c r="N220" s="263">
        <f t="shared" si="271"/>
        <v>0.1</v>
      </c>
      <c r="O220" s="262">
        <f t="shared" si="259"/>
        <v>2320000.1521429638</v>
      </c>
      <c r="P220" s="262">
        <f t="shared" si="260"/>
        <v>580000.03803574096</v>
      </c>
      <c r="Q220" s="263">
        <f t="shared" si="261"/>
        <v>0.25</v>
      </c>
      <c r="R220" s="335">
        <f t="shared" si="272"/>
        <v>2900000.1901787049</v>
      </c>
      <c r="S220" s="265">
        <f t="shared" si="273"/>
        <v>1485.6558351325332</v>
      </c>
      <c r="T220" s="265">
        <f t="shared" si="274"/>
        <v>242161.9011266029</v>
      </c>
      <c r="U220" s="265">
        <f t="shared" si="275"/>
        <v>2900000.1901787049</v>
      </c>
      <c r="V220" s="336">
        <f t="shared" si="276"/>
        <v>2228.4837526987999</v>
      </c>
      <c r="W220" s="337">
        <f t="shared" si="277"/>
        <v>2971.3116702650664</v>
      </c>
      <c r="X220" s="331"/>
      <c r="Y220" s="332"/>
      <c r="Z220" s="241"/>
    </row>
    <row r="221" spans="1:26" ht="34.9" customHeight="1">
      <c r="A221" s="333" t="s">
        <v>555</v>
      </c>
      <c r="B221" s="255" t="s">
        <v>558</v>
      </c>
      <c r="C221" s="256">
        <f t="shared" si="262"/>
        <v>984.27709503073777</v>
      </c>
      <c r="D221" s="261">
        <f>1477929.915*1.3</f>
        <v>1921308.8895</v>
      </c>
      <c r="E221" s="261">
        <f>D221*$E$18</f>
        <v>2207012.5068008979</v>
      </c>
      <c r="F221" s="261">
        <f>+E221/E219*F219</f>
        <v>1162917</v>
      </c>
      <c r="G221" s="262">
        <f t="shared" si="264"/>
        <v>22070.12506800898</v>
      </c>
      <c r="H221" s="263">
        <f t="shared" si="265"/>
        <v>1.1487025948103791E-2</v>
      </c>
      <c r="I221" s="262">
        <f t="shared" si="266"/>
        <v>115868.15660704713</v>
      </c>
      <c r="J221" s="263">
        <f t="shared" si="267"/>
        <v>5.2499999999999998E-2</v>
      </c>
      <c r="K221" s="262">
        <f t="shared" si="268"/>
        <v>94460.135291078419</v>
      </c>
      <c r="L221" s="263">
        <f t="shared" si="269"/>
        <v>4.2799999999999998E-2</v>
      </c>
      <c r="M221" s="262">
        <f t="shared" si="270"/>
        <v>220701.25068008981</v>
      </c>
      <c r="N221" s="263">
        <f t="shared" si="271"/>
        <v>0.1</v>
      </c>
      <c r="O221" s="262">
        <f t="shared" si="259"/>
        <v>2660112.1744471225</v>
      </c>
      <c r="P221" s="262">
        <f t="shared" si="260"/>
        <v>665028.04361178062</v>
      </c>
      <c r="Q221" s="263">
        <f t="shared" si="261"/>
        <v>0.25</v>
      </c>
      <c r="R221" s="335">
        <f>O221+P221</f>
        <v>3325140.2180589032</v>
      </c>
      <c r="S221" s="265">
        <f>R221/$H$12</f>
        <v>1703.4529805629627</v>
      </c>
      <c r="T221" s="265">
        <f>S221*$H$13</f>
        <v>277662.83583176293</v>
      </c>
      <c r="U221" s="265">
        <f>S221*$H$12</f>
        <v>3325140.2180589032</v>
      </c>
      <c r="V221" s="336">
        <f>S221*$V$15</f>
        <v>2555.179470844444</v>
      </c>
      <c r="W221" s="337">
        <f>S221*$W$15</f>
        <v>3406.9059611259254</v>
      </c>
      <c r="X221" s="331"/>
      <c r="Y221" s="332"/>
      <c r="Z221" s="241"/>
    </row>
    <row r="222" spans="1:26" ht="34.9" customHeight="1">
      <c r="A222" s="333" t="s">
        <v>555</v>
      </c>
      <c r="B222" s="255" t="s">
        <v>559</v>
      </c>
      <c r="C222" s="256">
        <f t="shared" si="262"/>
        <v>757.13622694672131</v>
      </c>
      <c r="D222" s="261">
        <v>1477929.915</v>
      </c>
      <c r="E222" s="261">
        <f t="shared" si="263"/>
        <v>1697701.9283083831</v>
      </c>
      <c r="F222" s="261">
        <f>+E222/E219*F219</f>
        <v>894551.5384615385</v>
      </c>
      <c r="G222" s="262">
        <f t="shared" si="264"/>
        <v>16977.019283083831</v>
      </c>
      <c r="H222" s="263">
        <f t="shared" si="265"/>
        <v>1.1487025948103791E-2</v>
      </c>
      <c r="I222" s="262">
        <f t="shared" si="266"/>
        <v>89129.351236190108</v>
      </c>
      <c r="J222" s="263">
        <f t="shared" si="267"/>
        <v>5.2499999999999998E-2</v>
      </c>
      <c r="K222" s="262">
        <f t="shared" si="268"/>
        <v>72661.642531598787</v>
      </c>
      <c r="L222" s="263">
        <f t="shared" si="269"/>
        <v>4.2799999999999998E-2</v>
      </c>
      <c r="M222" s="262">
        <f t="shared" si="270"/>
        <v>169770.19283083832</v>
      </c>
      <c r="N222" s="263">
        <f t="shared" si="271"/>
        <v>0.1</v>
      </c>
      <c r="O222" s="262">
        <f t="shared" si="259"/>
        <v>2046240.134190094</v>
      </c>
      <c r="P222" s="262">
        <f t="shared" si="260"/>
        <v>511560.03354752349</v>
      </c>
      <c r="Q222" s="263">
        <f t="shared" si="261"/>
        <v>0.25</v>
      </c>
      <c r="R222" s="335">
        <f t="shared" si="272"/>
        <v>2557800.1677376176</v>
      </c>
      <c r="S222" s="265">
        <f t="shared" si="273"/>
        <v>1310.3484465868942</v>
      </c>
      <c r="T222" s="265">
        <f t="shared" si="274"/>
        <v>213586.79679366376</v>
      </c>
      <c r="U222" s="265">
        <f t="shared" si="275"/>
        <v>2557800.1677376176</v>
      </c>
      <c r="V222" s="336">
        <f t="shared" si="276"/>
        <v>1965.5226698803413</v>
      </c>
      <c r="W222" s="337">
        <f t="shared" si="277"/>
        <v>2620.6968931737883</v>
      </c>
      <c r="X222" s="331"/>
      <c r="Y222" s="332"/>
      <c r="Z222" s="241"/>
    </row>
    <row r="223" spans="1:26" ht="34.9" customHeight="1">
      <c r="A223" s="333" t="s">
        <v>555</v>
      </c>
      <c r="B223" s="255" t="s">
        <v>560</v>
      </c>
      <c r="C223" s="256">
        <f t="shared" si="262"/>
        <v>514.4577560194673</v>
      </c>
      <c r="D223" s="261">
        <f>772478.1075*1.3</f>
        <v>1004221.5397500001</v>
      </c>
      <c r="E223" s="261">
        <f>D223*$E$18</f>
        <v>1153551.8884752993</v>
      </c>
      <c r="F223" s="261">
        <f>+E223/E219*F219</f>
        <v>607828.5</v>
      </c>
      <c r="G223" s="262">
        <f t="shared" si="264"/>
        <v>11535.518884752993</v>
      </c>
      <c r="H223" s="263">
        <f t="shared" si="265"/>
        <v>1.1487025948103791E-2</v>
      </c>
      <c r="I223" s="262">
        <f t="shared" si="266"/>
        <v>60561.474144953216</v>
      </c>
      <c r="J223" s="263">
        <f t="shared" si="267"/>
        <v>5.2499999999999998E-2</v>
      </c>
      <c r="K223" s="262">
        <f t="shared" si="268"/>
        <v>49372.02082674281</v>
      </c>
      <c r="L223" s="263">
        <f t="shared" si="269"/>
        <v>4.2799999999999998E-2</v>
      </c>
      <c r="M223" s="262">
        <f t="shared" si="270"/>
        <v>115355.18884752993</v>
      </c>
      <c r="N223" s="263">
        <f t="shared" si="271"/>
        <v>0.1</v>
      </c>
      <c r="O223" s="262">
        <f t="shared" si="259"/>
        <v>1390376.0911792782</v>
      </c>
      <c r="P223" s="262">
        <f t="shared" si="260"/>
        <v>347594.02279481955</v>
      </c>
      <c r="Q223" s="263">
        <f t="shared" si="261"/>
        <v>0.25</v>
      </c>
      <c r="R223" s="335">
        <f>O223+P223</f>
        <v>1737970.1139740977</v>
      </c>
      <c r="S223" s="265">
        <f>R223/$H$12</f>
        <v>890.35354199492713</v>
      </c>
      <c r="T223" s="265">
        <f>S223*$H$13</f>
        <v>145127.62734517312</v>
      </c>
      <c r="U223" s="265">
        <f>S223*$H$12</f>
        <v>1737970.1139740977</v>
      </c>
      <c r="V223" s="336">
        <f>S223*$V$15</f>
        <v>1335.5303129923907</v>
      </c>
      <c r="W223" s="337">
        <f>S223*$W$15</f>
        <v>1780.7070839898543</v>
      </c>
      <c r="X223" s="331"/>
      <c r="Y223" s="332"/>
      <c r="Z223" s="241"/>
    </row>
    <row r="224" spans="1:26" ht="34.9" customHeight="1">
      <c r="A224" s="333" t="s">
        <v>555</v>
      </c>
      <c r="B224" s="255" t="s">
        <v>561</v>
      </c>
      <c r="C224" s="256">
        <f t="shared" si="262"/>
        <v>395.73673539959015</v>
      </c>
      <c r="D224" s="261">
        <v>772478.10749999993</v>
      </c>
      <c r="E224" s="261">
        <f t="shared" si="263"/>
        <v>887347.60651946091</v>
      </c>
      <c r="F224" s="261">
        <f>+E224/E219*F219</f>
        <v>467560.38461538462</v>
      </c>
      <c r="G224" s="262">
        <f t="shared" si="264"/>
        <v>8873.476065194609</v>
      </c>
      <c r="H224" s="263">
        <f t="shared" si="265"/>
        <v>1.1487025948103791E-2</v>
      </c>
      <c r="I224" s="262">
        <f t="shared" si="266"/>
        <v>46585.749342271694</v>
      </c>
      <c r="J224" s="263">
        <f t="shared" si="267"/>
        <v>5.2499999999999998E-2</v>
      </c>
      <c r="K224" s="262">
        <f t="shared" si="268"/>
        <v>37978.477559032923</v>
      </c>
      <c r="L224" s="263">
        <f t="shared" si="269"/>
        <v>4.2799999999999998E-2</v>
      </c>
      <c r="M224" s="262">
        <f t="shared" si="270"/>
        <v>88734.760651946097</v>
      </c>
      <c r="N224" s="263">
        <f t="shared" si="271"/>
        <v>0.1</v>
      </c>
      <c r="O224" s="262">
        <f t="shared" si="259"/>
        <v>1069520.0701379064</v>
      </c>
      <c r="P224" s="262">
        <f t="shared" si="260"/>
        <v>267380.01753447659</v>
      </c>
      <c r="Q224" s="263">
        <f t="shared" si="261"/>
        <v>0.25</v>
      </c>
      <c r="R224" s="335">
        <f t="shared" si="272"/>
        <v>1336900.0876723831</v>
      </c>
      <c r="S224" s="265">
        <f t="shared" si="273"/>
        <v>684.88733999609792</v>
      </c>
      <c r="T224" s="265">
        <f t="shared" si="274"/>
        <v>111636.63641936396</v>
      </c>
      <c r="U224" s="265">
        <f t="shared" si="275"/>
        <v>1336900.0876723831</v>
      </c>
      <c r="V224" s="336">
        <f t="shared" si="276"/>
        <v>1027.3310099941468</v>
      </c>
      <c r="W224" s="337">
        <f t="shared" si="277"/>
        <v>1369.7746799921958</v>
      </c>
      <c r="X224" s="331"/>
      <c r="Y224" s="332"/>
      <c r="Z224" s="241"/>
    </row>
    <row r="225" spans="1:26" ht="34.9" customHeight="1">
      <c r="A225" s="333" t="s">
        <v>555</v>
      </c>
      <c r="B225" s="255" t="s">
        <v>562</v>
      </c>
      <c r="C225" s="256">
        <f t="shared" si="262"/>
        <v>336.50498975409835</v>
      </c>
      <c r="D225" s="261">
        <v>656857.74</v>
      </c>
      <c r="E225" s="261">
        <f t="shared" si="263"/>
        <v>754534.19035928126</v>
      </c>
      <c r="F225" s="261">
        <f>+E225/E219*F219</f>
        <v>397578.4615384615</v>
      </c>
      <c r="G225" s="262">
        <f t="shared" si="264"/>
        <v>7545.3419035928127</v>
      </c>
      <c r="H225" s="263">
        <f t="shared" si="265"/>
        <v>1.148702594810379E-2</v>
      </c>
      <c r="I225" s="262">
        <f t="shared" si="266"/>
        <v>39613.044993862262</v>
      </c>
      <c r="J225" s="263">
        <f t="shared" si="267"/>
        <v>5.2499999999999998E-2</v>
      </c>
      <c r="K225" s="262">
        <f t="shared" si="268"/>
        <v>32294.063347377236</v>
      </c>
      <c r="L225" s="263">
        <f t="shared" si="269"/>
        <v>4.2799999999999998E-2</v>
      </c>
      <c r="M225" s="262">
        <f t="shared" si="270"/>
        <v>75453.419035928135</v>
      </c>
      <c r="N225" s="263">
        <f t="shared" si="271"/>
        <v>0.1</v>
      </c>
      <c r="O225" s="262">
        <f t="shared" si="259"/>
        <v>909440.05964004167</v>
      </c>
      <c r="P225" s="262">
        <f t="shared" si="260"/>
        <v>227360.01491001042</v>
      </c>
      <c r="Q225" s="263">
        <f t="shared" si="261"/>
        <v>0.25</v>
      </c>
      <c r="R225" s="335">
        <f t="shared" si="272"/>
        <v>1136800.0745500522</v>
      </c>
      <c r="S225" s="265">
        <f t="shared" si="273"/>
        <v>582.37708737195294</v>
      </c>
      <c r="T225" s="265">
        <f t="shared" si="274"/>
        <v>94927.465241628335</v>
      </c>
      <c r="U225" s="265">
        <f t="shared" si="275"/>
        <v>1136800.0745500522</v>
      </c>
      <c r="V225" s="336">
        <f t="shared" si="276"/>
        <v>873.56563105792941</v>
      </c>
      <c r="W225" s="337">
        <f t="shared" si="277"/>
        <v>1164.7541747439059</v>
      </c>
      <c r="X225" s="331"/>
      <c r="Y225" s="332"/>
      <c r="Z225" s="241"/>
    </row>
    <row r="226" spans="1:26" ht="34.9" customHeight="1">
      <c r="A226" s="333" t="s">
        <v>555</v>
      </c>
      <c r="B226" s="255" t="s">
        <v>563</v>
      </c>
      <c r="C226" s="256">
        <f t="shared" si="262"/>
        <v>0</v>
      </c>
      <c r="D226" s="261"/>
      <c r="E226" s="261"/>
      <c r="F226" s="261"/>
      <c r="G226" s="262">
        <f t="shared" si="264"/>
        <v>0</v>
      </c>
      <c r="H226" s="263" t="str">
        <f t="shared" si="265"/>
        <v/>
      </c>
      <c r="I226" s="262">
        <f t="shared" si="266"/>
        <v>0</v>
      </c>
      <c r="J226" s="263" t="str">
        <f t="shared" si="267"/>
        <v/>
      </c>
      <c r="K226" s="262">
        <f t="shared" si="268"/>
        <v>0</v>
      </c>
      <c r="L226" s="263" t="str">
        <f t="shared" si="269"/>
        <v/>
      </c>
      <c r="M226" s="262">
        <f t="shared" si="270"/>
        <v>0</v>
      </c>
      <c r="N226" s="263" t="str">
        <f t="shared" si="271"/>
        <v/>
      </c>
      <c r="O226" s="262">
        <f t="shared" si="259"/>
        <v>0</v>
      </c>
      <c r="P226" s="262">
        <f t="shared" si="260"/>
        <v>0</v>
      </c>
      <c r="Q226" s="263"/>
      <c r="R226" s="335">
        <f t="shared" si="272"/>
        <v>0</v>
      </c>
      <c r="S226" s="265">
        <f t="shared" si="273"/>
        <v>0</v>
      </c>
      <c r="T226" s="265">
        <f t="shared" si="274"/>
        <v>0</v>
      </c>
      <c r="U226" s="265">
        <f t="shared" si="275"/>
        <v>0</v>
      </c>
      <c r="V226" s="336">
        <f t="shared" si="276"/>
        <v>0</v>
      </c>
      <c r="W226" s="337">
        <f t="shared" si="277"/>
        <v>0</v>
      </c>
      <c r="X226" s="331"/>
      <c r="Y226" s="332"/>
      <c r="Z226" s="241"/>
    </row>
    <row r="227" spans="1:26" ht="34.9" customHeight="1">
      <c r="A227" s="333"/>
      <c r="B227" s="255"/>
      <c r="C227" s="256"/>
      <c r="D227" s="261"/>
      <c r="E227" s="261"/>
      <c r="F227" s="261"/>
      <c r="G227" s="262"/>
      <c r="H227" s="263"/>
      <c r="I227" s="262"/>
      <c r="J227" s="263"/>
      <c r="K227" s="262"/>
      <c r="L227" s="263"/>
      <c r="M227" s="262"/>
      <c r="N227" s="263"/>
      <c r="O227" s="262">
        <f t="shared" si="259"/>
        <v>0</v>
      </c>
      <c r="P227" s="262">
        <f t="shared" si="260"/>
        <v>0</v>
      </c>
      <c r="Q227" s="263"/>
      <c r="R227" s="335"/>
      <c r="S227" s="265"/>
      <c r="T227" s="265"/>
      <c r="U227" s="265"/>
      <c r="V227" s="336"/>
      <c r="W227" s="337"/>
      <c r="X227" s="331"/>
      <c r="Y227" s="332"/>
      <c r="Z227" s="241"/>
    </row>
    <row r="228" spans="1:26" ht="34.9" customHeight="1">
      <c r="A228" s="333" t="str">
        <f>CONCATENATE(A231,$Z$95,$Z$89)</f>
        <v>Warehouse Manager||Expert</v>
      </c>
      <c r="B228" s="255" t="str">
        <f>LEFT(B231,17)</f>
        <v>Warehouse Manager</v>
      </c>
      <c r="C228" s="256">
        <f t="shared" ref="C228:C235" si="278">D228/$H$12</f>
        <v>799.35818102114729</v>
      </c>
      <c r="D228" s="261">
        <v>1560347.1693532795</v>
      </c>
      <c r="E228" s="261">
        <f t="shared" ref="E228:E235" si="279">D228*$E$18</f>
        <v>1792374.8422411422</v>
      </c>
      <c r="F228" s="261">
        <f>+E228/E231*F231</f>
        <v>1967099.9039999994</v>
      </c>
      <c r="G228" s="262">
        <f t="shared" ref="G228:G235" si="280">E228*0.01</f>
        <v>17923.748422411423</v>
      </c>
      <c r="H228" s="263">
        <f t="shared" ref="H228:H235" si="281">IF(D228&lt;&gt;0,G228/D228,"")</f>
        <v>1.1487025948103791E-2</v>
      </c>
      <c r="I228" s="262">
        <f t="shared" ref="I228:I235" si="282">E228*0.0525</f>
        <v>94099.679217659956</v>
      </c>
      <c r="J228" s="263">
        <f t="shared" ref="J228:J235" si="283">IF(E228&lt;&gt;0,I228/E228,"")</f>
        <v>5.2499999999999998E-2</v>
      </c>
      <c r="K228" s="262">
        <f t="shared" ref="K228:K235" si="284">E228*0.0428</f>
        <v>76713.643247920874</v>
      </c>
      <c r="L228" s="263">
        <f t="shared" ref="L228:L235" si="285">IF(E228&lt;&gt;0,K228/E228,"")</f>
        <v>4.2799999999999991E-2</v>
      </c>
      <c r="M228" s="262">
        <f t="shared" ref="M228:M235" si="286">E228*0.1</f>
        <v>179237.48422411422</v>
      </c>
      <c r="N228" s="263">
        <f t="shared" ref="N228:N235" si="287">IF(E228&lt;&gt;0,M228/E228,"")</f>
        <v>0.1</v>
      </c>
      <c r="O228" s="262">
        <f t="shared" si="259"/>
        <v>2160349.3973532487</v>
      </c>
      <c r="P228" s="262">
        <f t="shared" si="260"/>
        <v>540087.34933831217</v>
      </c>
      <c r="Q228" s="263">
        <f t="shared" si="261"/>
        <v>0.25</v>
      </c>
      <c r="R228" s="335">
        <f t="shared" ref="R228:R235" si="288">O228+P228</f>
        <v>2700436.7466915608</v>
      </c>
      <c r="S228" s="265">
        <f t="shared" ref="S228:S235" si="289">R228/$H$12</f>
        <v>1383.4204644936274</v>
      </c>
      <c r="T228" s="265">
        <f t="shared" ref="T228:T235" si="290">S228*$H$13</f>
        <v>225497.53571246125</v>
      </c>
      <c r="U228" s="265">
        <f t="shared" ref="U228:U235" si="291">S228*$H$12</f>
        <v>2700436.7466915608</v>
      </c>
      <c r="V228" s="336">
        <f t="shared" ref="V228:V235" si="292">S228*$V$15</f>
        <v>2075.1306967404412</v>
      </c>
      <c r="W228" s="337">
        <f t="shared" ref="W228:W235" si="293">S228*$W$15</f>
        <v>2766.8409289872548</v>
      </c>
      <c r="X228" s="331"/>
      <c r="Y228" s="332"/>
      <c r="Z228" s="241"/>
    </row>
    <row r="229" spans="1:26" ht="34.9" customHeight="1">
      <c r="A229" s="333" t="str">
        <f>CONCATENATE(A231,$Z$95,$Z$90)</f>
        <v>Warehouse Manager||Senior Manager</v>
      </c>
      <c r="B229" s="255" t="str">
        <f>LEFT(B232,17)</f>
        <v>Warehouse Manager</v>
      </c>
      <c r="C229" s="256">
        <f t="shared" si="278"/>
        <v>532.90545401409827</v>
      </c>
      <c r="D229" s="261">
        <v>1040231.4462355198</v>
      </c>
      <c r="E229" s="261">
        <f t="shared" si="279"/>
        <v>1194916.561494095</v>
      </c>
      <c r="F229" s="261">
        <f>+E229/E231*F231</f>
        <v>1311399.9359999998</v>
      </c>
      <c r="G229" s="262">
        <f t="shared" si="280"/>
        <v>11949.16561494095</v>
      </c>
      <c r="H229" s="263">
        <f t="shared" si="281"/>
        <v>1.1487025948103791E-2</v>
      </c>
      <c r="I229" s="262">
        <f t="shared" si="282"/>
        <v>62733.119478439985</v>
      </c>
      <c r="J229" s="263">
        <f t="shared" si="283"/>
        <v>5.2499999999999998E-2</v>
      </c>
      <c r="K229" s="262">
        <f t="shared" si="284"/>
        <v>51142.428831947262</v>
      </c>
      <c r="L229" s="263">
        <f t="shared" si="285"/>
        <v>4.2799999999999998E-2</v>
      </c>
      <c r="M229" s="262">
        <f t="shared" si="286"/>
        <v>119491.65614940951</v>
      </c>
      <c r="N229" s="263">
        <f t="shared" si="287"/>
        <v>0.1</v>
      </c>
      <c r="O229" s="262">
        <f t="shared" si="259"/>
        <v>1440232.9315688326</v>
      </c>
      <c r="P229" s="262">
        <f t="shared" si="260"/>
        <v>360058.23289220815</v>
      </c>
      <c r="Q229" s="263">
        <f t="shared" si="261"/>
        <v>0.25</v>
      </c>
      <c r="R229" s="335">
        <f t="shared" si="288"/>
        <v>1800291.1644610409</v>
      </c>
      <c r="S229" s="265">
        <f t="shared" si="289"/>
        <v>922.28030966241852</v>
      </c>
      <c r="T229" s="265">
        <f t="shared" si="290"/>
        <v>150331.69047497422</v>
      </c>
      <c r="U229" s="265">
        <f t="shared" si="291"/>
        <v>1800291.1644610409</v>
      </c>
      <c r="V229" s="336">
        <f t="shared" si="292"/>
        <v>1383.4204644936278</v>
      </c>
      <c r="W229" s="337">
        <f t="shared" si="293"/>
        <v>1844.560619324837</v>
      </c>
      <c r="X229" s="331"/>
      <c r="Y229" s="332"/>
      <c r="Z229" s="241"/>
    </row>
    <row r="230" spans="1:26" ht="34.9" customHeight="1">
      <c r="A230" s="333" t="str">
        <f>CONCATENATE(A232,$Z$95,$Z$97)</f>
        <v>Warehouse Manager||Manager</v>
      </c>
      <c r="B230" s="255" t="str">
        <f>LEFT(B233,17)</f>
        <v>Warehouse Manager</v>
      </c>
      <c r="C230" s="256">
        <f t="shared" si="278"/>
        <v>432.55312825819669</v>
      </c>
      <c r="D230" s="261">
        <v>844343.70635999995</v>
      </c>
      <c r="E230" s="261">
        <f t="shared" si="279"/>
        <v>969899.80640754476</v>
      </c>
      <c r="F230" s="261">
        <f>+E230/E231*F231</f>
        <v>1064448</v>
      </c>
      <c r="G230" s="262">
        <f t="shared" si="280"/>
        <v>9698.9980640754475</v>
      </c>
      <c r="H230" s="263">
        <f t="shared" si="281"/>
        <v>1.1487025948103791E-2</v>
      </c>
      <c r="I230" s="262">
        <f t="shared" si="282"/>
        <v>50919.739836396097</v>
      </c>
      <c r="J230" s="263">
        <f t="shared" si="283"/>
        <v>5.2499999999999998E-2</v>
      </c>
      <c r="K230" s="262">
        <f t="shared" si="284"/>
        <v>41511.711714242912</v>
      </c>
      <c r="L230" s="263">
        <f t="shared" si="285"/>
        <v>4.2799999999999998E-2</v>
      </c>
      <c r="M230" s="262">
        <f t="shared" si="286"/>
        <v>96989.980640754482</v>
      </c>
      <c r="N230" s="263">
        <f t="shared" si="287"/>
        <v>0.1</v>
      </c>
      <c r="O230" s="262">
        <f t="shared" si="259"/>
        <v>1169020.2366630137</v>
      </c>
      <c r="P230" s="262">
        <f t="shared" si="260"/>
        <v>292255.05916575342</v>
      </c>
      <c r="Q230" s="263">
        <f t="shared" si="261"/>
        <v>0.25</v>
      </c>
      <c r="R230" s="335">
        <f t="shared" si="288"/>
        <v>1461275.2958287671</v>
      </c>
      <c r="S230" s="265">
        <f t="shared" si="289"/>
        <v>748.60414745326182</v>
      </c>
      <c r="T230" s="265">
        <f t="shared" si="290"/>
        <v>122022.47603488168</v>
      </c>
      <c r="U230" s="265">
        <f t="shared" si="291"/>
        <v>1461275.2958287671</v>
      </c>
      <c r="V230" s="336">
        <f t="shared" si="292"/>
        <v>1122.9062211798928</v>
      </c>
      <c r="W230" s="337">
        <f t="shared" si="293"/>
        <v>1497.2082949065236</v>
      </c>
      <c r="X230" s="331"/>
      <c r="Y230" s="332"/>
      <c r="Z230" s="241"/>
    </row>
    <row r="231" spans="1:26" ht="34.9" customHeight="1">
      <c r="A231" s="333" t="s">
        <v>564</v>
      </c>
      <c r="B231" s="255" t="s">
        <v>565</v>
      </c>
      <c r="C231" s="256">
        <f t="shared" si="278"/>
        <v>351.09831839139343</v>
      </c>
      <c r="D231" s="261">
        <v>685343.91749999998</v>
      </c>
      <c r="E231" s="261">
        <f t="shared" si="279"/>
        <v>787256.33636976033</v>
      </c>
      <c r="F231" s="338">
        <f>576000*1.5</f>
        <v>864000</v>
      </c>
      <c r="G231" s="262">
        <f t="shared" si="280"/>
        <v>7872.5633636976036</v>
      </c>
      <c r="H231" s="263">
        <f t="shared" si="281"/>
        <v>1.1487025948103791E-2</v>
      </c>
      <c r="I231" s="262">
        <f t="shared" si="282"/>
        <v>41330.957659412416</v>
      </c>
      <c r="J231" s="263">
        <f t="shared" si="283"/>
        <v>5.2499999999999998E-2</v>
      </c>
      <c r="K231" s="262">
        <f t="shared" si="284"/>
        <v>33694.571196625744</v>
      </c>
      <c r="L231" s="263">
        <f t="shared" si="285"/>
        <v>4.2800000000000005E-2</v>
      </c>
      <c r="M231" s="262">
        <f t="shared" si="286"/>
        <v>78725.633636976039</v>
      </c>
      <c r="N231" s="263">
        <f t="shared" si="287"/>
        <v>0.1</v>
      </c>
      <c r="O231" s="262">
        <f t="shared" si="259"/>
        <v>948880.06222647207</v>
      </c>
      <c r="P231" s="262">
        <f t="shared" si="260"/>
        <v>237220.01555661802</v>
      </c>
      <c r="Q231" s="263">
        <f t="shared" si="261"/>
        <v>0.25</v>
      </c>
      <c r="R231" s="335">
        <f t="shared" si="288"/>
        <v>1186100.0777830901</v>
      </c>
      <c r="S231" s="265">
        <f t="shared" si="289"/>
        <v>607.63323656920602</v>
      </c>
      <c r="T231" s="265">
        <f t="shared" si="290"/>
        <v>99044.217560780584</v>
      </c>
      <c r="U231" s="265">
        <f t="shared" si="291"/>
        <v>1186100.0777830901</v>
      </c>
      <c r="V231" s="336">
        <f t="shared" si="292"/>
        <v>911.44985485380903</v>
      </c>
      <c r="W231" s="337">
        <f t="shared" si="293"/>
        <v>1215.266473138412</v>
      </c>
      <c r="X231" s="331"/>
      <c r="Y231" s="332"/>
      <c r="Z231" s="241"/>
    </row>
    <row r="232" spans="1:26" ht="34.9" customHeight="1">
      <c r="A232" s="333" t="s">
        <v>564</v>
      </c>
      <c r="B232" s="255" t="s">
        <v>566</v>
      </c>
      <c r="C232" s="256">
        <f t="shared" si="278"/>
        <v>265.25520876024586</v>
      </c>
      <c r="D232" s="261">
        <v>517778.16749999992</v>
      </c>
      <c r="E232" s="261">
        <f t="shared" si="279"/>
        <v>594773.12454341294</v>
      </c>
      <c r="F232" s="261">
        <f>+E232/E231*F231</f>
        <v>652753.05623471877</v>
      </c>
      <c r="G232" s="262">
        <f t="shared" si="280"/>
        <v>5947.7312454341291</v>
      </c>
      <c r="H232" s="263">
        <f t="shared" si="281"/>
        <v>1.148702594810379E-2</v>
      </c>
      <c r="I232" s="262">
        <f t="shared" si="282"/>
        <v>31225.589038529179</v>
      </c>
      <c r="J232" s="263">
        <f t="shared" si="283"/>
        <v>5.2499999999999998E-2</v>
      </c>
      <c r="K232" s="262">
        <f t="shared" si="284"/>
        <v>25456.289730458073</v>
      </c>
      <c r="L232" s="263">
        <f t="shared" si="285"/>
        <v>4.2799999999999998E-2</v>
      </c>
      <c r="M232" s="262">
        <f t="shared" si="286"/>
        <v>59477.3124543413</v>
      </c>
      <c r="N232" s="263">
        <f t="shared" si="287"/>
        <v>0.1</v>
      </c>
      <c r="O232" s="262">
        <f t="shared" si="259"/>
        <v>716880.04701217567</v>
      </c>
      <c r="P232" s="262">
        <f t="shared" si="260"/>
        <v>179220.01175304392</v>
      </c>
      <c r="Q232" s="263">
        <f t="shared" si="261"/>
        <v>0.25</v>
      </c>
      <c r="R232" s="335">
        <f t="shared" si="288"/>
        <v>896100.05876521952</v>
      </c>
      <c r="S232" s="265">
        <f t="shared" si="289"/>
        <v>459.06765305595263</v>
      </c>
      <c r="T232" s="265">
        <f t="shared" si="290"/>
        <v>74828.02744812028</v>
      </c>
      <c r="U232" s="265">
        <f t="shared" si="291"/>
        <v>896100.05876521952</v>
      </c>
      <c r="V232" s="336">
        <f t="shared" si="292"/>
        <v>688.60147958392895</v>
      </c>
      <c r="W232" s="337">
        <f t="shared" si="293"/>
        <v>918.13530611190527</v>
      </c>
      <c r="X232" s="331"/>
      <c r="Y232" s="332"/>
      <c r="Z232" s="241"/>
    </row>
    <row r="233" spans="1:26" ht="34.9" customHeight="1">
      <c r="A233" s="333" t="s">
        <v>564</v>
      </c>
      <c r="B233" s="255" t="s">
        <v>567</v>
      </c>
      <c r="C233" s="256">
        <f t="shared" si="278"/>
        <v>218.89992955942623</v>
      </c>
      <c r="D233" s="261">
        <v>427292.66249999998</v>
      </c>
      <c r="E233" s="261">
        <f t="shared" si="279"/>
        <v>490832.19015718554</v>
      </c>
      <c r="F233" s="261">
        <f>+E233/E231*F231</f>
        <v>538679.70660146698</v>
      </c>
      <c r="G233" s="262">
        <f t="shared" si="280"/>
        <v>4908.321901571856</v>
      </c>
      <c r="H233" s="263">
        <f t="shared" si="281"/>
        <v>1.1487025948103793E-2</v>
      </c>
      <c r="I233" s="262">
        <f t="shared" si="282"/>
        <v>25768.689983252239</v>
      </c>
      <c r="J233" s="263">
        <f t="shared" si="283"/>
        <v>5.2499999999999998E-2</v>
      </c>
      <c r="K233" s="262">
        <f t="shared" si="284"/>
        <v>21007.617738727538</v>
      </c>
      <c r="L233" s="263">
        <f t="shared" si="285"/>
        <v>4.2799999999999998E-2</v>
      </c>
      <c r="M233" s="262">
        <f t="shared" si="286"/>
        <v>49083.219015718554</v>
      </c>
      <c r="N233" s="263">
        <f t="shared" si="287"/>
        <v>0.1</v>
      </c>
      <c r="O233" s="262">
        <f t="shared" si="259"/>
        <v>591600.03879645572</v>
      </c>
      <c r="P233" s="262">
        <f t="shared" si="260"/>
        <v>147900.00969911393</v>
      </c>
      <c r="Q233" s="263">
        <f t="shared" si="261"/>
        <v>0.25</v>
      </c>
      <c r="R233" s="335">
        <f t="shared" si="288"/>
        <v>739500.04849556962</v>
      </c>
      <c r="S233" s="265">
        <f t="shared" si="289"/>
        <v>378.84223795879592</v>
      </c>
      <c r="T233" s="265">
        <f t="shared" si="290"/>
        <v>61751.284787283737</v>
      </c>
      <c r="U233" s="265">
        <f t="shared" si="291"/>
        <v>739500.04849556962</v>
      </c>
      <c r="V233" s="336">
        <f t="shared" si="292"/>
        <v>568.26335693819385</v>
      </c>
      <c r="W233" s="337">
        <f t="shared" si="293"/>
        <v>757.68447591759184</v>
      </c>
      <c r="X233" s="331"/>
      <c r="Y233" s="332"/>
      <c r="Z233" s="241"/>
    </row>
    <row r="234" spans="1:26" ht="34.9" customHeight="1">
      <c r="A234" s="333" t="s">
        <v>564</v>
      </c>
      <c r="B234" s="255" t="s">
        <v>568</v>
      </c>
      <c r="C234" s="256">
        <f t="shared" si="278"/>
        <v>163.10190829918031</v>
      </c>
      <c r="D234" s="261">
        <v>318374.92499999999</v>
      </c>
      <c r="E234" s="261">
        <f t="shared" si="279"/>
        <v>365718.10247005982</v>
      </c>
      <c r="F234" s="261">
        <f>+E234/E231*F231</f>
        <v>401369.19315403426</v>
      </c>
      <c r="G234" s="262">
        <f t="shared" si="280"/>
        <v>3657.1810247005983</v>
      </c>
      <c r="H234" s="263">
        <f t="shared" si="281"/>
        <v>1.1487025948103791E-2</v>
      </c>
      <c r="I234" s="262">
        <f t="shared" si="282"/>
        <v>19200.200379678139</v>
      </c>
      <c r="J234" s="263">
        <f t="shared" si="283"/>
        <v>5.2499999999999998E-2</v>
      </c>
      <c r="K234" s="262">
        <f t="shared" si="284"/>
        <v>15652.73478571856</v>
      </c>
      <c r="L234" s="263">
        <f t="shared" si="285"/>
        <v>4.2799999999999998E-2</v>
      </c>
      <c r="M234" s="262">
        <f t="shared" si="286"/>
        <v>36571.810247005982</v>
      </c>
      <c r="N234" s="263">
        <f t="shared" si="287"/>
        <v>0.1</v>
      </c>
      <c r="O234" s="262">
        <f t="shared" si="259"/>
        <v>440800.02890716307</v>
      </c>
      <c r="P234" s="262">
        <f t="shared" si="260"/>
        <v>110200.00722679077</v>
      </c>
      <c r="Q234" s="263">
        <f t="shared" si="261"/>
        <v>0.25</v>
      </c>
      <c r="R234" s="335">
        <f t="shared" si="288"/>
        <v>551000.03613395384</v>
      </c>
      <c r="S234" s="265">
        <f t="shared" si="289"/>
        <v>282.27460867518124</v>
      </c>
      <c r="T234" s="265">
        <f t="shared" si="290"/>
        <v>46010.761214054539</v>
      </c>
      <c r="U234" s="265">
        <f t="shared" si="291"/>
        <v>551000.03613395384</v>
      </c>
      <c r="V234" s="336">
        <f t="shared" si="292"/>
        <v>423.41191301277183</v>
      </c>
      <c r="W234" s="337">
        <f t="shared" si="293"/>
        <v>564.54921735036248</v>
      </c>
      <c r="X234" s="331"/>
      <c r="Y234" s="332"/>
      <c r="Z234" s="241"/>
    </row>
    <row r="235" spans="1:26" ht="34.9" customHeight="1">
      <c r="A235" s="333" t="s">
        <v>564</v>
      </c>
      <c r="B235" s="255" t="s">
        <v>569</v>
      </c>
      <c r="C235" s="256">
        <f t="shared" si="278"/>
        <v>94.427420594262287</v>
      </c>
      <c r="D235" s="261">
        <v>184322.32499999998</v>
      </c>
      <c r="E235" s="261">
        <f t="shared" si="279"/>
        <v>211731.53300898199</v>
      </c>
      <c r="F235" s="261">
        <f>+E235/E231*F231</f>
        <v>232371.63814180929</v>
      </c>
      <c r="G235" s="262">
        <f t="shared" si="280"/>
        <v>2117.3153300898198</v>
      </c>
      <c r="H235" s="263">
        <f t="shared" si="281"/>
        <v>1.148702594810379E-2</v>
      </c>
      <c r="I235" s="262">
        <f t="shared" si="282"/>
        <v>11115.905482971553</v>
      </c>
      <c r="J235" s="263">
        <f t="shared" si="283"/>
        <v>5.2499999999999991E-2</v>
      </c>
      <c r="K235" s="262">
        <f t="shared" si="284"/>
        <v>9062.1096127844285</v>
      </c>
      <c r="L235" s="263">
        <f t="shared" si="285"/>
        <v>4.2799999999999998E-2</v>
      </c>
      <c r="M235" s="262">
        <f t="shared" si="286"/>
        <v>21173.153300898201</v>
      </c>
      <c r="N235" s="263">
        <f t="shared" si="287"/>
        <v>0.1</v>
      </c>
      <c r="O235" s="262">
        <f t="shared" si="259"/>
        <v>255200.01673572601</v>
      </c>
      <c r="P235" s="262">
        <f t="shared" si="260"/>
        <v>63800.004183931502</v>
      </c>
      <c r="Q235" s="263">
        <f t="shared" si="261"/>
        <v>0.25</v>
      </c>
      <c r="R235" s="335">
        <f t="shared" si="288"/>
        <v>319000.02091965749</v>
      </c>
      <c r="S235" s="265">
        <f t="shared" si="289"/>
        <v>163.42214186457863</v>
      </c>
      <c r="T235" s="265">
        <f t="shared" si="290"/>
        <v>26637.809123926316</v>
      </c>
      <c r="U235" s="265">
        <f t="shared" si="291"/>
        <v>319000.02091965749</v>
      </c>
      <c r="V235" s="336">
        <f t="shared" si="292"/>
        <v>245.13321279686795</v>
      </c>
      <c r="W235" s="337">
        <f t="shared" si="293"/>
        <v>326.84428372915727</v>
      </c>
      <c r="X235" s="331"/>
      <c r="Y235" s="332"/>
      <c r="Z235" s="241"/>
    </row>
    <row r="236" spans="1:26" ht="34.9" customHeight="1">
      <c r="A236" s="333"/>
      <c r="B236" s="255"/>
      <c r="C236" s="256"/>
      <c r="D236" s="261"/>
      <c r="E236" s="261"/>
      <c r="F236" s="261"/>
      <c r="G236" s="262"/>
      <c r="H236" s="263"/>
      <c r="I236" s="262"/>
      <c r="J236" s="263"/>
      <c r="K236" s="262"/>
      <c r="L236" s="263"/>
      <c r="M236" s="262"/>
      <c r="N236" s="263"/>
      <c r="O236" s="262">
        <f t="shared" si="259"/>
        <v>0</v>
      </c>
      <c r="P236" s="262">
        <f t="shared" si="260"/>
        <v>0</v>
      </c>
      <c r="Q236" s="263"/>
      <c r="R236" s="335"/>
      <c r="S236" s="265"/>
      <c r="T236" s="265"/>
      <c r="U236" s="265"/>
      <c r="V236" s="336"/>
      <c r="W236" s="337"/>
      <c r="X236" s="331"/>
      <c r="Y236" s="332"/>
      <c r="Z236" s="241"/>
    </row>
    <row r="237" spans="1:26" ht="34.9" customHeight="1">
      <c r="A237" s="333" t="str">
        <f>CONCATENATE(A240,$Z$95,$Z$89)</f>
        <v>Materials Manager||Expert</v>
      </c>
      <c r="B237" s="255" t="str">
        <f>LEFT(B240,17)</f>
        <v>Materials Manager</v>
      </c>
      <c r="C237" s="256">
        <f t="shared" ref="C237:C244" si="294">D237/$H$12</f>
        <v>1164.8349043731146</v>
      </c>
      <c r="D237" s="261">
        <v>2273757.7333363197</v>
      </c>
      <c r="E237" s="261">
        <f t="shared" ref="E237:E244" si="295">D237*$E$18</f>
        <v>2611871.4082535962</v>
      </c>
      <c r="F237" s="261">
        <f>+E237/E240*F240</f>
        <v>2453220.0076564155</v>
      </c>
      <c r="G237" s="262">
        <f t="shared" ref="G237:G244" si="296">E237*0.01</f>
        <v>26118.714082535964</v>
      </c>
      <c r="H237" s="263">
        <f t="shared" ref="H237:H244" si="297">IF(D237&lt;&gt;0,G237/D237,"")</f>
        <v>1.1487025948103791E-2</v>
      </c>
      <c r="I237" s="262">
        <f t="shared" ref="I237:I244" si="298">E237*0.0525</f>
        <v>137123.24893331379</v>
      </c>
      <c r="J237" s="263">
        <f t="shared" ref="J237:J244" si="299">IF(E237&lt;&gt;0,I237/E237,"")</f>
        <v>5.2499999999999998E-2</v>
      </c>
      <c r="K237" s="262">
        <f t="shared" ref="K237:K244" si="300">E237*0.0428</f>
        <v>111788.0962732539</v>
      </c>
      <c r="L237" s="263">
        <f t="shared" ref="L237:L244" si="301">IF(E237&lt;&gt;0,K237/E237,"")</f>
        <v>4.2799999999999998E-2</v>
      </c>
      <c r="M237" s="262">
        <f t="shared" ref="M237:M244" si="302">E237*0.1</f>
        <v>261187.14082535962</v>
      </c>
      <c r="N237" s="263">
        <f t="shared" ref="N237:N244" si="303">IF(E237&lt;&gt;0,M237/E237,"")</f>
        <v>0.1</v>
      </c>
      <c r="O237" s="262">
        <f t="shared" si="259"/>
        <v>3148088.6083680592</v>
      </c>
      <c r="P237" s="262">
        <f t="shared" si="260"/>
        <v>787022.15209201479</v>
      </c>
      <c r="Q237" s="263">
        <f t="shared" si="261"/>
        <v>0.25</v>
      </c>
      <c r="R237" s="335">
        <f t="shared" ref="R237:R244" si="304">O237+P237</f>
        <v>3935110.7604600741</v>
      </c>
      <c r="S237" s="265">
        <f t="shared" ref="S237:S244" si="305">R237/$H$12</f>
        <v>2015.9378895799559</v>
      </c>
      <c r="T237" s="265">
        <f t="shared" ref="T237:T244" si="306">S237*$H$13</f>
        <v>328597.87600153283</v>
      </c>
      <c r="U237" s="265">
        <f t="shared" ref="U237:U244" si="307">S237*$H$12</f>
        <v>3935110.7604600741</v>
      </c>
      <c r="V237" s="336">
        <f t="shared" ref="V237:V244" si="308">S237*$V$15</f>
        <v>3023.9068343699337</v>
      </c>
      <c r="W237" s="337">
        <f t="shared" ref="W237:W244" si="309">S237*$W$15</f>
        <v>4031.8757791599119</v>
      </c>
      <c r="X237" s="331"/>
      <c r="Y237" s="332"/>
      <c r="Z237" s="241"/>
    </row>
    <row r="238" spans="1:26" ht="34.9" customHeight="1">
      <c r="A238" s="333" t="str">
        <f>CONCATENATE(A240,$Z$95,$Z$90)</f>
        <v>Materials Manager||Senior Manager</v>
      </c>
      <c r="B238" s="255" t="str">
        <f>LEFT(B241,17)</f>
        <v>Materials Manager</v>
      </c>
      <c r="C238" s="256">
        <f t="shared" si="294"/>
        <v>776.55660291540971</v>
      </c>
      <c r="D238" s="261">
        <v>1515838.4888908798</v>
      </c>
      <c r="E238" s="261">
        <f t="shared" si="295"/>
        <v>1741247.6055023975</v>
      </c>
      <c r="F238" s="261">
        <f>+E238/E240*F240</f>
        <v>1635480.0051042771</v>
      </c>
      <c r="G238" s="262">
        <f t="shared" si="296"/>
        <v>17412.476055023977</v>
      </c>
      <c r="H238" s="263">
        <f t="shared" si="297"/>
        <v>1.1487025948103791E-2</v>
      </c>
      <c r="I238" s="262">
        <f t="shared" si="298"/>
        <v>91415.499288875872</v>
      </c>
      <c r="J238" s="263">
        <f t="shared" si="299"/>
        <v>5.2499999999999998E-2</v>
      </c>
      <c r="K238" s="262">
        <f t="shared" si="300"/>
        <v>74525.397515502613</v>
      </c>
      <c r="L238" s="263">
        <f t="shared" si="301"/>
        <v>4.2799999999999998E-2</v>
      </c>
      <c r="M238" s="262">
        <f t="shared" si="302"/>
        <v>174124.76055023976</v>
      </c>
      <c r="N238" s="263">
        <f t="shared" si="303"/>
        <v>0.1</v>
      </c>
      <c r="O238" s="262">
        <f t="shared" si="259"/>
        <v>2098725.7389120394</v>
      </c>
      <c r="P238" s="262">
        <f t="shared" si="260"/>
        <v>524681.43472800986</v>
      </c>
      <c r="Q238" s="263">
        <f t="shared" si="261"/>
        <v>0.25</v>
      </c>
      <c r="R238" s="335">
        <f t="shared" si="304"/>
        <v>2623407.1736400491</v>
      </c>
      <c r="S238" s="265">
        <f t="shared" si="305"/>
        <v>1343.9585930533037</v>
      </c>
      <c r="T238" s="265">
        <f t="shared" si="306"/>
        <v>219065.2506676885</v>
      </c>
      <c r="U238" s="265">
        <f t="shared" si="307"/>
        <v>2623407.1736400491</v>
      </c>
      <c r="V238" s="336">
        <f t="shared" si="308"/>
        <v>2015.9378895799555</v>
      </c>
      <c r="W238" s="337">
        <f t="shared" si="309"/>
        <v>2687.9171861066075</v>
      </c>
      <c r="X238" s="331"/>
      <c r="Y238" s="332"/>
      <c r="Z238" s="241"/>
    </row>
    <row r="239" spans="1:26" ht="34.9" customHeight="1">
      <c r="A239" s="333" t="str">
        <f>CONCATENATE(A241,$Z$95,$Z$97)</f>
        <v>Materials Manager||Manager</v>
      </c>
      <c r="B239" s="255" t="str">
        <f>LEFT(B242,17)</f>
        <v>Materials Manager</v>
      </c>
      <c r="C239" s="256">
        <f t="shared" si="294"/>
        <v>667.8593954918033</v>
      </c>
      <c r="D239" s="261">
        <v>1303661.54</v>
      </c>
      <c r="E239" s="261">
        <f t="shared" si="295"/>
        <v>1497519.3937524948</v>
      </c>
      <c r="F239" s="261">
        <f>+E239/E240*F240</f>
        <v>1406556.4357410467</v>
      </c>
      <c r="G239" s="262">
        <f t="shared" si="296"/>
        <v>14975.193937524949</v>
      </c>
      <c r="H239" s="263">
        <f t="shared" si="297"/>
        <v>1.1487025948103791E-2</v>
      </c>
      <c r="I239" s="262">
        <f t="shared" si="298"/>
        <v>78619.768172005977</v>
      </c>
      <c r="J239" s="263">
        <f t="shared" si="299"/>
        <v>5.2499999999999998E-2</v>
      </c>
      <c r="K239" s="262">
        <f t="shared" si="300"/>
        <v>64093.830052606776</v>
      </c>
      <c r="L239" s="263">
        <f t="shared" si="301"/>
        <v>4.2799999999999998E-2</v>
      </c>
      <c r="M239" s="262">
        <f t="shared" si="302"/>
        <v>149751.93937524949</v>
      </c>
      <c r="N239" s="263">
        <f t="shared" si="303"/>
        <v>0.1</v>
      </c>
      <c r="O239" s="262">
        <f t="shared" si="259"/>
        <v>1804960.1252898818</v>
      </c>
      <c r="P239" s="262">
        <f t="shared" si="260"/>
        <v>451240.03132247046</v>
      </c>
      <c r="Q239" s="263">
        <f t="shared" si="261"/>
        <v>0.25</v>
      </c>
      <c r="R239" s="335">
        <f t="shared" si="304"/>
        <v>2256200.1566123525</v>
      </c>
      <c r="S239" s="265">
        <f t="shared" si="305"/>
        <v>1155.8402441661642</v>
      </c>
      <c r="T239" s="265">
        <f t="shared" si="306"/>
        <v>188401.95979908475</v>
      </c>
      <c r="U239" s="265">
        <f t="shared" si="307"/>
        <v>2256200.1566123525</v>
      </c>
      <c r="V239" s="336">
        <f t="shared" si="308"/>
        <v>1733.7603662492463</v>
      </c>
      <c r="W239" s="337">
        <f t="shared" si="309"/>
        <v>2311.6804883323284</v>
      </c>
      <c r="X239" s="331"/>
      <c r="Y239" s="332"/>
      <c r="Z239" s="241"/>
    </row>
    <row r="240" spans="1:26" ht="34.9" customHeight="1">
      <c r="A240" s="333" t="s">
        <v>570</v>
      </c>
      <c r="B240" s="255" t="s">
        <v>571</v>
      </c>
      <c r="C240" s="256">
        <f t="shared" si="294"/>
        <v>630.32191598360646</v>
      </c>
      <c r="D240" s="261">
        <v>1230388.3799999999</v>
      </c>
      <c r="E240" s="261">
        <f t="shared" si="295"/>
        <v>1413350.3247305385</v>
      </c>
      <c r="F240" s="338">
        <f>885000*1.5</f>
        <v>1327500</v>
      </c>
      <c r="G240" s="262">
        <f t="shared" si="296"/>
        <v>14133.503247305385</v>
      </c>
      <c r="H240" s="263">
        <f t="shared" si="297"/>
        <v>1.148702594810379E-2</v>
      </c>
      <c r="I240" s="262">
        <f t="shared" si="298"/>
        <v>74200.892048353271</v>
      </c>
      <c r="J240" s="263">
        <f t="shared" si="299"/>
        <v>5.2499999999999998E-2</v>
      </c>
      <c r="K240" s="262">
        <f t="shared" si="300"/>
        <v>60491.393898467046</v>
      </c>
      <c r="L240" s="263">
        <f t="shared" si="301"/>
        <v>4.2799999999999998E-2</v>
      </c>
      <c r="M240" s="262">
        <f t="shared" si="302"/>
        <v>141335.03247305387</v>
      </c>
      <c r="N240" s="263">
        <f t="shared" si="303"/>
        <v>0.1</v>
      </c>
      <c r="O240" s="262">
        <f t="shared" si="259"/>
        <v>1703511.146397718</v>
      </c>
      <c r="P240" s="262">
        <f t="shared" si="260"/>
        <v>425877.7865994295</v>
      </c>
      <c r="Q240" s="263">
        <f t="shared" si="261"/>
        <v>0.25</v>
      </c>
      <c r="R240" s="335">
        <f t="shared" si="304"/>
        <v>2129388.9329971476</v>
      </c>
      <c r="S240" s="265">
        <f t="shared" si="305"/>
        <v>1090.8754779698502</v>
      </c>
      <c r="T240" s="265">
        <f t="shared" si="306"/>
        <v>177812.70290908558</v>
      </c>
      <c r="U240" s="265">
        <f t="shared" si="307"/>
        <v>2129388.9329971476</v>
      </c>
      <c r="V240" s="336">
        <f t="shared" si="308"/>
        <v>1636.3132169547753</v>
      </c>
      <c r="W240" s="337">
        <f t="shared" si="309"/>
        <v>2181.7509559397004</v>
      </c>
      <c r="X240" s="331"/>
      <c r="Y240" s="332"/>
      <c r="Z240" s="241"/>
    </row>
    <row r="241" spans="1:26" ht="34.9" customHeight="1">
      <c r="A241" s="333" t="s">
        <v>570</v>
      </c>
      <c r="B241" s="255" t="s">
        <v>572</v>
      </c>
      <c r="C241" s="256">
        <f t="shared" si="294"/>
        <v>511.62493340163934</v>
      </c>
      <c r="D241" s="261">
        <v>998691.87</v>
      </c>
      <c r="E241" s="261">
        <f t="shared" si="295"/>
        <v>1147199.9424850298</v>
      </c>
      <c r="F241" s="261">
        <f>+E241/E240*F240</f>
        <v>1077516.2371291253</v>
      </c>
      <c r="G241" s="262">
        <f t="shared" si="296"/>
        <v>11471.999424850299</v>
      </c>
      <c r="H241" s="263">
        <f t="shared" si="297"/>
        <v>1.1487025948103791E-2</v>
      </c>
      <c r="I241" s="262">
        <f t="shared" si="298"/>
        <v>60227.996980464064</v>
      </c>
      <c r="J241" s="263">
        <f t="shared" si="299"/>
        <v>5.2499999999999998E-2</v>
      </c>
      <c r="K241" s="262">
        <f t="shared" si="300"/>
        <v>49100.157538359272</v>
      </c>
      <c r="L241" s="263">
        <f t="shared" si="301"/>
        <v>4.2799999999999998E-2</v>
      </c>
      <c r="M241" s="262">
        <f t="shared" si="302"/>
        <v>114719.99424850299</v>
      </c>
      <c r="N241" s="263">
        <f t="shared" si="303"/>
        <v>0.1</v>
      </c>
      <c r="O241" s="262">
        <f t="shared" si="259"/>
        <v>1382720.0906772064</v>
      </c>
      <c r="P241" s="262">
        <f t="shared" si="260"/>
        <v>345680.0226693016</v>
      </c>
      <c r="Q241" s="263">
        <f t="shared" si="261"/>
        <v>0.25</v>
      </c>
      <c r="R241" s="335">
        <f t="shared" si="304"/>
        <v>1728400.113346508</v>
      </c>
      <c r="S241" s="265">
        <f t="shared" si="305"/>
        <v>885.45087773898979</v>
      </c>
      <c r="T241" s="265">
        <f t="shared" si="306"/>
        <v>144328.49307145533</v>
      </c>
      <c r="U241" s="265">
        <f t="shared" si="307"/>
        <v>1728400.113346508</v>
      </c>
      <c r="V241" s="336">
        <f t="shared" si="308"/>
        <v>1328.1763166084847</v>
      </c>
      <c r="W241" s="337">
        <f t="shared" si="309"/>
        <v>1770.9017554779796</v>
      </c>
      <c r="X241" s="331"/>
      <c r="Y241" s="332"/>
      <c r="Z241" s="241"/>
    </row>
    <row r="242" spans="1:26" ht="34.9" customHeight="1">
      <c r="A242" s="333" t="s">
        <v>570</v>
      </c>
      <c r="B242" s="255" t="s">
        <v>573</v>
      </c>
      <c r="C242" s="256">
        <f t="shared" si="294"/>
        <v>257.5293288934426</v>
      </c>
      <c r="D242" s="261">
        <v>502697.24999999994</v>
      </c>
      <c r="E242" s="261">
        <f t="shared" si="295"/>
        <v>577449.63547904172</v>
      </c>
      <c r="F242" s="261">
        <f>+E242/E240*F240</f>
        <v>542373.94486365351</v>
      </c>
      <c r="G242" s="262">
        <f t="shared" si="296"/>
        <v>5774.4963547904172</v>
      </c>
      <c r="H242" s="263">
        <f t="shared" si="297"/>
        <v>1.148702594810379E-2</v>
      </c>
      <c r="I242" s="262">
        <f t="shared" si="298"/>
        <v>30316.105862649689</v>
      </c>
      <c r="J242" s="263">
        <f t="shared" si="299"/>
        <v>5.2499999999999998E-2</v>
      </c>
      <c r="K242" s="262">
        <f t="shared" si="300"/>
        <v>24714.844398502984</v>
      </c>
      <c r="L242" s="263">
        <f t="shared" si="301"/>
        <v>4.2799999999999998E-2</v>
      </c>
      <c r="M242" s="262">
        <f t="shared" si="302"/>
        <v>57744.963547904175</v>
      </c>
      <c r="N242" s="263">
        <f t="shared" si="303"/>
        <v>0.1</v>
      </c>
      <c r="O242" s="262">
        <f t="shared" si="259"/>
        <v>696000.04564288899</v>
      </c>
      <c r="P242" s="262">
        <f t="shared" si="260"/>
        <v>174000.01141072225</v>
      </c>
      <c r="Q242" s="263">
        <f t="shared" si="261"/>
        <v>0.25</v>
      </c>
      <c r="R242" s="335">
        <f t="shared" si="304"/>
        <v>870000.05705361126</v>
      </c>
      <c r="S242" s="265">
        <f t="shared" si="305"/>
        <v>445.69675053975988</v>
      </c>
      <c r="T242" s="265">
        <f t="shared" si="306"/>
        <v>72648.570337980855</v>
      </c>
      <c r="U242" s="265">
        <f t="shared" si="307"/>
        <v>870000.05705361126</v>
      </c>
      <c r="V242" s="336">
        <f t="shared" si="308"/>
        <v>668.54512580963979</v>
      </c>
      <c r="W242" s="337">
        <f t="shared" si="309"/>
        <v>891.39350107951975</v>
      </c>
      <c r="X242" s="331"/>
      <c r="Y242" s="332"/>
      <c r="Z242" s="241"/>
    </row>
    <row r="243" spans="1:26" ht="34.9" customHeight="1">
      <c r="A243" s="333" t="s">
        <v>570</v>
      </c>
      <c r="B243" s="255" t="s">
        <v>574</v>
      </c>
      <c r="C243" s="256">
        <f t="shared" si="294"/>
        <v>188.85484118852457</v>
      </c>
      <c r="D243" s="261">
        <v>368644.64999999997</v>
      </c>
      <c r="E243" s="261">
        <f t="shared" si="295"/>
        <v>423463.06601796398</v>
      </c>
      <c r="F243" s="261">
        <f>+E243/E240*F240</f>
        <v>397740.89290001261</v>
      </c>
      <c r="G243" s="262">
        <f t="shared" si="296"/>
        <v>4234.6306601796396</v>
      </c>
      <c r="H243" s="263">
        <f t="shared" si="297"/>
        <v>1.148702594810379E-2</v>
      </c>
      <c r="I243" s="262">
        <f t="shared" si="298"/>
        <v>22231.810965943107</v>
      </c>
      <c r="J243" s="263">
        <f t="shared" si="299"/>
        <v>5.2499999999999991E-2</v>
      </c>
      <c r="K243" s="262">
        <f t="shared" si="300"/>
        <v>18124.219225568857</v>
      </c>
      <c r="L243" s="263">
        <f t="shared" si="301"/>
        <v>4.2799999999999998E-2</v>
      </c>
      <c r="M243" s="262">
        <f t="shared" si="302"/>
        <v>42346.306601796401</v>
      </c>
      <c r="N243" s="263">
        <f t="shared" si="303"/>
        <v>0.1</v>
      </c>
      <c r="O243" s="262">
        <f t="shared" si="259"/>
        <v>510400.03347145201</v>
      </c>
      <c r="P243" s="262">
        <f t="shared" si="260"/>
        <v>127600.008367863</v>
      </c>
      <c r="Q243" s="263">
        <f t="shared" si="261"/>
        <v>0.25</v>
      </c>
      <c r="R243" s="335">
        <f t="shared" si="304"/>
        <v>638000.04183931497</v>
      </c>
      <c r="S243" s="265">
        <f t="shared" si="305"/>
        <v>326.84428372915727</v>
      </c>
      <c r="T243" s="265">
        <f t="shared" si="306"/>
        <v>53275.618247852632</v>
      </c>
      <c r="U243" s="265">
        <f t="shared" si="307"/>
        <v>638000.04183931497</v>
      </c>
      <c r="V243" s="336">
        <f t="shared" si="308"/>
        <v>490.2664255937359</v>
      </c>
      <c r="W243" s="337">
        <f t="shared" si="309"/>
        <v>653.68856745831454</v>
      </c>
      <c r="X243" s="331"/>
      <c r="Y243" s="332"/>
      <c r="Z243" s="241"/>
    </row>
    <row r="244" spans="1:26" ht="34.9" customHeight="1">
      <c r="A244" s="333" t="s">
        <v>570</v>
      </c>
      <c r="B244" s="255" t="s">
        <v>575</v>
      </c>
      <c r="C244" s="256">
        <f t="shared" si="294"/>
        <v>0</v>
      </c>
      <c r="D244" s="261">
        <v>0</v>
      </c>
      <c r="E244" s="261">
        <f t="shared" si="295"/>
        <v>0</v>
      </c>
      <c r="F244" s="261"/>
      <c r="G244" s="262">
        <f t="shared" si="296"/>
        <v>0</v>
      </c>
      <c r="H244" s="263" t="str">
        <f t="shared" si="297"/>
        <v/>
      </c>
      <c r="I244" s="262">
        <f t="shared" si="298"/>
        <v>0</v>
      </c>
      <c r="J244" s="263" t="str">
        <f t="shared" si="299"/>
        <v/>
      </c>
      <c r="K244" s="262">
        <f t="shared" si="300"/>
        <v>0</v>
      </c>
      <c r="L244" s="263" t="str">
        <f t="shared" si="301"/>
        <v/>
      </c>
      <c r="M244" s="262">
        <f t="shared" si="302"/>
        <v>0</v>
      </c>
      <c r="N244" s="263" t="str">
        <f t="shared" si="303"/>
        <v/>
      </c>
      <c r="O244" s="262">
        <f t="shared" si="259"/>
        <v>0</v>
      </c>
      <c r="P244" s="262">
        <f t="shared" si="260"/>
        <v>0</v>
      </c>
      <c r="Q244" s="263"/>
      <c r="R244" s="335">
        <f t="shared" si="304"/>
        <v>0</v>
      </c>
      <c r="S244" s="265">
        <f t="shared" si="305"/>
        <v>0</v>
      </c>
      <c r="T244" s="265">
        <f t="shared" si="306"/>
        <v>0</v>
      </c>
      <c r="U244" s="265">
        <f t="shared" si="307"/>
        <v>0</v>
      </c>
      <c r="V244" s="336">
        <f t="shared" si="308"/>
        <v>0</v>
      </c>
      <c r="W244" s="337">
        <f t="shared" si="309"/>
        <v>0</v>
      </c>
      <c r="X244" s="331"/>
      <c r="Y244" s="332"/>
      <c r="Z244" s="241"/>
    </row>
    <row r="245" spans="1:26" ht="34.9" customHeight="1">
      <c r="A245" s="333"/>
      <c r="B245" s="255"/>
      <c r="C245" s="256"/>
      <c r="D245" s="261"/>
      <c r="E245" s="261"/>
      <c r="F245" s="261"/>
      <c r="G245" s="262"/>
      <c r="H245" s="263"/>
      <c r="I245" s="262"/>
      <c r="J245" s="263"/>
      <c r="K245" s="262"/>
      <c r="L245" s="263"/>
      <c r="M245" s="262"/>
      <c r="N245" s="263"/>
      <c r="O245" s="262">
        <f t="shared" si="259"/>
        <v>0</v>
      </c>
      <c r="P245" s="262">
        <f t="shared" si="260"/>
        <v>0</v>
      </c>
      <c r="Q245" s="263"/>
      <c r="R245" s="335"/>
      <c r="S245" s="265"/>
      <c r="T245" s="265"/>
      <c r="U245" s="265"/>
      <c r="V245" s="336"/>
      <c r="W245" s="337"/>
      <c r="X245" s="331"/>
      <c r="Y245" s="332"/>
      <c r="Z245" s="241"/>
    </row>
    <row r="246" spans="1:26" ht="34.9" customHeight="1">
      <c r="A246" s="333" t="str">
        <f>CONCATENATE(A249,$Z$95,$Z$89)</f>
        <v>Materials Planner||Expert</v>
      </c>
      <c r="B246" s="255" t="str">
        <f>LEFT(B249,17)</f>
        <v>Materials Planner</v>
      </c>
      <c r="C246" s="256">
        <f t="shared" ref="C246:C253" si="310">D246/$H$12</f>
        <v>770.04186631377024</v>
      </c>
      <c r="D246" s="261">
        <v>1503121.7230444795</v>
      </c>
      <c r="E246" s="261">
        <f t="shared" ref="E246:E253" si="311">D246*$E$18</f>
        <v>1726639.8235770415</v>
      </c>
      <c r="F246" s="261">
        <f>+E246/E249*F249</f>
        <v>1598252.0013243177</v>
      </c>
      <c r="G246" s="262">
        <f t="shared" ref="G246:G253" si="312">E246*0.01</f>
        <v>17266.398235770415</v>
      </c>
      <c r="H246" s="263">
        <f t="shared" ref="H246:H253" si="313">IF(D246&lt;&gt;0,G246/D246,"")</f>
        <v>1.1487025948103791E-2</v>
      </c>
      <c r="I246" s="262">
        <f t="shared" ref="I246:I253" si="314">E246*0.0525</f>
        <v>90648.590737794671</v>
      </c>
      <c r="J246" s="263">
        <f t="shared" ref="J246:J253" si="315">IF(E246&lt;&gt;0,I246/E246,"")</f>
        <v>5.2499999999999998E-2</v>
      </c>
      <c r="K246" s="262">
        <f t="shared" ref="K246:K253" si="316">E246*0.0428</f>
        <v>73900.184449097374</v>
      </c>
      <c r="L246" s="263">
        <f t="shared" ref="L246:L253" si="317">IF(E246&lt;&gt;0,K246/E246,"")</f>
        <v>4.2799999999999998E-2</v>
      </c>
      <c r="M246" s="262">
        <f t="shared" ref="M246:M253" si="318">E246*0.1</f>
        <v>172663.98235770417</v>
      </c>
      <c r="N246" s="263">
        <f t="shared" ref="N246:N253" si="319">IF(E246&lt;&gt;0,M246/E246,"")</f>
        <v>0.1</v>
      </c>
      <c r="O246" s="262">
        <f t="shared" si="259"/>
        <v>2081118.9793574081</v>
      </c>
      <c r="P246" s="262">
        <f t="shared" si="260"/>
        <v>520279.74483935203</v>
      </c>
      <c r="Q246" s="263">
        <f t="shared" si="261"/>
        <v>0.25</v>
      </c>
      <c r="R246" s="335">
        <f t="shared" ref="R246:R253" si="320">O246+P246</f>
        <v>2601398.72419676</v>
      </c>
      <c r="S246" s="265">
        <f t="shared" ref="S246:S253" si="321">R246/$H$12</f>
        <v>1332.6837726417828</v>
      </c>
      <c r="T246" s="265">
        <f t="shared" ref="T246:T253" si="322">S246*$H$13</f>
        <v>217227.45494061059</v>
      </c>
      <c r="U246" s="265">
        <f t="shared" ref="U246:U253" si="323">S246*$H$12</f>
        <v>2601398.72419676</v>
      </c>
      <c r="V246" s="336">
        <f t="shared" ref="V246:V253" si="324">S246*$V$15</f>
        <v>1999.0256589626742</v>
      </c>
      <c r="W246" s="337">
        <f t="shared" ref="W246:W253" si="325">S246*$W$15</f>
        <v>2665.3675452835655</v>
      </c>
      <c r="X246" s="331"/>
      <c r="Y246" s="332"/>
      <c r="Z246" s="241"/>
    </row>
    <row r="247" spans="1:26" ht="34.9" customHeight="1">
      <c r="A247" s="333" t="str">
        <f>CONCATENATE(A249,$Z$95,$Z$90)</f>
        <v>Materials Planner||Senior Manager</v>
      </c>
      <c r="B247" s="255" t="str">
        <f>LEFT(B250,17)</f>
        <v>Materials Planner</v>
      </c>
      <c r="C247" s="256">
        <f t="shared" si="310"/>
        <v>513.3612442091802</v>
      </c>
      <c r="D247" s="261">
        <v>1002081.1486963198</v>
      </c>
      <c r="E247" s="261">
        <f t="shared" si="311"/>
        <v>1151093.2157180279</v>
      </c>
      <c r="F247" s="261">
        <f>+E247/E249*F249</f>
        <v>1065501.3342162122</v>
      </c>
      <c r="G247" s="262">
        <f t="shared" si="312"/>
        <v>11510.932157180279</v>
      </c>
      <c r="H247" s="263">
        <f t="shared" si="313"/>
        <v>1.1487025948103791E-2</v>
      </c>
      <c r="I247" s="262">
        <f t="shared" si="314"/>
        <v>60432.393825196465</v>
      </c>
      <c r="J247" s="263">
        <f t="shared" si="315"/>
        <v>5.2499999999999998E-2</v>
      </c>
      <c r="K247" s="262">
        <f t="shared" si="316"/>
        <v>49266.78963273159</v>
      </c>
      <c r="L247" s="263">
        <f t="shared" si="317"/>
        <v>4.2799999999999998E-2</v>
      </c>
      <c r="M247" s="262">
        <f t="shared" si="318"/>
        <v>115109.32157180279</v>
      </c>
      <c r="N247" s="263">
        <f t="shared" si="319"/>
        <v>0.1</v>
      </c>
      <c r="O247" s="262">
        <f t="shared" si="259"/>
        <v>1387412.6529049389</v>
      </c>
      <c r="P247" s="262">
        <f t="shared" si="260"/>
        <v>346853.16322623473</v>
      </c>
      <c r="Q247" s="263">
        <f t="shared" si="261"/>
        <v>0.25</v>
      </c>
      <c r="R247" s="335">
        <f t="shared" si="320"/>
        <v>1734265.8161311736</v>
      </c>
      <c r="S247" s="265">
        <f t="shared" si="321"/>
        <v>888.45584842785536</v>
      </c>
      <c r="T247" s="265">
        <f t="shared" si="322"/>
        <v>144818.30329374044</v>
      </c>
      <c r="U247" s="265">
        <f t="shared" si="323"/>
        <v>1734265.8161311736</v>
      </c>
      <c r="V247" s="336">
        <f t="shared" si="324"/>
        <v>1332.683772641783</v>
      </c>
      <c r="W247" s="337">
        <f t="shared" si="325"/>
        <v>1776.9116968557107</v>
      </c>
      <c r="X247" s="331"/>
      <c r="Y247" s="332"/>
      <c r="Z247" s="241"/>
    </row>
    <row r="248" spans="1:26" ht="34.9" customHeight="1">
      <c r="A248" s="333" t="str">
        <f>CONCATENATE(A250,$Z$95,$Z$97)</f>
        <v>Materials Planner||Manager</v>
      </c>
      <c r="B248" s="255" t="str">
        <f>LEFT(B251,17)</f>
        <v>Materials Planner</v>
      </c>
      <c r="C248" s="256">
        <f t="shared" si="310"/>
        <v>416.68932159836061</v>
      </c>
      <c r="D248" s="261">
        <v>813377.5557599999</v>
      </c>
      <c r="E248" s="261">
        <f t="shared" si="311"/>
        <v>934328.90886203572</v>
      </c>
      <c r="F248" s="261">
        <f>+E248/E249*F249</f>
        <v>864854.97907160071</v>
      </c>
      <c r="G248" s="262">
        <f t="shared" si="312"/>
        <v>9343.2890886203568</v>
      </c>
      <c r="H248" s="263">
        <f t="shared" si="313"/>
        <v>1.1487025948103791E-2</v>
      </c>
      <c r="I248" s="262">
        <f t="shared" si="314"/>
        <v>49052.267715256872</v>
      </c>
      <c r="J248" s="263">
        <f t="shared" si="315"/>
        <v>5.2499999999999998E-2</v>
      </c>
      <c r="K248" s="262">
        <f t="shared" si="316"/>
        <v>39989.277299295129</v>
      </c>
      <c r="L248" s="263">
        <f t="shared" si="317"/>
        <v>4.2799999999999998E-2</v>
      </c>
      <c r="M248" s="262">
        <f t="shared" si="318"/>
        <v>93432.890886203575</v>
      </c>
      <c r="N248" s="263">
        <f t="shared" si="319"/>
        <v>0.1</v>
      </c>
      <c r="O248" s="262">
        <f t="shared" si="259"/>
        <v>1126146.6338514118</v>
      </c>
      <c r="P248" s="262">
        <f t="shared" si="260"/>
        <v>281536.65846285294</v>
      </c>
      <c r="Q248" s="263">
        <f t="shared" si="261"/>
        <v>0.25</v>
      </c>
      <c r="R248" s="335">
        <f t="shared" si="320"/>
        <v>1407683.2923142647</v>
      </c>
      <c r="S248" s="265">
        <f t="shared" si="321"/>
        <v>721.14922762001265</v>
      </c>
      <c r="T248" s="265">
        <f t="shared" si="322"/>
        <v>117547.32410206206</v>
      </c>
      <c r="U248" s="265">
        <f t="shared" si="323"/>
        <v>1407683.2923142647</v>
      </c>
      <c r="V248" s="336">
        <f t="shared" si="324"/>
        <v>1081.7238414300191</v>
      </c>
      <c r="W248" s="337">
        <f t="shared" si="325"/>
        <v>1442.2984552400253</v>
      </c>
      <c r="X248" s="331"/>
      <c r="Y248" s="332"/>
      <c r="Z248" s="241"/>
    </row>
    <row r="249" spans="1:26" ht="34.9" customHeight="1">
      <c r="A249" s="333" t="s">
        <v>576</v>
      </c>
      <c r="B249" s="255" t="s">
        <v>577</v>
      </c>
      <c r="C249" s="256">
        <f t="shared" si="310"/>
        <v>351.9567520491803</v>
      </c>
      <c r="D249" s="261">
        <v>687019.58</v>
      </c>
      <c r="E249" s="261">
        <f t="shared" si="311"/>
        <v>789181.1742315368</v>
      </c>
      <c r="F249" s="338">
        <f>487000*1.5</f>
        <v>730500</v>
      </c>
      <c r="G249" s="262">
        <f t="shared" si="312"/>
        <v>7891.8117423153681</v>
      </c>
      <c r="H249" s="263">
        <f t="shared" si="313"/>
        <v>1.1487025948103791E-2</v>
      </c>
      <c r="I249" s="262">
        <f t="shared" si="314"/>
        <v>41432.011647155683</v>
      </c>
      <c r="J249" s="263">
        <f t="shared" si="315"/>
        <v>5.2499999999999998E-2</v>
      </c>
      <c r="K249" s="262">
        <f t="shared" si="316"/>
        <v>33776.95425710977</v>
      </c>
      <c r="L249" s="263">
        <f t="shared" si="317"/>
        <v>4.2799999999999991E-2</v>
      </c>
      <c r="M249" s="262">
        <f t="shared" si="318"/>
        <v>78918.117423153686</v>
      </c>
      <c r="N249" s="263">
        <f t="shared" si="319"/>
        <v>0.1</v>
      </c>
      <c r="O249" s="262">
        <f t="shared" si="259"/>
        <v>951200.06930127146</v>
      </c>
      <c r="P249" s="262">
        <f t="shared" si="260"/>
        <v>237800.01732531787</v>
      </c>
      <c r="Q249" s="263">
        <f t="shared" si="261"/>
        <v>0.25</v>
      </c>
      <c r="R249" s="335">
        <f t="shared" si="320"/>
        <v>1189000.0866265893</v>
      </c>
      <c r="S249" s="265">
        <f t="shared" si="321"/>
        <v>609.11889683739207</v>
      </c>
      <c r="T249" s="265">
        <f t="shared" si="322"/>
        <v>99286.380184494905</v>
      </c>
      <c r="U249" s="265">
        <f t="shared" si="323"/>
        <v>1189000.0866265893</v>
      </c>
      <c r="V249" s="336">
        <f t="shared" si="324"/>
        <v>913.67834525608805</v>
      </c>
      <c r="W249" s="337">
        <f t="shared" si="325"/>
        <v>1218.2377936747841</v>
      </c>
      <c r="X249" s="331"/>
      <c r="Y249" s="332"/>
      <c r="Z249" s="241"/>
    </row>
    <row r="250" spans="1:26" ht="34.9" customHeight="1">
      <c r="A250" s="333" t="s">
        <v>576</v>
      </c>
      <c r="B250" s="255" t="s">
        <v>578</v>
      </c>
      <c r="C250" s="256">
        <f t="shared" si="310"/>
        <v>0</v>
      </c>
      <c r="D250" s="261">
        <v>0</v>
      </c>
      <c r="E250" s="261">
        <f t="shared" si="311"/>
        <v>0</v>
      </c>
      <c r="F250" s="261"/>
      <c r="G250" s="262">
        <f t="shared" si="312"/>
        <v>0</v>
      </c>
      <c r="H250" s="263" t="str">
        <f t="shared" si="313"/>
        <v/>
      </c>
      <c r="I250" s="262">
        <f t="shared" si="314"/>
        <v>0</v>
      </c>
      <c r="J250" s="263" t="str">
        <f t="shared" si="315"/>
        <v/>
      </c>
      <c r="K250" s="262">
        <f t="shared" si="316"/>
        <v>0</v>
      </c>
      <c r="L250" s="263" t="str">
        <f t="shared" si="317"/>
        <v/>
      </c>
      <c r="M250" s="262">
        <f t="shared" si="318"/>
        <v>0</v>
      </c>
      <c r="N250" s="263" t="str">
        <f t="shared" si="319"/>
        <v/>
      </c>
      <c r="O250" s="262">
        <f t="shared" si="259"/>
        <v>0</v>
      </c>
      <c r="P250" s="262">
        <f t="shared" si="260"/>
        <v>0</v>
      </c>
      <c r="Q250" s="263"/>
      <c r="R250" s="335">
        <f t="shared" si="320"/>
        <v>0</v>
      </c>
      <c r="S250" s="265">
        <f t="shared" si="321"/>
        <v>0</v>
      </c>
      <c r="T250" s="265">
        <f t="shared" si="322"/>
        <v>0</v>
      </c>
      <c r="U250" s="265">
        <f t="shared" si="323"/>
        <v>0</v>
      </c>
      <c r="V250" s="336">
        <f t="shared" si="324"/>
        <v>0</v>
      </c>
      <c r="W250" s="337">
        <f t="shared" si="325"/>
        <v>0</v>
      </c>
      <c r="X250" s="331"/>
      <c r="Y250" s="332"/>
      <c r="Z250" s="241"/>
    </row>
    <row r="251" spans="1:26" ht="34.9" customHeight="1">
      <c r="A251" s="333" t="s">
        <v>576</v>
      </c>
      <c r="B251" s="255" t="s">
        <v>579</v>
      </c>
      <c r="C251" s="256">
        <f t="shared" si="310"/>
        <v>338.22185450819677</v>
      </c>
      <c r="D251" s="261">
        <v>660209.06000000006</v>
      </c>
      <c r="E251" s="261">
        <f t="shared" si="311"/>
        <v>758383.86033932131</v>
      </c>
      <c r="F251" s="261">
        <f>+E251/E249*F249</f>
        <v>701992.68313430029</v>
      </c>
      <c r="G251" s="262">
        <f t="shared" si="312"/>
        <v>7583.8386033932129</v>
      </c>
      <c r="H251" s="263">
        <f t="shared" si="313"/>
        <v>1.148702594810379E-2</v>
      </c>
      <c r="I251" s="262">
        <f t="shared" si="314"/>
        <v>39815.152667814371</v>
      </c>
      <c r="J251" s="263">
        <f t="shared" si="315"/>
        <v>5.2500000000000005E-2</v>
      </c>
      <c r="K251" s="262">
        <f t="shared" si="316"/>
        <v>32458.829222522949</v>
      </c>
      <c r="L251" s="263">
        <f t="shared" si="317"/>
        <v>4.2799999999999998E-2</v>
      </c>
      <c r="M251" s="262">
        <f t="shared" si="318"/>
        <v>75838.38603393214</v>
      </c>
      <c r="N251" s="263">
        <f t="shared" si="319"/>
        <v>0.1</v>
      </c>
      <c r="O251" s="262">
        <f t="shared" si="259"/>
        <v>914080.06686698389</v>
      </c>
      <c r="P251" s="262">
        <f t="shared" si="260"/>
        <v>228520.01671674597</v>
      </c>
      <c r="Q251" s="263">
        <f t="shared" si="261"/>
        <v>0.25</v>
      </c>
      <c r="R251" s="335">
        <f t="shared" si="320"/>
        <v>1142600.0835837298</v>
      </c>
      <c r="S251" s="265">
        <f t="shared" si="321"/>
        <v>585.34840347527143</v>
      </c>
      <c r="T251" s="265">
        <f t="shared" si="322"/>
        <v>95411.789766469243</v>
      </c>
      <c r="U251" s="265">
        <f t="shared" si="323"/>
        <v>1142600.0835837298</v>
      </c>
      <c r="V251" s="336">
        <f t="shared" si="324"/>
        <v>878.02260521290714</v>
      </c>
      <c r="W251" s="337">
        <f t="shared" si="325"/>
        <v>1170.6968069505429</v>
      </c>
      <c r="X251" s="331"/>
      <c r="Y251" s="332"/>
      <c r="Z251" s="241"/>
    </row>
    <row r="252" spans="1:26" ht="34.9" customHeight="1">
      <c r="A252" s="333" t="s">
        <v>576</v>
      </c>
      <c r="B252" s="255" t="s">
        <v>580</v>
      </c>
      <c r="C252" s="256">
        <f t="shared" si="310"/>
        <v>272.12265753073763</v>
      </c>
      <c r="D252" s="261">
        <v>531183.42749999987</v>
      </c>
      <c r="E252" s="261">
        <f t="shared" si="311"/>
        <v>610171.78148952068</v>
      </c>
      <c r="F252" s="261">
        <f>+E252/E249*F249</f>
        <v>564801.2154016773</v>
      </c>
      <c r="G252" s="262">
        <f t="shared" si="312"/>
        <v>6101.7178148952071</v>
      </c>
      <c r="H252" s="263">
        <f t="shared" si="313"/>
        <v>1.148702594810379E-2</v>
      </c>
      <c r="I252" s="262">
        <f t="shared" si="314"/>
        <v>32034.018528199835</v>
      </c>
      <c r="J252" s="263">
        <f t="shared" si="315"/>
        <v>5.2499999999999998E-2</v>
      </c>
      <c r="K252" s="262">
        <f t="shared" si="316"/>
        <v>26115.352247751485</v>
      </c>
      <c r="L252" s="263">
        <f t="shared" si="317"/>
        <v>4.2799999999999998E-2</v>
      </c>
      <c r="M252" s="262">
        <f t="shared" si="318"/>
        <v>61017.178148952073</v>
      </c>
      <c r="N252" s="263">
        <f t="shared" si="319"/>
        <v>0.1</v>
      </c>
      <c r="O252" s="262">
        <f t="shared" si="259"/>
        <v>735440.04822931928</v>
      </c>
      <c r="P252" s="262">
        <f t="shared" si="260"/>
        <v>183860.01205732982</v>
      </c>
      <c r="Q252" s="263">
        <f t="shared" si="261"/>
        <v>0.25</v>
      </c>
      <c r="R252" s="335">
        <f t="shared" si="320"/>
        <v>919300.06028664904</v>
      </c>
      <c r="S252" s="265">
        <f t="shared" si="321"/>
        <v>470.95289973701284</v>
      </c>
      <c r="T252" s="265">
        <f t="shared" si="322"/>
        <v>76765.322657133089</v>
      </c>
      <c r="U252" s="265">
        <f t="shared" si="323"/>
        <v>919300.06028664904</v>
      </c>
      <c r="V252" s="336">
        <f t="shared" si="324"/>
        <v>706.42934960551929</v>
      </c>
      <c r="W252" s="337">
        <f t="shared" si="325"/>
        <v>941.90579947402568</v>
      </c>
      <c r="X252" s="331"/>
      <c r="Y252" s="332"/>
      <c r="Z252" s="241"/>
    </row>
    <row r="253" spans="1:26" ht="34.9" customHeight="1">
      <c r="A253" s="333" t="s">
        <v>576</v>
      </c>
      <c r="B253" s="255" t="s">
        <v>581</v>
      </c>
      <c r="C253" s="256">
        <f t="shared" si="310"/>
        <v>0</v>
      </c>
      <c r="D253" s="261">
        <v>0</v>
      </c>
      <c r="E253" s="261">
        <f t="shared" si="311"/>
        <v>0</v>
      </c>
      <c r="F253" s="261"/>
      <c r="G253" s="262">
        <f t="shared" si="312"/>
        <v>0</v>
      </c>
      <c r="H253" s="263" t="str">
        <f t="shared" si="313"/>
        <v/>
      </c>
      <c r="I253" s="262">
        <f t="shared" si="314"/>
        <v>0</v>
      </c>
      <c r="J253" s="263" t="str">
        <f t="shared" si="315"/>
        <v/>
      </c>
      <c r="K253" s="262">
        <f t="shared" si="316"/>
        <v>0</v>
      </c>
      <c r="L253" s="263" t="str">
        <f t="shared" si="317"/>
        <v/>
      </c>
      <c r="M253" s="262">
        <f t="shared" si="318"/>
        <v>0</v>
      </c>
      <c r="N253" s="263" t="str">
        <f t="shared" si="319"/>
        <v/>
      </c>
      <c r="O253" s="262">
        <f t="shared" si="259"/>
        <v>0</v>
      </c>
      <c r="P253" s="262">
        <f t="shared" si="260"/>
        <v>0</v>
      </c>
      <c r="Q253" s="263"/>
      <c r="R253" s="335">
        <f t="shared" si="320"/>
        <v>0</v>
      </c>
      <c r="S253" s="265">
        <f t="shared" si="321"/>
        <v>0</v>
      </c>
      <c r="T253" s="265">
        <f t="shared" si="322"/>
        <v>0</v>
      </c>
      <c r="U253" s="265">
        <f t="shared" si="323"/>
        <v>0</v>
      </c>
      <c r="V253" s="336">
        <f t="shared" si="324"/>
        <v>0</v>
      </c>
      <c r="W253" s="337">
        <f t="shared" si="325"/>
        <v>0</v>
      </c>
      <c r="X253" s="331"/>
      <c r="Y253" s="332"/>
      <c r="Z253" s="241"/>
    </row>
    <row r="254" spans="1:26" ht="34.9" customHeight="1">
      <c r="A254" s="333"/>
      <c r="B254" s="255"/>
      <c r="C254" s="256"/>
      <c r="D254" s="261"/>
      <c r="E254" s="261"/>
      <c r="F254" s="261"/>
      <c r="G254" s="262"/>
      <c r="H254" s="263"/>
      <c r="I254" s="262"/>
      <c r="J254" s="263"/>
      <c r="K254" s="262"/>
      <c r="L254" s="263"/>
      <c r="M254" s="262"/>
      <c r="N254" s="263"/>
      <c r="O254" s="262">
        <f t="shared" si="259"/>
        <v>0</v>
      </c>
      <c r="P254" s="262">
        <f t="shared" si="260"/>
        <v>0</v>
      </c>
      <c r="Q254" s="263"/>
      <c r="R254" s="335"/>
      <c r="S254" s="265"/>
      <c r="T254" s="265"/>
      <c r="U254" s="265"/>
      <c r="V254" s="336"/>
      <c r="W254" s="337"/>
      <c r="X254" s="331"/>
      <c r="Y254" s="332"/>
      <c r="Z254" s="241"/>
    </row>
    <row r="255" spans="1:26" ht="34.9" customHeight="1">
      <c r="A255" s="333" t="str">
        <f>CONCATENATE(A258,$Z$95,$Z$89)</f>
        <v>Data Analyst||Expert</v>
      </c>
      <c r="B255" s="255" t="str">
        <f>LEFT(B258,12)</f>
        <v>Data Analyst</v>
      </c>
      <c r="C255" s="256">
        <f t="shared" ref="C255:C262" si="326">D255/$H$12</f>
        <v>762.2241823918032</v>
      </c>
      <c r="D255" s="261">
        <v>1487861.6040287998</v>
      </c>
      <c r="E255" s="261">
        <f t="shared" ref="E255:E262" si="327">D255*$E$18</f>
        <v>1709110.4852666152</v>
      </c>
      <c r="F255" s="261">
        <f>+E255/E258*F258</f>
        <v>1604059.500521739</v>
      </c>
      <c r="G255" s="262">
        <f t="shared" ref="G255:G262" si="328">E255*0.01</f>
        <v>17091.104852666151</v>
      </c>
      <c r="H255" s="263">
        <f t="shared" ref="H255:H262" si="329">IF(D255&lt;&gt;0,G255/D255,"")</f>
        <v>1.1487025948103791E-2</v>
      </c>
      <c r="I255" s="262">
        <f t="shared" ref="I255:I262" si="330">E255*0.0525</f>
        <v>89728.300476497287</v>
      </c>
      <c r="J255" s="263">
        <f t="shared" ref="J255:J262" si="331">IF(E255&lt;&gt;0,I255/E255,"")</f>
        <v>5.2499999999999991E-2</v>
      </c>
      <c r="K255" s="262">
        <f t="shared" ref="K255:K262" si="332">E255*0.0428</f>
        <v>73149.928769411126</v>
      </c>
      <c r="L255" s="263">
        <f t="shared" ref="L255:L262" si="333">IF(E255&lt;&gt;0,K255/E255,"")</f>
        <v>4.2799999999999998E-2</v>
      </c>
      <c r="M255" s="262">
        <f t="shared" ref="M255:M262" si="334">E255*0.1</f>
        <v>170911.04852666153</v>
      </c>
      <c r="N255" s="263">
        <f t="shared" ref="N255:N262" si="335">IF(E255&lt;&gt;0,M255/E255,"")</f>
        <v>0.1</v>
      </c>
      <c r="O255" s="262">
        <f t="shared" si="259"/>
        <v>2059990.8678918511</v>
      </c>
      <c r="P255" s="262">
        <f t="shared" si="260"/>
        <v>514997.71697296278</v>
      </c>
      <c r="Q255" s="263">
        <f t="shared" si="261"/>
        <v>0.25</v>
      </c>
      <c r="R255" s="335">
        <f t="shared" ref="R255:R262" si="336">O255+P255</f>
        <v>2574988.5848648138</v>
      </c>
      <c r="S255" s="265">
        <f t="shared" ref="S255:S262" si="337">R255/$H$12</f>
        <v>1319.153988147958</v>
      </c>
      <c r="T255" s="265">
        <f t="shared" ref="T255:T262" si="338">S255*$H$13</f>
        <v>215022.10006811714</v>
      </c>
      <c r="U255" s="265">
        <f t="shared" ref="U255:U262" si="339">S255*$H$12</f>
        <v>2574988.5848648138</v>
      </c>
      <c r="V255" s="336">
        <f t="shared" ref="V255:V262" si="340">S255*$V$15</f>
        <v>1978.730982221937</v>
      </c>
      <c r="W255" s="337">
        <f t="shared" ref="W255:W262" si="341">S255*$W$15</f>
        <v>2638.307976295916</v>
      </c>
      <c r="X255" s="331"/>
      <c r="Y255" s="332"/>
      <c r="Z255" s="241"/>
    </row>
    <row r="256" spans="1:26" ht="34.9" customHeight="1">
      <c r="A256" s="333" t="str">
        <f>CONCATENATE(A258,$Z$95,$Z$90)</f>
        <v>Data Analyst||Senior Manager</v>
      </c>
      <c r="B256" s="255" t="str">
        <f>LEFT(B259,12)</f>
        <v>Data Analyst</v>
      </c>
      <c r="C256" s="256">
        <f t="shared" si="326"/>
        <v>508.14945492786882</v>
      </c>
      <c r="D256" s="261">
        <v>991907.73601919995</v>
      </c>
      <c r="E256" s="261">
        <f t="shared" si="327"/>
        <v>1139406.9901777434</v>
      </c>
      <c r="F256" s="261">
        <f>+E256/E258*F258</f>
        <v>1069373.0003478259</v>
      </c>
      <c r="G256" s="262">
        <f t="shared" si="328"/>
        <v>11394.069901777433</v>
      </c>
      <c r="H256" s="263">
        <f t="shared" si="329"/>
        <v>1.148702594810379E-2</v>
      </c>
      <c r="I256" s="262">
        <f t="shared" si="330"/>
        <v>59818.866984331522</v>
      </c>
      <c r="J256" s="263">
        <f t="shared" si="331"/>
        <v>5.2499999999999998E-2</v>
      </c>
      <c r="K256" s="262">
        <f t="shared" si="332"/>
        <v>48766.619179607413</v>
      </c>
      <c r="L256" s="263">
        <f t="shared" si="333"/>
        <v>4.2799999999999998E-2</v>
      </c>
      <c r="M256" s="262">
        <f t="shared" si="334"/>
        <v>113940.69901777434</v>
      </c>
      <c r="N256" s="263">
        <f t="shared" si="335"/>
        <v>0.1</v>
      </c>
      <c r="O256" s="262">
        <f t="shared" si="259"/>
        <v>1373327.245261234</v>
      </c>
      <c r="P256" s="262">
        <f t="shared" si="260"/>
        <v>343331.8113153085</v>
      </c>
      <c r="Q256" s="263">
        <f t="shared" si="261"/>
        <v>0.25</v>
      </c>
      <c r="R256" s="335">
        <f t="shared" si="336"/>
        <v>1716659.0565765426</v>
      </c>
      <c r="S256" s="265">
        <f t="shared" si="337"/>
        <v>879.43599209863862</v>
      </c>
      <c r="T256" s="265">
        <f t="shared" si="338"/>
        <v>143348.06671207809</v>
      </c>
      <c r="U256" s="265">
        <f t="shared" si="339"/>
        <v>1716659.0565765426</v>
      </c>
      <c r="V256" s="336">
        <f t="shared" si="340"/>
        <v>1319.153988147958</v>
      </c>
      <c r="W256" s="337">
        <f t="shared" si="341"/>
        <v>1758.8719841972772</v>
      </c>
      <c r="X256" s="331"/>
      <c r="Y256" s="332"/>
      <c r="Z256" s="241"/>
    </row>
    <row r="257" spans="1:26" ht="34.9" customHeight="1">
      <c r="A257" s="333" t="str">
        <f>CONCATENATE(A259,$Z$95,$Z$97)</f>
        <v>Data Analyst||Manager</v>
      </c>
      <c r="B257" s="255" t="str">
        <f>LEFT(B260,12)</f>
        <v>Data Analyst</v>
      </c>
      <c r="C257" s="256">
        <f t="shared" si="326"/>
        <v>412.45897315573762</v>
      </c>
      <c r="D257" s="261">
        <v>805119.91559999983</v>
      </c>
      <c r="E257" s="261">
        <f t="shared" si="327"/>
        <v>924843.33618323319</v>
      </c>
      <c r="F257" s="261">
        <f>+E257/E258*F258</f>
        <v>867997.56521739124</v>
      </c>
      <c r="G257" s="262">
        <f t="shared" si="328"/>
        <v>9248.4333618323326</v>
      </c>
      <c r="H257" s="263">
        <f t="shared" si="329"/>
        <v>1.1487025948103791E-2</v>
      </c>
      <c r="I257" s="262">
        <f t="shared" si="330"/>
        <v>48554.275149619738</v>
      </c>
      <c r="J257" s="263">
        <f t="shared" si="331"/>
        <v>5.2499999999999998E-2</v>
      </c>
      <c r="K257" s="262">
        <f t="shared" si="332"/>
        <v>39583.294788642379</v>
      </c>
      <c r="L257" s="263">
        <f t="shared" si="333"/>
        <v>4.2799999999999998E-2</v>
      </c>
      <c r="M257" s="262">
        <f t="shared" si="334"/>
        <v>92484.333618323319</v>
      </c>
      <c r="N257" s="263">
        <f t="shared" si="335"/>
        <v>0.1</v>
      </c>
      <c r="O257" s="262">
        <f t="shared" si="259"/>
        <v>1114713.673101651</v>
      </c>
      <c r="P257" s="262">
        <f t="shared" si="260"/>
        <v>278678.41827541275</v>
      </c>
      <c r="Q257" s="263">
        <f t="shared" si="261"/>
        <v>0.25</v>
      </c>
      <c r="R257" s="335">
        <f t="shared" si="336"/>
        <v>1393392.0913770637</v>
      </c>
      <c r="S257" s="265">
        <f t="shared" si="337"/>
        <v>713.82791566447929</v>
      </c>
      <c r="T257" s="265">
        <f t="shared" si="338"/>
        <v>116353.95025331012</v>
      </c>
      <c r="U257" s="265">
        <f t="shared" si="339"/>
        <v>1393392.0913770637</v>
      </c>
      <c r="V257" s="336">
        <f t="shared" si="340"/>
        <v>1070.7418734967189</v>
      </c>
      <c r="W257" s="337">
        <f t="shared" si="341"/>
        <v>1427.6558313289586</v>
      </c>
      <c r="X257" s="331"/>
      <c r="Y257" s="332"/>
      <c r="Z257" s="241"/>
    </row>
    <row r="258" spans="1:26" ht="34.9" customHeight="1">
      <c r="A258" s="333" t="s">
        <v>582</v>
      </c>
      <c r="B258" s="255" t="s">
        <v>583</v>
      </c>
      <c r="C258" s="256">
        <f t="shared" si="326"/>
        <v>394.87830430327864</v>
      </c>
      <c r="D258" s="261">
        <v>770802.45</v>
      </c>
      <c r="E258" s="261">
        <f t="shared" si="327"/>
        <v>885422.77440119744</v>
      </c>
      <c r="F258" s="338">
        <f>554000*1.5</f>
        <v>831000</v>
      </c>
      <c r="G258" s="262">
        <f t="shared" si="328"/>
        <v>8854.2277440119742</v>
      </c>
      <c r="H258" s="263">
        <f t="shared" si="329"/>
        <v>1.1487025948103791E-2</v>
      </c>
      <c r="I258" s="262">
        <f t="shared" si="330"/>
        <v>46484.695656062861</v>
      </c>
      <c r="J258" s="263">
        <f t="shared" si="331"/>
        <v>5.2499999999999991E-2</v>
      </c>
      <c r="K258" s="262">
        <f t="shared" si="332"/>
        <v>37896.09474437125</v>
      </c>
      <c r="L258" s="263">
        <f t="shared" si="333"/>
        <v>4.2799999999999998E-2</v>
      </c>
      <c r="M258" s="262">
        <f t="shared" si="334"/>
        <v>88542.277440119753</v>
      </c>
      <c r="N258" s="263">
        <f t="shared" si="335"/>
        <v>0.1</v>
      </c>
      <c r="O258" s="262">
        <f t="shared" si="259"/>
        <v>1067200.0699857634</v>
      </c>
      <c r="P258" s="262">
        <f t="shared" si="260"/>
        <v>266800.01749644085</v>
      </c>
      <c r="Q258" s="263">
        <f t="shared" si="261"/>
        <v>0.25</v>
      </c>
      <c r="R258" s="335">
        <f t="shared" si="336"/>
        <v>1334000.0874822042</v>
      </c>
      <c r="S258" s="265">
        <f t="shared" si="337"/>
        <v>683.40168416096526</v>
      </c>
      <c r="T258" s="265">
        <f t="shared" si="338"/>
        <v>111394.47451823734</v>
      </c>
      <c r="U258" s="265">
        <f t="shared" si="339"/>
        <v>1334000.0874822042</v>
      </c>
      <c r="V258" s="336">
        <f t="shared" si="340"/>
        <v>1025.1025262414478</v>
      </c>
      <c r="W258" s="337">
        <f t="shared" si="341"/>
        <v>1366.8033683219305</v>
      </c>
      <c r="X258" s="331"/>
      <c r="Y258" s="332"/>
      <c r="Z258" s="241"/>
    </row>
    <row r="259" spans="1:26" ht="34.9" customHeight="1">
      <c r="A259" s="333" t="s">
        <v>582</v>
      </c>
      <c r="B259" s="255" t="s">
        <v>584</v>
      </c>
      <c r="C259" s="256">
        <f t="shared" si="326"/>
        <v>337.36342213114756</v>
      </c>
      <c r="D259" s="261">
        <v>658533.4</v>
      </c>
      <c r="E259" s="261">
        <f t="shared" si="327"/>
        <v>756459.02534930129</v>
      </c>
      <c r="F259" s="261">
        <f>+E259/E258*F258</f>
        <v>709963.04617350397</v>
      </c>
      <c r="G259" s="262">
        <f t="shared" si="328"/>
        <v>7564.5902534930128</v>
      </c>
      <c r="H259" s="263">
        <f t="shared" si="329"/>
        <v>1.148702594810379E-2</v>
      </c>
      <c r="I259" s="262">
        <f t="shared" si="330"/>
        <v>39714.098830838317</v>
      </c>
      <c r="J259" s="263">
        <f t="shared" si="331"/>
        <v>5.2499999999999998E-2</v>
      </c>
      <c r="K259" s="262">
        <f t="shared" si="332"/>
        <v>32376.446284950092</v>
      </c>
      <c r="L259" s="263">
        <f t="shared" si="333"/>
        <v>4.2799999999999998E-2</v>
      </c>
      <c r="M259" s="262">
        <f t="shared" si="334"/>
        <v>75645.902534930137</v>
      </c>
      <c r="N259" s="263">
        <f t="shared" si="335"/>
        <v>0.1</v>
      </c>
      <c r="O259" s="262">
        <f t="shared" si="259"/>
        <v>911760.06325351296</v>
      </c>
      <c r="P259" s="262">
        <f t="shared" si="260"/>
        <v>227940.01581337824</v>
      </c>
      <c r="Q259" s="263">
        <f t="shared" si="261"/>
        <v>0.25</v>
      </c>
      <c r="R259" s="335">
        <f t="shared" si="336"/>
        <v>1139700.0790668912</v>
      </c>
      <c r="S259" s="265">
        <f t="shared" si="337"/>
        <v>583.8627454236123</v>
      </c>
      <c r="T259" s="265">
        <f t="shared" si="338"/>
        <v>95169.627504048811</v>
      </c>
      <c r="U259" s="265">
        <f t="shared" si="339"/>
        <v>1139700.0790668912</v>
      </c>
      <c r="V259" s="336">
        <f t="shared" si="340"/>
        <v>875.79411813541844</v>
      </c>
      <c r="W259" s="337">
        <f t="shared" si="341"/>
        <v>1167.7254908472246</v>
      </c>
      <c r="X259" s="331"/>
      <c r="Y259" s="332"/>
      <c r="Z259" s="241"/>
    </row>
    <row r="260" spans="1:26" ht="34.9" customHeight="1">
      <c r="A260" s="333" t="s">
        <v>582</v>
      </c>
      <c r="B260" s="255" t="s">
        <v>585</v>
      </c>
      <c r="C260" s="256">
        <f t="shared" si="326"/>
        <v>334.78813012295086</v>
      </c>
      <c r="D260" s="261">
        <v>653506.43000000005</v>
      </c>
      <c r="E260" s="261">
        <f t="shared" si="327"/>
        <v>750684.53186626744</v>
      </c>
      <c r="F260" s="261">
        <f>+E260/E258*F258</f>
        <v>704543.48365135584</v>
      </c>
      <c r="G260" s="262">
        <f t="shared" si="328"/>
        <v>7506.8453186626748</v>
      </c>
      <c r="H260" s="263">
        <f t="shared" si="329"/>
        <v>1.1487025948103791E-2</v>
      </c>
      <c r="I260" s="262">
        <f t="shared" si="330"/>
        <v>39410.937922979036</v>
      </c>
      <c r="J260" s="263">
        <f t="shared" si="331"/>
        <v>5.2499999999999991E-2</v>
      </c>
      <c r="K260" s="262">
        <f t="shared" si="332"/>
        <v>32129.297963876244</v>
      </c>
      <c r="L260" s="263">
        <f t="shared" si="333"/>
        <v>4.2799999999999998E-2</v>
      </c>
      <c r="M260" s="262">
        <f t="shared" si="334"/>
        <v>75068.45318662675</v>
      </c>
      <c r="N260" s="263">
        <f t="shared" si="335"/>
        <v>0.1</v>
      </c>
      <c r="O260" s="262">
        <f t="shared" si="259"/>
        <v>904800.0662584122</v>
      </c>
      <c r="P260" s="262">
        <f t="shared" si="260"/>
        <v>226200.01656460305</v>
      </c>
      <c r="Q260" s="263">
        <f t="shared" si="261"/>
        <v>0.25</v>
      </c>
      <c r="R260" s="335">
        <f t="shared" si="336"/>
        <v>1131000.0828230153</v>
      </c>
      <c r="S260" s="265">
        <f t="shared" si="337"/>
        <v>579.40578013474146</v>
      </c>
      <c r="T260" s="265">
        <f t="shared" si="338"/>
        <v>94443.142161962853</v>
      </c>
      <c r="U260" s="265">
        <f t="shared" si="339"/>
        <v>1131000.0828230153</v>
      </c>
      <c r="V260" s="336">
        <f t="shared" si="340"/>
        <v>869.10867020211219</v>
      </c>
      <c r="W260" s="337">
        <f t="shared" si="341"/>
        <v>1158.8115602694829</v>
      </c>
      <c r="X260" s="331"/>
      <c r="Y260" s="332"/>
      <c r="Z260" s="241"/>
    </row>
    <row r="261" spans="1:26" ht="34.9" customHeight="1">
      <c r="A261" s="333" t="s">
        <v>582</v>
      </c>
      <c r="B261" s="255" t="s">
        <v>586</v>
      </c>
      <c r="C261" s="256">
        <f t="shared" si="326"/>
        <v>233.49325819672129</v>
      </c>
      <c r="D261" s="261">
        <v>455778.83999999997</v>
      </c>
      <c r="E261" s="261">
        <f t="shared" si="327"/>
        <v>523554.33616766456</v>
      </c>
      <c r="F261" s="261">
        <f>+E261/E258*F258</f>
        <v>491373.91304347827</v>
      </c>
      <c r="G261" s="262">
        <f t="shared" si="328"/>
        <v>5235.5433616766459</v>
      </c>
      <c r="H261" s="263">
        <f t="shared" si="329"/>
        <v>1.1487025948103791E-2</v>
      </c>
      <c r="I261" s="262">
        <f t="shared" si="330"/>
        <v>27486.602648802389</v>
      </c>
      <c r="J261" s="263">
        <f t="shared" si="331"/>
        <v>5.2499999999999998E-2</v>
      </c>
      <c r="K261" s="262">
        <f t="shared" si="332"/>
        <v>22408.125587976043</v>
      </c>
      <c r="L261" s="263">
        <f t="shared" si="333"/>
        <v>4.2799999999999998E-2</v>
      </c>
      <c r="M261" s="262">
        <f t="shared" si="334"/>
        <v>52355.433616766459</v>
      </c>
      <c r="N261" s="263">
        <f t="shared" si="335"/>
        <v>0.1</v>
      </c>
      <c r="O261" s="262">
        <f t="shared" si="259"/>
        <v>631040.04138288612</v>
      </c>
      <c r="P261" s="262">
        <f t="shared" si="260"/>
        <v>157760.01034572153</v>
      </c>
      <c r="Q261" s="263">
        <f t="shared" si="261"/>
        <v>0.25</v>
      </c>
      <c r="R261" s="335">
        <f t="shared" si="336"/>
        <v>788800.05172860762</v>
      </c>
      <c r="S261" s="265">
        <f t="shared" si="337"/>
        <v>404.098387156049</v>
      </c>
      <c r="T261" s="265">
        <f t="shared" si="338"/>
        <v>65868.037106435993</v>
      </c>
      <c r="U261" s="265">
        <f t="shared" si="339"/>
        <v>788800.05172860762</v>
      </c>
      <c r="V261" s="336">
        <f t="shared" si="340"/>
        <v>606.14758073407347</v>
      </c>
      <c r="W261" s="337">
        <f t="shared" si="341"/>
        <v>808.196774312098</v>
      </c>
      <c r="X261" s="331"/>
      <c r="Y261" s="332"/>
      <c r="Z261" s="241"/>
    </row>
    <row r="262" spans="1:26" ht="34.9" customHeight="1">
      <c r="A262" s="333" t="s">
        <v>582</v>
      </c>
      <c r="B262" s="255" t="s">
        <v>587</v>
      </c>
      <c r="C262" s="256">
        <f t="shared" si="326"/>
        <v>171.68621926229508</v>
      </c>
      <c r="D262" s="261">
        <v>335131.5</v>
      </c>
      <c r="E262" s="261">
        <f t="shared" si="327"/>
        <v>384966.42365269456</v>
      </c>
      <c r="F262" s="261">
        <f>+E262/E258*F258</f>
        <v>361304.34782608697</v>
      </c>
      <c r="G262" s="262">
        <f t="shared" si="328"/>
        <v>3849.6642365269458</v>
      </c>
      <c r="H262" s="263">
        <f t="shared" si="329"/>
        <v>1.1487025948103791E-2</v>
      </c>
      <c r="I262" s="262">
        <f t="shared" si="330"/>
        <v>20210.737241766463</v>
      </c>
      <c r="J262" s="263">
        <f t="shared" si="331"/>
        <v>5.2499999999999998E-2</v>
      </c>
      <c r="K262" s="262">
        <f t="shared" si="332"/>
        <v>16476.562932335328</v>
      </c>
      <c r="L262" s="263">
        <f t="shared" si="333"/>
        <v>4.2800000000000005E-2</v>
      </c>
      <c r="M262" s="262">
        <f t="shared" si="334"/>
        <v>38496.642365269458</v>
      </c>
      <c r="N262" s="263">
        <f t="shared" si="335"/>
        <v>0.1</v>
      </c>
      <c r="O262" s="262">
        <f t="shared" si="259"/>
        <v>464000.03042859276</v>
      </c>
      <c r="P262" s="262">
        <f t="shared" si="260"/>
        <v>116000.00760714819</v>
      </c>
      <c r="Q262" s="263">
        <f t="shared" si="261"/>
        <v>0.25</v>
      </c>
      <c r="R262" s="335">
        <f t="shared" si="336"/>
        <v>580000.03803574096</v>
      </c>
      <c r="S262" s="265">
        <f t="shared" si="337"/>
        <v>297.13116702650666</v>
      </c>
      <c r="T262" s="265">
        <f t="shared" si="338"/>
        <v>48432.380225320587</v>
      </c>
      <c r="U262" s="265">
        <f t="shared" si="339"/>
        <v>580000.03803574096</v>
      </c>
      <c r="V262" s="336">
        <f t="shared" si="340"/>
        <v>445.69675053975999</v>
      </c>
      <c r="W262" s="337">
        <f t="shared" si="341"/>
        <v>594.26233405301332</v>
      </c>
      <c r="X262" s="331"/>
      <c r="Y262" s="332"/>
      <c r="Z262" s="241"/>
    </row>
    <row r="263" spans="1:26" ht="34.9" customHeight="1">
      <c r="A263" s="333"/>
      <c r="B263" s="255"/>
      <c r="C263" s="256"/>
      <c r="D263" s="261"/>
      <c r="E263" s="261"/>
      <c r="F263" s="261"/>
      <c r="G263" s="262"/>
      <c r="H263" s="263"/>
      <c r="I263" s="262"/>
      <c r="J263" s="263"/>
      <c r="K263" s="262"/>
      <c r="L263" s="263"/>
      <c r="M263" s="262"/>
      <c r="N263" s="263"/>
      <c r="O263" s="262">
        <f t="shared" si="259"/>
        <v>0</v>
      </c>
      <c r="P263" s="262">
        <f t="shared" si="260"/>
        <v>0</v>
      </c>
      <c r="Q263" s="263"/>
      <c r="R263" s="335"/>
      <c r="S263" s="265"/>
      <c r="T263" s="265"/>
      <c r="U263" s="265"/>
      <c r="V263" s="336"/>
      <c r="W263" s="337"/>
      <c r="X263" s="331"/>
      <c r="Y263" s="332"/>
      <c r="Z263" s="241"/>
    </row>
    <row r="264" spans="1:26" ht="34.9" customHeight="1">
      <c r="A264" s="333" t="str">
        <f>CONCATENATE(A268,$Z$95,$Z$89)</f>
        <v>Process Engineer||Expert</v>
      </c>
      <c r="B264" s="255" t="str">
        <f>LEFT(B268,17)</f>
        <v xml:space="preserve">Process Engineer </v>
      </c>
      <c r="C264" s="256">
        <f t="shared" ref="C264:C274" si="342">D264/$H$12</f>
        <v>1698.391832047377</v>
      </c>
      <c r="D264" s="261">
        <v>3315260.85615648</v>
      </c>
      <c r="E264" s="261">
        <f t="shared" ref="E264:E278" si="343">D264*$E$18</f>
        <v>3808248.7479402274</v>
      </c>
      <c r="F264" s="261">
        <f>+E264/E267*F267</f>
        <v>1928220.2584615387</v>
      </c>
      <c r="G264" s="262">
        <f t="shared" ref="G264:G274" si="344">E264*0.01</f>
        <v>38082.487479402276</v>
      </c>
      <c r="H264" s="263">
        <f t="shared" ref="H264:H274" si="345">IF(D264&lt;&gt;0,G264/D264,"")</f>
        <v>1.1487025948103791E-2</v>
      </c>
      <c r="I264" s="262">
        <f t="shared" ref="I264:I274" si="346">E264*0.0525</f>
        <v>199933.05926686194</v>
      </c>
      <c r="J264" s="263">
        <f t="shared" ref="J264:J274" si="347">IF(E264&lt;&gt;0,I264/E264,"")</f>
        <v>5.2499999999999998E-2</v>
      </c>
      <c r="K264" s="262">
        <f t="shared" ref="K264:K274" si="348">E264*0.0428</f>
        <v>162993.04641184173</v>
      </c>
      <c r="L264" s="263">
        <f t="shared" ref="L264:L274" si="349">IF(E264&lt;&gt;0,K264/E264,"")</f>
        <v>4.2799999999999998E-2</v>
      </c>
      <c r="M264" s="262">
        <f t="shared" ref="M264:M274" si="350">E264*0.1</f>
        <v>380824.87479402276</v>
      </c>
      <c r="N264" s="263">
        <f t="shared" ref="N264:N274" si="351">IF(E264&lt;&gt;0,M264/E264,"")</f>
        <v>0.1</v>
      </c>
      <c r="O264" s="262">
        <f t="shared" si="259"/>
        <v>4590082.2158923568</v>
      </c>
      <c r="P264" s="262">
        <f t="shared" si="260"/>
        <v>1147520.5539730892</v>
      </c>
      <c r="Q264" s="263">
        <f t="shared" si="261"/>
        <v>0.25</v>
      </c>
      <c r="R264" s="335">
        <f t="shared" ref="R264:R274" si="352">O264+P264</f>
        <v>5737602.7698654458</v>
      </c>
      <c r="S264" s="265">
        <f t="shared" ref="S264:S278" si="353">R264/$H$12</f>
        <v>2939.3456812835275</v>
      </c>
      <c r="T264" s="265">
        <f t="shared" ref="T264:T278" si="354">S264*$H$13</f>
        <v>479113.346049215</v>
      </c>
      <c r="U264" s="265">
        <f t="shared" ref="U264:U274" si="355">S264*$H$12</f>
        <v>5737602.7698654458</v>
      </c>
      <c r="V264" s="336">
        <f t="shared" ref="V264:V274" si="356">S264*$V$15</f>
        <v>4409.0185219252908</v>
      </c>
      <c r="W264" s="337">
        <f t="shared" ref="W264:W274" si="357">S264*$W$15</f>
        <v>5878.691362567055</v>
      </c>
      <c r="X264" s="331"/>
      <c r="Y264" s="332"/>
      <c r="Z264" s="241"/>
    </row>
    <row r="265" spans="1:26" ht="34.9" customHeight="1">
      <c r="A265" s="333" t="str">
        <f>CONCATENATE(A268,$Z$95,$Z$90)</f>
        <v>Process Engineer||Senior Manager</v>
      </c>
      <c r="B265" s="255" t="str">
        <f>LEFT(B270,17)</f>
        <v xml:space="preserve">Process Engineer </v>
      </c>
      <c r="C265" s="256">
        <f t="shared" si="342"/>
        <v>1132.2612213649179</v>
      </c>
      <c r="D265" s="261">
        <v>2210173.9041043199</v>
      </c>
      <c r="E265" s="261">
        <f t="shared" si="343"/>
        <v>2538832.4986268179</v>
      </c>
      <c r="F265" s="261">
        <f>+E265/E267*F267</f>
        <v>1285480.1723076922</v>
      </c>
      <c r="G265" s="262">
        <f t="shared" si="344"/>
        <v>25388.324986268181</v>
      </c>
      <c r="H265" s="263">
        <f t="shared" si="345"/>
        <v>1.148702594810379E-2</v>
      </c>
      <c r="I265" s="262">
        <f t="shared" si="346"/>
        <v>133288.70617790794</v>
      </c>
      <c r="J265" s="263">
        <f t="shared" si="347"/>
        <v>5.2499999999999998E-2</v>
      </c>
      <c r="K265" s="262">
        <f t="shared" si="348"/>
        <v>108662.0309412278</v>
      </c>
      <c r="L265" s="263">
        <f t="shared" si="349"/>
        <v>4.2799999999999998E-2</v>
      </c>
      <c r="M265" s="262">
        <f t="shared" si="350"/>
        <v>253883.24986268181</v>
      </c>
      <c r="N265" s="263">
        <f t="shared" si="351"/>
        <v>0.1</v>
      </c>
      <c r="O265" s="262">
        <f t="shared" si="259"/>
        <v>3060054.8105949038</v>
      </c>
      <c r="P265" s="262">
        <f t="shared" si="260"/>
        <v>765013.70264872594</v>
      </c>
      <c r="Q265" s="263">
        <f t="shared" si="261"/>
        <v>0.25</v>
      </c>
      <c r="R265" s="335">
        <f t="shared" si="352"/>
        <v>3825068.5132436296</v>
      </c>
      <c r="S265" s="265">
        <f t="shared" si="353"/>
        <v>1959.5637875223513</v>
      </c>
      <c r="T265" s="265">
        <f t="shared" si="354"/>
        <v>319408.89736614324</v>
      </c>
      <c r="U265" s="265">
        <f t="shared" si="355"/>
        <v>3825068.5132436296</v>
      </c>
      <c r="V265" s="336">
        <f t="shared" si="356"/>
        <v>2939.345681283527</v>
      </c>
      <c r="W265" s="337">
        <f t="shared" si="357"/>
        <v>3919.1275750447026</v>
      </c>
      <c r="X265" s="331"/>
      <c r="Y265" s="332"/>
      <c r="Z265" s="241"/>
    </row>
    <row r="266" spans="1:26" ht="34.9" customHeight="1">
      <c r="A266" s="333" t="str">
        <f>CONCATENATE(A270,$Z$95,$Z$97)</f>
        <v>Process Engineer||Manager</v>
      </c>
      <c r="B266" s="255" t="str">
        <f>LEFT(B272,17)</f>
        <v xml:space="preserve">Process Engineer </v>
      </c>
      <c r="C266" s="256">
        <f t="shared" si="342"/>
        <v>919.04319915983592</v>
      </c>
      <c r="D266" s="261">
        <v>1793972.3247599998</v>
      </c>
      <c r="E266" s="261">
        <f t="shared" si="343"/>
        <v>2060740.6644698197</v>
      </c>
      <c r="F266" s="261">
        <f>+E266/E267*F267</f>
        <v>1043409.2307692306</v>
      </c>
      <c r="G266" s="262">
        <f t="shared" si="344"/>
        <v>20607.4066446982</v>
      </c>
      <c r="H266" s="263">
        <f t="shared" si="345"/>
        <v>1.1487025948103791E-2</v>
      </c>
      <c r="I266" s="262">
        <f t="shared" si="346"/>
        <v>108188.88488466553</v>
      </c>
      <c r="J266" s="263">
        <f t="shared" si="347"/>
        <v>5.2499999999999998E-2</v>
      </c>
      <c r="K266" s="262">
        <f t="shared" si="348"/>
        <v>88199.700439308275</v>
      </c>
      <c r="L266" s="263">
        <f t="shared" si="349"/>
        <v>4.2799999999999998E-2</v>
      </c>
      <c r="M266" s="262">
        <f t="shared" si="350"/>
        <v>206074.06644698197</v>
      </c>
      <c r="N266" s="263">
        <f t="shared" si="351"/>
        <v>0.1</v>
      </c>
      <c r="O266" s="262">
        <f t="shared" si="259"/>
        <v>2483810.7228854736</v>
      </c>
      <c r="P266" s="262">
        <f t="shared" si="260"/>
        <v>620952.68072136841</v>
      </c>
      <c r="Q266" s="263">
        <f t="shared" si="261"/>
        <v>0.25</v>
      </c>
      <c r="R266" s="335">
        <f t="shared" si="352"/>
        <v>3104763.4036068423</v>
      </c>
      <c r="S266" s="265">
        <f t="shared" si="353"/>
        <v>1590.5550223395708</v>
      </c>
      <c r="T266" s="265">
        <f t="shared" si="354"/>
        <v>259260.46864135005</v>
      </c>
      <c r="U266" s="265">
        <f t="shared" si="355"/>
        <v>3104763.4036068423</v>
      </c>
      <c r="V266" s="336">
        <f t="shared" si="356"/>
        <v>2385.8325335093559</v>
      </c>
      <c r="W266" s="337">
        <f t="shared" si="357"/>
        <v>3181.1100446791415</v>
      </c>
      <c r="X266" s="331"/>
      <c r="Y266" s="332"/>
      <c r="Z266" s="241"/>
    </row>
    <row r="267" spans="1:26" ht="34.9" customHeight="1">
      <c r="A267" s="333" t="s">
        <v>588</v>
      </c>
      <c r="B267" s="255" t="s">
        <v>589</v>
      </c>
      <c r="C267" s="256">
        <f t="shared" si="342"/>
        <v>969.76960950307375</v>
      </c>
      <c r="D267" s="261">
        <f>1456146.3675*1.3</f>
        <v>1892990.2777499999</v>
      </c>
      <c r="E267" s="261">
        <f>D267*$E$18</f>
        <v>2174482.844002245</v>
      </c>
      <c r="F267" s="338">
        <f>734000*1.5</f>
        <v>1101000</v>
      </c>
      <c r="G267" s="262">
        <f t="shared" si="344"/>
        <v>21744.828440022451</v>
      </c>
      <c r="H267" s="263">
        <f t="shared" si="345"/>
        <v>1.1487025948103791E-2</v>
      </c>
      <c r="I267" s="262">
        <f t="shared" si="346"/>
        <v>114160.34931011786</v>
      </c>
      <c r="J267" s="263">
        <f t="shared" si="347"/>
        <v>5.2499999999999998E-2</v>
      </c>
      <c r="K267" s="262">
        <f t="shared" si="348"/>
        <v>93067.865723296083</v>
      </c>
      <c r="L267" s="263">
        <f t="shared" si="349"/>
        <v>4.2799999999999998E-2</v>
      </c>
      <c r="M267" s="262">
        <f t="shared" si="350"/>
        <v>217448.28440022451</v>
      </c>
      <c r="N267" s="263">
        <f t="shared" si="351"/>
        <v>0.1</v>
      </c>
      <c r="O267" s="262">
        <f t="shared" si="259"/>
        <v>2620904.1718759062</v>
      </c>
      <c r="P267" s="262">
        <f t="shared" si="260"/>
        <v>655226.04296897654</v>
      </c>
      <c r="Q267" s="263">
        <f t="shared" si="261"/>
        <v>0.25</v>
      </c>
      <c r="R267" s="335">
        <f>O267+P267</f>
        <v>3276130.2148448825</v>
      </c>
      <c r="S267" s="265">
        <f>R267/$H$12</f>
        <v>1678.3453969492225</v>
      </c>
      <c r="T267" s="265">
        <f>S267*$H$13</f>
        <v>273570.29970272328</v>
      </c>
      <c r="U267" s="265">
        <f>S267*$H$12</f>
        <v>3276130.2148448825</v>
      </c>
      <c r="V267" s="336">
        <f>S267*$V$15</f>
        <v>2517.518095423834</v>
      </c>
      <c r="W267" s="337">
        <f>S267*$W$15</f>
        <v>3356.690793898445</v>
      </c>
      <c r="X267" s="331"/>
      <c r="Y267" s="332"/>
      <c r="Z267" s="241"/>
    </row>
    <row r="268" spans="1:26" ht="34.9" customHeight="1">
      <c r="A268" s="333" t="s">
        <v>588</v>
      </c>
      <c r="B268" s="255" t="s">
        <v>590</v>
      </c>
      <c r="C268" s="256">
        <f t="shared" si="342"/>
        <v>745.97662269467207</v>
      </c>
      <c r="D268" s="261">
        <v>1456146.3674999999</v>
      </c>
      <c r="E268" s="261">
        <f t="shared" si="343"/>
        <v>1672679.1107709578</v>
      </c>
      <c r="F268" s="261">
        <f>+E268/E267*F267</f>
        <v>846923.07692307699</v>
      </c>
      <c r="G268" s="262">
        <f t="shared" si="344"/>
        <v>16726.791107709578</v>
      </c>
      <c r="H268" s="263">
        <f t="shared" si="345"/>
        <v>1.1487025948103791E-2</v>
      </c>
      <c r="I268" s="262">
        <f t="shared" si="346"/>
        <v>87815.653315475283</v>
      </c>
      <c r="J268" s="263">
        <f t="shared" si="347"/>
        <v>5.2499999999999998E-2</v>
      </c>
      <c r="K268" s="262">
        <f t="shared" si="348"/>
        <v>71590.665940996987</v>
      </c>
      <c r="L268" s="263">
        <f t="shared" si="349"/>
        <v>4.2799999999999998E-2</v>
      </c>
      <c r="M268" s="262">
        <f t="shared" si="350"/>
        <v>167267.91107709578</v>
      </c>
      <c r="N268" s="263">
        <f t="shared" si="351"/>
        <v>0.1</v>
      </c>
      <c r="O268" s="262">
        <f t="shared" si="259"/>
        <v>2016080.1322122351</v>
      </c>
      <c r="P268" s="262">
        <f t="shared" si="260"/>
        <v>504020.03305305878</v>
      </c>
      <c r="Q268" s="263">
        <f t="shared" si="261"/>
        <v>0.25</v>
      </c>
      <c r="R268" s="335">
        <f t="shared" si="352"/>
        <v>2520100.1652652938</v>
      </c>
      <c r="S268" s="265">
        <f t="shared" si="353"/>
        <v>1291.0349207301711</v>
      </c>
      <c r="T268" s="265">
        <f t="shared" si="354"/>
        <v>210438.69207901787</v>
      </c>
      <c r="U268" s="265">
        <f t="shared" si="355"/>
        <v>2520100.1652652938</v>
      </c>
      <c r="V268" s="336">
        <f t="shared" si="356"/>
        <v>1936.5523810952566</v>
      </c>
      <c r="W268" s="337">
        <f t="shared" si="357"/>
        <v>2582.0698414603421</v>
      </c>
      <c r="X268" s="331"/>
      <c r="Y268" s="332"/>
      <c r="Z268" s="241"/>
    </row>
    <row r="269" spans="1:26" ht="34.9" customHeight="1">
      <c r="A269" s="333" t="s">
        <v>588</v>
      </c>
      <c r="B269" s="255" t="s">
        <v>591</v>
      </c>
      <c r="C269" s="256">
        <f t="shared" si="342"/>
        <v>718.67851383196728</v>
      </c>
      <c r="D269" s="261">
        <f>1079123.43*1.3</f>
        <v>1402860.459</v>
      </c>
      <c r="E269" s="261">
        <f>D269*$E$18</f>
        <v>1611469.4494101794</v>
      </c>
      <c r="F269" s="261">
        <f>+E269/E267*F267</f>
        <v>815930.95512082858</v>
      </c>
      <c r="G269" s="262">
        <f t="shared" si="344"/>
        <v>16114.694494101794</v>
      </c>
      <c r="H269" s="263">
        <f t="shared" si="345"/>
        <v>1.148702594810379E-2</v>
      </c>
      <c r="I269" s="262">
        <f t="shared" si="346"/>
        <v>84602.146094034411</v>
      </c>
      <c r="J269" s="263">
        <f t="shared" si="347"/>
        <v>5.2499999999999998E-2</v>
      </c>
      <c r="K269" s="262">
        <f t="shared" si="348"/>
        <v>68970.892434755675</v>
      </c>
      <c r="L269" s="263">
        <f t="shared" si="349"/>
        <v>4.2799999999999998E-2</v>
      </c>
      <c r="M269" s="262">
        <f t="shared" si="350"/>
        <v>161146.94494101795</v>
      </c>
      <c r="N269" s="263">
        <f t="shared" si="351"/>
        <v>0.1</v>
      </c>
      <c r="O269" s="262">
        <f t="shared" si="259"/>
        <v>1942304.1273740891</v>
      </c>
      <c r="P269" s="262">
        <f t="shared" si="260"/>
        <v>485576.03184352227</v>
      </c>
      <c r="Q269" s="263">
        <f t="shared" si="261"/>
        <v>0.25</v>
      </c>
      <c r="R269" s="335">
        <f>O269+P269</f>
        <v>2427880.1592176114</v>
      </c>
      <c r="S269" s="265">
        <f>R269/$H$12</f>
        <v>1243.7910651729567</v>
      </c>
      <c r="T269" s="265">
        <f>S269*$H$13</f>
        <v>202737.94362319194</v>
      </c>
      <c r="U269" s="265">
        <f>S269*$H$12</f>
        <v>2427880.1592176114</v>
      </c>
      <c r="V269" s="336">
        <f>S269*$V$15</f>
        <v>1865.686597759435</v>
      </c>
      <c r="W269" s="337">
        <f>S269*$W$15</f>
        <v>2487.5821303459134</v>
      </c>
      <c r="X269" s="331"/>
      <c r="Y269" s="332"/>
      <c r="Z269" s="241"/>
    </row>
    <row r="270" spans="1:26" ht="34.9" customHeight="1">
      <c r="A270" s="333" t="s">
        <v>588</v>
      </c>
      <c r="B270" s="255" t="s">
        <v>592</v>
      </c>
      <c r="C270" s="256">
        <f t="shared" si="342"/>
        <v>552.82962602459008</v>
      </c>
      <c r="D270" s="261">
        <v>1079123.43</v>
      </c>
      <c r="E270" s="261">
        <f t="shared" si="343"/>
        <v>1239591.8841616763</v>
      </c>
      <c r="F270" s="261">
        <f>+E270/E267*F267</f>
        <v>627639.19624679117</v>
      </c>
      <c r="G270" s="262">
        <f t="shared" si="344"/>
        <v>12395.918841616764</v>
      </c>
      <c r="H270" s="263">
        <f t="shared" si="345"/>
        <v>1.148702594810379E-2</v>
      </c>
      <c r="I270" s="262">
        <f t="shared" si="346"/>
        <v>65078.573918488</v>
      </c>
      <c r="J270" s="263">
        <f t="shared" si="347"/>
        <v>5.2499999999999998E-2</v>
      </c>
      <c r="K270" s="262">
        <f t="shared" si="348"/>
        <v>53054.532642119739</v>
      </c>
      <c r="L270" s="263">
        <f t="shared" si="349"/>
        <v>4.2799999999999998E-2</v>
      </c>
      <c r="M270" s="262">
        <f t="shared" si="350"/>
        <v>123959.18841616763</v>
      </c>
      <c r="N270" s="263">
        <f t="shared" si="351"/>
        <v>0.1</v>
      </c>
      <c r="O270" s="262">
        <f t="shared" si="259"/>
        <v>1494080.0979800685</v>
      </c>
      <c r="P270" s="262">
        <f t="shared" si="260"/>
        <v>373520.02449501713</v>
      </c>
      <c r="Q270" s="263">
        <f t="shared" si="261"/>
        <v>0.25</v>
      </c>
      <c r="R270" s="335">
        <f t="shared" si="352"/>
        <v>1867600.1224750858</v>
      </c>
      <c r="S270" s="265">
        <f t="shared" si="353"/>
        <v>956.76235782535127</v>
      </c>
      <c r="T270" s="265">
        <f t="shared" si="354"/>
        <v>155952.26432553225</v>
      </c>
      <c r="U270" s="265">
        <f t="shared" si="355"/>
        <v>1867600.1224750858</v>
      </c>
      <c r="V270" s="336">
        <f t="shared" si="356"/>
        <v>1435.1435367380268</v>
      </c>
      <c r="W270" s="337">
        <f t="shared" si="357"/>
        <v>1913.5247156507025</v>
      </c>
      <c r="X270" s="331"/>
      <c r="Y270" s="332"/>
      <c r="Z270" s="241"/>
    </row>
    <row r="271" spans="1:26" ht="34.9" customHeight="1">
      <c r="A271" s="333" t="s">
        <v>588</v>
      </c>
      <c r="B271" s="255" t="s">
        <v>593</v>
      </c>
      <c r="C271" s="256">
        <f t="shared" si="342"/>
        <v>556.86425217725412</v>
      </c>
      <c r="D271" s="261">
        <f>836153.0925*1.3</f>
        <v>1086999.0202500001</v>
      </c>
      <c r="E271" s="261">
        <f>D271*$E$18</f>
        <v>1248638.595117515</v>
      </c>
      <c r="F271" s="261">
        <f>+E271/E267*F267</f>
        <v>632219.7928653626</v>
      </c>
      <c r="G271" s="262">
        <f t="shared" si="344"/>
        <v>12486.385951175151</v>
      </c>
      <c r="H271" s="263">
        <f t="shared" si="345"/>
        <v>1.1487025948103793E-2</v>
      </c>
      <c r="I271" s="262">
        <f t="shared" si="346"/>
        <v>65553.526243669534</v>
      </c>
      <c r="J271" s="263">
        <f t="shared" si="347"/>
        <v>5.2499999999999998E-2</v>
      </c>
      <c r="K271" s="262">
        <f t="shared" si="348"/>
        <v>53441.731871029639</v>
      </c>
      <c r="L271" s="263">
        <f t="shared" si="349"/>
        <v>4.2799999999999998E-2</v>
      </c>
      <c r="M271" s="262">
        <f t="shared" si="350"/>
        <v>124863.85951175151</v>
      </c>
      <c r="N271" s="263">
        <f t="shared" si="351"/>
        <v>0.1</v>
      </c>
      <c r="O271" s="262">
        <f t="shared" si="259"/>
        <v>1504984.0986951406</v>
      </c>
      <c r="P271" s="262">
        <f t="shared" si="260"/>
        <v>376246.02467378514</v>
      </c>
      <c r="Q271" s="263">
        <f t="shared" si="261"/>
        <v>0.25</v>
      </c>
      <c r="R271" s="335">
        <f>O271+P271</f>
        <v>1881230.1233689256</v>
      </c>
      <c r="S271" s="265">
        <f>R271/$H$12</f>
        <v>963.7449402504742</v>
      </c>
      <c r="T271" s="265">
        <f>S271*$H$13</f>
        <v>157090.42526082729</v>
      </c>
      <c r="U271" s="265">
        <f>S271*$H$12</f>
        <v>1881230.1233689256</v>
      </c>
      <c r="V271" s="336">
        <f>S271*$V$15</f>
        <v>1445.6174103757112</v>
      </c>
      <c r="W271" s="337">
        <f>S271*$W$15</f>
        <v>1927.4898805009484</v>
      </c>
      <c r="X271" s="331"/>
      <c r="Y271" s="332"/>
      <c r="Z271" s="241"/>
    </row>
    <row r="272" spans="1:26" ht="34.9" customHeight="1">
      <c r="A272" s="333" t="s">
        <v>588</v>
      </c>
      <c r="B272" s="255" t="s">
        <v>594</v>
      </c>
      <c r="C272" s="256">
        <f t="shared" si="342"/>
        <v>428.35711705942617</v>
      </c>
      <c r="D272" s="261">
        <v>836153.09249999991</v>
      </c>
      <c r="E272" s="261">
        <f t="shared" si="343"/>
        <v>960491.22701347282</v>
      </c>
      <c r="F272" s="261">
        <f>+E272/E267*F267</f>
        <v>486322.91758874041</v>
      </c>
      <c r="G272" s="262">
        <f t="shared" si="344"/>
        <v>9604.9122701347278</v>
      </c>
      <c r="H272" s="263">
        <f t="shared" si="345"/>
        <v>1.148702594810379E-2</v>
      </c>
      <c r="I272" s="262">
        <f t="shared" si="346"/>
        <v>50425.789418207321</v>
      </c>
      <c r="J272" s="263">
        <f t="shared" si="347"/>
        <v>5.2499999999999998E-2</v>
      </c>
      <c r="K272" s="262">
        <f t="shared" si="348"/>
        <v>41109.024516176636</v>
      </c>
      <c r="L272" s="263">
        <f t="shared" si="349"/>
        <v>4.2799999999999998E-2</v>
      </c>
      <c r="M272" s="262">
        <f t="shared" si="350"/>
        <v>96049.122701347282</v>
      </c>
      <c r="N272" s="263">
        <f t="shared" si="351"/>
        <v>0.1</v>
      </c>
      <c r="O272" s="262">
        <f t="shared" si="259"/>
        <v>1157680.075919339</v>
      </c>
      <c r="P272" s="262">
        <f t="shared" si="260"/>
        <v>289420.01897983474</v>
      </c>
      <c r="Q272" s="263">
        <f t="shared" si="261"/>
        <v>0.25</v>
      </c>
      <c r="R272" s="335">
        <f t="shared" si="352"/>
        <v>1447100.0948991738</v>
      </c>
      <c r="S272" s="265">
        <f t="shared" si="353"/>
        <v>741.34226173113416</v>
      </c>
      <c r="T272" s="265">
        <f t="shared" si="354"/>
        <v>120838.78866217486</v>
      </c>
      <c r="U272" s="265">
        <f t="shared" si="355"/>
        <v>1447100.0948991738</v>
      </c>
      <c r="V272" s="336">
        <f t="shared" si="356"/>
        <v>1112.0133925967011</v>
      </c>
      <c r="W272" s="337">
        <f t="shared" si="357"/>
        <v>1482.6845234622683</v>
      </c>
      <c r="X272" s="331"/>
      <c r="Y272" s="332"/>
      <c r="Z272" s="241"/>
    </row>
    <row r="273" spans="1:26" ht="34.9" customHeight="1">
      <c r="A273" s="333" t="s">
        <v>588</v>
      </c>
      <c r="B273" s="255" t="s">
        <v>595</v>
      </c>
      <c r="C273" s="256">
        <f t="shared" si="342"/>
        <v>301.30931480532786</v>
      </c>
      <c r="D273" s="261">
        <v>588155.78249999997</v>
      </c>
      <c r="E273" s="261">
        <f t="shared" si="343"/>
        <v>675616.07351047895</v>
      </c>
      <c r="F273" s="261">
        <f>+E273/E267*F267</f>
        <v>342082.85385500576</v>
      </c>
      <c r="G273" s="262">
        <f t="shared" si="344"/>
        <v>6756.1607351047896</v>
      </c>
      <c r="H273" s="263">
        <f t="shared" si="345"/>
        <v>1.1487025948103791E-2</v>
      </c>
      <c r="I273" s="262">
        <f t="shared" si="346"/>
        <v>35469.843859300141</v>
      </c>
      <c r="J273" s="263">
        <f t="shared" si="347"/>
        <v>5.2499999999999991E-2</v>
      </c>
      <c r="K273" s="262">
        <f t="shared" si="348"/>
        <v>28916.367946248498</v>
      </c>
      <c r="L273" s="263">
        <f t="shared" si="349"/>
        <v>4.2799999999999998E-2</v>
      </c>
      <c r="M273" s="262">
        <f t="shared" si="350"/>
        <v>67561.607351047904</v>
      </c>
      <c r="N273" s="263">
        <f t="shared" si="351"/>
        <v>0.10000000000000002</v>
      </c>
      <c r="O273" s="262">
        <f t="shared" si="259"/>
        <v>814320.05340218032</v>
      </c>
      <c r="P273" s="262">
        <f t="shared" si="260"/>
        <v>203580.01335054508</v>
      </c>
      <c r="Q273" s="263">
        <f t="shared" si="261"/>
        <v>0.25</v>
      </c>
      <c r="R273" s="335">
        <f t="shared" si="352"/>
        <v>1017900.0667527254</v>
      </c>
      <c r="S273" s="265">
        <f t="shared" si="353"/>
        <v>521.46519813151917</v>
      </c>
      <c r="T273" s="265">
        <f t="shared" si="354"/>
        <v>84998.82729543763</v>
      </c>
      <c r="U273" s="265">
        <f t="shared" si="355"/>
        <v>1017900.0667527254</v>
      </c>
      <c r="V273" s="336">
        <f t="shared" si="356"/>
        <v>782.19779719727876</v>
      </c>
      <c r="W273" s="337">
        <f t="shared" si="357"/>
        <v>1042.9303962630383</v>
      </c>
      <c r="X273" s="331"/>
      <c r="Y273" s="332"/>
      <c r="Z273" s="241"/>
    </row>
    <row r="274" spans="1:26" ht="34.9" customHeight="1">
      <c r="A274" s="333" t="s">
        <v>588</v>
      </c>
      <c r="B274" s="255" t="s">
        <v>596</v>
      </c>
      <c r="C274" s="256">
        <f t="shared" si="342"/>
        <v>216.32463627049179</v>
      </c>
      <c r="D274" s="261">
        <v>422265.69</v>
      </c>
      <c r="E274" s="261">
        <f t="shared" si="343"/>
        <v>485057.69380239514</v>
      </c>
      <c r="F274" s="261">
        <f>+E274/E267*F267</f>
        <v>245597.94635744006</v>
      </c>
      <c r="G274" s="262">
        <f t="shared" si="344"/>
        <v>4850.5769380239517</v>
      </c>
      <c r="H274" s="263">
        <f t="shared" si="345"/>
        <v>1.1487025948103791E-2</v>
      </c>
      <c r="I274" s="262">
        <f t="shared" si="346"/>
        <v>25465.528924625745</v>
      </c>
      <c r="J274" s="263">
        <f t="shared" si="347"/>
        <v>5.2499999999999998E-2</v>
      </c>
      <c r="K274" s="262">
        <f t="shared" si="348"/>
        <v>20760.46929474251</v>
      </c>
      <c r="L274" s="263">
        <f t="shared" si="349"/>
        <v>4.2799999999999998E-2</v>
      </c>
      <c r="M274" s="262">
        <f t="shared" si="350"/>
        <v>48505.769380239515</v>
      </c>
      <c r="N274" s="263">
        <f t="shared" si="351"/>
        <v>0.1</v>
      </c>
      <c r="O274" s="262">
        <f t="shared" si="259"/>
        <v>584640.03834002698</v>
      </c>
      <c r="P274" s="262">
        <f t="shared" si="260"/>
        <v>146160.00958500674</v>
      </c>
      <c r="Q274" s="263">
        <f t="shared" si="261"/>
        <v>0.25</v>
      </c>
      <c r="R274" s="335">
        <f t="shared" si="352"/>
        <v>730800.04792503372</v>
      </c>
      <c r="S274" s="265">
        <f t="shared" si="353"/>
        <v>374.38527045339845</v>
      </c>
      <c r="T274" s="265">
        <f t="shared" si="354"/>
        <v>61024.799083903948</v>
      </c>
      <c r="U274" s="265">
        <f t="shared" si="355"/>
        <v>730800.04792503372</v>
      </c>
      <c r="V274" s="336">
        <f t="shared" si="356"/>
        <v>561.57790568009773</v>
      </c>
      <c r="W274" s="337">
        <f t="shared" si="357"/>
        <v>748.7705409067969</v>
      </c>
      <c r="X274" s="331"/>
      <c r="Y274" s="332"/>
      <c r="Z274" s="241"/>
    </row>
    <row r="275" spans="1:26" ht="34.9" hidden="1" customHeight="1">
      <c r="A275" s="333"/>
      <c r="B275" s="255"/>
      <c r="C275" s="256"/>
      <c r="D275" s="261"/>
      <c r="E275" s="261"/>
      <c r="F275" s="261"/>
      <c r="G275" s="262"/>
      <c r="H275" s="263"/>
      <c r="I275" s="262"/>
      <c r="J275" s="263"/>
      <c r="K275" s="262"/>
      <c r="L275" s="263"/>
      <c r="M275" s="262"/>
      <c r="N275" s="263"/>
      <c r="O275" s="262">
        <f t="shared" ref="O275:O338" si="358">E275+G275+I275+K275+M275</f>
        <v>0</v>
      </c>
      <c r="P275" s="262">
        <f t="shared" si="260"/>
        <v>0</v>
      </c>
      <c r="Q275" s="263">
        <f t="shared" si="261"/>
        <v>0.25</v>
      </c>
      <c r="R275" s="335"/>
      <c r="S275" s="265"/>
      <c r="T275" s="265"/>
      <c r="U275" s="265"/>
      <c r="V275" s="336"/>
      <c r="W275" s="337"/>
      <c r="X275" s="331"/>
      <c r="Y275" s="332"/>
      <c r="Z275" s="241"/>
    </row>
    <row r="276" spans="1:26" ht="34.9" hidden="1" customHeight="1">
      <c r="A276" s="333" t="str">
        <f>CONCATENATE(A279,$Z$95,$Z$89)</f>
        <v>Optimisation Specialist||Expert</v>
      </c>
      <c r="B276" s="255" t="str">
        <f>LEFT(B279,23)</f>
        <v>Optimisation Specialist</v>
      </c>
      <c r="C276" s="256">
        <f t="shared" ref="C276:C283" si="359">D276/$H$12</f>
        <v>588.28071512803274</v>
      </c>
      <c r="D276" s="261">
        <v>1148323.9559299198</v>
      </c>
      <c r="E276" s="261">
        <f t="shared" si="343"/>
        <v>1319082.7078596184</v>
      </c>
      <c r="F276" s="261"/>
      <c r="G276" s="262">
        <f t="shared" ref="G276:G283" si="360">E276*0.01</f>
        <v>13190.827078596183</v>
      </c>
      <c r="H276" s="263">
        <f t="shared" ref="H276:H283" si="361">IF(D276&lt;&gt;0,G276/D276,"")</f>
        <v>1.1487025948103791E-2</v>
      </c>
      <c r="I276" s="262">
        <f t="shared" ref="I276:I283" si="362">E276*0.0525</f>
        <v>69251.842162629968</v>
      </c>
      <c r="J276" s="263">
        <f t="shared" ref="J276:J283" si="363">IF(E276&lt;&gt;0,I276/E276,"")</f>
        <v>5.2500000000000005E-2</v>
      </c>
      <c r="K276" s="262">
        <f t="shared" ref="K276:K283" si="364">E276*0.0428</f>
        <v>56456.739896391664</v>
      </c>
      <c r="L276" s="263">
        <f t="shared" ref="L276:L283" si="365">IF(E276&lt;&gt;0,K276/E276,"")</f>
        <v>4.2799999999999998E-2</v>
      </c>
      <c r="M276" s="262">
        <f t="shared" ref="M276:M283" si="366">E276*0.1</f>
        <v>131908.27078596185</v>
      </c>
      <c r="N276" s="263">
        <f t="shared" ref="N276:N283" si="367">IF(E276&lt;&gt;0,M276/E276,"")</f>
        <v>0.10000000000000002</v>
      </c>
      <c r="O276" s="262">
        <f t="shared" si="358"/>
        <v>1589890.3877831982</v>
      </c>
      <c r="P276" s="262">
        <f t="shared" si="260"/>
        <v>397472.59694579954</v>
      </c>
      <c r="Q276" s="263">
        <f t="shared" si="261"/>
        <v>0.25</v>
      </c>
      <c r="R276" s="335">
        <f t="shared" ref="R276:R283" si="368">O276+P276</f>
        <v>1987362.9847289976</v>
      </c>
      <c r="S276" s="265">
        <f t="shared" si="353"/>
        <v>1018.1162831603472</v>
      </c>
      <c r="T276" s="265">
        <f t="shared" si="354"/>
        <v>165952.9541551366</v>
      </c>
      <c r="U276" s="265">
        <f t="shared" ref="U276:U283" si="369">S276*$H$12</f>
        <v>1987362.9847289976</v>
      </c>
      <c r="V276" s="336">
        <f t="shared" ref="V276:V283" si="370">S276*$V$15</f>
        <v>1527.1744247405209</v>
      </c>
      <c r="W276" s="337">
        <f t="shared" ref="W276:W283" si="371">S276*$W$15</f>
        <v>2036.2325663206943</v>
      </c>
      <c r="X276" s="331"/>
      <c r="Y276" s="332"/>
      <c r="Z276" s="241"/>
    </row>
    <row r="277" spans="1:26" ht="34.9" hidden="1" customHeight="1">
      <c r="A277" s="333" t="str">
        <f>CONCATENATE(A279,$Z$95,$Z$90)</f>
        <v>Optimisation Specialist||Senior Manager</v>
      </c>
      <c r="B277" s="255" t="str">
        <f>LEFT(B280,23)</f>
        <v>Optimisation Specialist</v>
      </c>
      <c r="C277" s="256">
        <f t="shared" si="359"/>
        <v>392.18714341868844</v>
      </c>
      <c r="D277" s="261">
        <v>765549.30395327986</v>
      </c>
      <c r="E277" s="261">
        <f t="shared" si="343"/>
        <v>879388.47190641216</v>
      </c>
      <c r="F277" s="261"/>
      <c r="G277" s="262">
        <f t="shared" si="360"/>
        <v>8793.8847190641227</v>
      </c>
      <c r="H277" s="263">
        <f t="shared" si="361"/>
        <v>1.1487025948103791E-2</v>
      </c>
      <c r="I277" s="262">
        <f t="shared" si="362"/>
        <v>46167.894775086635</v>
      </c>
      <c r="J277" s="263">
        <f t="shared" si="363"/>
        <v>5.2499999999999998E-2</v>
      </c>
      <c r="K277" s="262">
        <f t="shared" si="364"/>
        <v>37637.826597594438</v>
      </c>
      <c r="L277" s="263">
        <f t="shared" si="365"/>
        <v>4.2799999999999998E-2</v>
      </c>
      <c r="M277" s="262">
        <f t="shared" si="366"/>
        <v>87938.847190641216</v>
      </c>
      <c r="N277" s="263">
        <f t="shared" si="367"/>
        <v>0.1</v>
      </c>
      <c r="O277" s="262">
        <f t="shared" si="358"/>
        <v>1059926.9251887985</v>
      </c>
      <c r="P277" s="262">
        <f t="shared" ref="P277:P340" si="372">O277*0.25</f>
        <v>264981.73129719961</v>
      </c>
      <c r="Q277" s="263">
        <f t="shared" ref="Q277:Q340" si="373">$Q$19</f>
        <v>0.25</v>
      </c>
      <c r="R277" s="335">
        <f t="shared" si="368"/>
        <v>1324908.6564859981</v>
      </c>
      <c r="S277" s="265">
        <f t="shared" si="353"/>
        <v>678.74418877356459</v>
      </c>
      <c r="T277" s="265">
        <f t="shared" si="354"/>
        <v>110635.30277009103</v>
      </c>
      <c r="U277" s="265">
        <f t="shared" si="369"/>
        <v>1324908.6564859981</v>
      </c>
      <c r="V277" s="336">
        <f t="shared" si="370"/>
        <v>1018.1162831603469</v>
      </c>
      <c r="W277" s="337">
        <f t="shared" si="371"/>
        <v>1357.4883775471292</v>
      </c>
      <c r="X277" s="331"/>
      <c r="Y277" s="332"/>
      <c r="Z277" s="241"/>
    </row>
    <row r="278" spans="1:26" ht="34.9" hidden="1" customHeight="1">
      <c r="A278" s="333" t="str">
        <f>CONCATENATE(A280,$Z$95,$Z$97)</f>
        <v>Optimisation Specialist||Manager</v>
      </c>
      <c r="B278" s="255" t="str">
        <f>LEFT(B281,23)</f>
        <v>Optimisation Specialist</v>
      </c>
      <c r="C278" s="256">
        <f t="shared" si="359"/>
        <v>318.33372030737695</v>
      </c>
      <c r="D278" s="261">
        <v>621387.42203999986</v>
      </c>
      <c r="E278" s="261">
        <f t="shared" si="343"/>
        <v>713789.34407987993</v>
      </c>
      <c r="F278" s="261"/>
      <c r="G278" s="262">
        <f t="shared" si="360"/>
        <v>7137.893440798799</v>
      </c>
      <c r="H278" s="263">
        <f t="shared" si="361"/>
        <v>1.148702594810379E-2</v>
      </c>
      <c r="I278" s="262">
        <f t="shared" si="362"/>
        <v>37473.940564193697</v>
      </c>
      <c r="J278" s="263">
        <f t="shared" si="363"/>
        <v>5.2500000000000005E-2</v>
      </c>
      <c r="K278" s="262">
        <f t="shared" si="364"/>
        <v>30550.183926618858</v>
      </c>
      <c r="L278" s="263">
        <f t="shared" si="365"/>
        <v>4.2799999999999998E-2</v>
      </c>
      <c r="M278" s="262">
        <f t="shared" si="366"/>
        <v>71378.934407987996</v>
      </c>
      <c r="N278" s="263">
        <f t="shared" si="367"/>
        <v>0.1</v>
      </c>
      <c r="O278" s="262">
        <f t="shared" si="358"/>
        <v>860330.2964194793</v>
      </c>
      <c r="P278" s="262">
        <f t="shared" si="372"/>
        <v>215082.57410486983</v>
      </c>
      <c r="Q278" s="263">
        <f t="shared" si="373"/>
        <v>0.25</v>
      </c>
      <c r="R278" s="335">
        <f t="shared" si="368"/>
        <v>1075412.8705243492</v>
      </c>
      <c r="S278" s="265">
        <f t="shared" si="353"/>
        <v>550.92872465386745</v>
      </c>
      <c r="T278" s="265">
        <f t="shared" si="354"/>
        <v>89801.382118580397</v>
      </c>
      <c r="U278" s="265">
        <f t="shared" si="369"/>
        <v>1075412.8705243492</v>
      </c>
      <c r="V278" s="336">
        <f t="shared" si="370"/>
        <v>826.39308698080117</v>
      </c>
      <c r="W278" s="337">
        <f t="shared" si="371"/>
        <v>1101.8574493077349</v>
      </c>
      <c r="X278" s="331"/>
      <c r="Y278" s="332"/>
      <c r="Z278" s="241"/>
    </row>
    <row r="279" spans="1:26" ht="34.9" hidden="1" customHeight="1">
      <c r="A279" s="333" t="s">
        <v>597</v>
      </c>
      <c r="B279" s="255" t="s">
        <v>598</v>
      </c>
      <c r="C279" s="256">
        <f t="shared" si="359"/>
        <v>258.38775998975404</v>
      </c>
      <c r="D279" s="261">
        <v>504372.90749999991</v>
      </c>
      <c r="E279" s="261">
        <f>D279*$E$18</f>
        <v>579374.46759730519</v>
      </c>
      <c r="F279" s="261"/>
      <c r="G279" s="262">
        <f t="shared" si="360"/>
        <v>5793.7446759730519</v>
      </c>
      <c r="H279" s="263">
        <f t="shared" si="361"/>
        <v>1.1487025948103791E-2</v>
      </c>
      <c r="I279" s="262">
        <f t="shared" si="362"/>
        <v>30417.159548858523</v>
      </c>
      <c r="J279" s="263">
        <f t="shared" si="363"/>
        <v>5.2499999999999998E-2</v>
      </c>
      <c r="K279" s="262">
        <f t="shared" si="364"/>
        <v>24797.22721316466</v>
      </c>
      <c r="L279" s="263">
        <f t="shared" si="365"/>
        <v>4.2799999999999998E-2</v>
      </c>
      <c r="M279" s="262">
        <f t="shared" si="366"/>
        <v>57937.446759730519</v>
      </c>
      <c r="N279" s="263">
        <f t="shared" si="367"/>
        <v>0.1</v>
      </c>
      <c r="O279" s="262">
        <f t="shared" si="358"/>
        <v>698320.04579503206</v>
      </c>
      <c r="P279" s="262">
        <f t="shared" si="372"/>
        <v>174580.01144875801</v>
      </c>
      <c r="Q279" s="263">
        <f t="shared" si="373"/>
        <v>0.25</v>
      </c>
      <c r="R279" s="335">
        <f t="shared" si="368"/>
        <v>872900.05724379001</v>
      </c>
      <c r="S279" s="265">
        <f>R279/$H$12</f>
        <v>447.18240637489242</v>
      </c>
      <c r="T279" s="265">
        <f>S279*$H$13</f>
        <v>72890.73223910747</v>
      </c>
      <c r="U279" s="265">
        <f t="shared" si="369"/>
        <v>872900.05724379001</v>
      </c>
      <c r="V279" s="336">
        <f t="shared" si="370"/>
        <v>670.77360956233861</v>
      </c>
      <c r="W279" s="337">
        <f t="shared" si="371"/>
        <v>894.36481274978485</v>
      </c>
      <c r="X279" s="331"/>
      <c r="Y279" s="332"/>
      <c r="Z279" s="241"/>
    </row>
    <row r="280" spans="1:26" ht="34.9" hidden="1" customHeight="1">
      <c r="A280" s="333" t="s">
        <v>597</v>
      </c>
      <c r="B280" s="255" t="s">
        <v>599</v>
      </c>
      <c r="C280" s="256">
        <f t="shared" si="359"/>
        <v>0</v>
      </c>
      <c r="D280" s="261">
        <v>0</v>
      </c>
      <c r="E280" s="261">
        <f>D280*$E$18</f>
        <v>0</v>
      </c>
      <c r="F280" s="261"/>
      <c r="G280" s="262">
        <f t="shared" si="360"/>
        <v>0</v>
      </c>
      <c r="H280" s="263" t="str">
        <f t="shared" si="361"/>
        <v/>
      </c>
      <c r="I280" s="262">
        <f t="shared" si="362"/>
        <v>0</v>
      </c>
      <c r="J280" s="263" t="str">
        <f t="shared" si="363"/>
        <v/>
      </c>
      <c r="K280" s="262">
        <f t="shared" si="364"/>
        <v>0</v>
      </c>
      <c r="L280" s="263" t="str">
        <f t="shared" si="365"/>
        <v/>
      </c>
      <c r="M280" s="262">
        <f t="shared" si="366"/>
        <v>0</v>
      </c>
      <c r="N280" s="263" t="str">
        <f t="shared" si="367"/>
        <v/>
      </c>
      <c r="O280" s="262">
        <f t="shared" si="358"/>
        <v>0</v>
      </c>
      <c r="P280" s="262">
        <f t="shared" si="372"/>
        <v>0</v>
      </c>
      <c r="Q280" s="263">
        <f t="shared" si="373"/>
        <v>0.25</v>
      </c>
      <c r="R280" s="335">
        <f t="shared" si="368"/>
        <v>0</v>
      </c>
      <c r="S280" s="265">
        <f>R280/$H$12</f>
        <v>0</v>
      </c>
      <c r="T280" s="265">
        <f>S280*$H$13</f>
        <v>0</v>
      </c>
      <c r="U280" s="265">
        <f t="shared" si="369"/>
        <v>0</v>
      </c>
      <c r="V280" s="336">
        <f t="shared" si="370"/>
        <v>0</v>
      </c>
      <c r="W280" s="337">
        <f t="shared" si="371"/>
        <v>0</v>
      </c>
      <c r="X280" s="331"/>
      <c r="Y280" s="332"/>
      <c r="Z280" s="241"/>
    </row>
    <row r="281" spans="1:26" ht="34.9" hidden="1" customHeight="1">
      <c r="A281" s="333" t="s">
        <v>597</v>
      </c>
      <c r="B281" s="255" t="s">
        <v>600</v>
      </c>
      <c r="C281" s="256">
        <f t="shared" si="359"/>
        <v>283.2822617827868</v>
      </c>
      <c r="D281" s="261">
        <v>552966.97499999986</v>
      </c>
      <c r="E281" s="261">
        <f>D281*$E$18</f>
        <v>635194.59902694589</v>
      </c>
      <c r="F281" s="261"/>
      <c r="G281" s="262">
        <f t="shared" si="360"/>
        <v>6351.9459902694589</v>
      </c>
      <c r="H281" s="263">
        <f t="shared" si="361"/>
        <v>1.1487025948103791E-2</v>
      </c>
      <c r="I281" s="262">
        <f t="shared" si="362"/>
        <v>33347.71644891466</v>
      </c>
      <c r="J281" s="263">
        <f t="shared" si="363"/>
        <v>5.2499999999999998E-2</v>
      </c>
      <c r="K281" s="262">
        <f t="shared" si="364"/>
        <v>27186.328838353282</v>
      </c>
      <c r="L281" s="263">
        <f t="shared" si="365"/>
        <v>4.2799999999999998E-2</v>
      </c>
      <c r="M281" s="262">
        <f t="shared" si="366"/>
        <v>63519.459902694594</v>
      </c>
      <c r="N281" s="263">
        <f t="shared" si="367"/>
        <v>0.1</v>
      </c>
      <c r="O281" s="262">
        <f t="shared" si="358"/>
        <v>765600.05020717776</v>
      </c>
      <c r="P281" s="262">
        <f t="shared" si="372"/>
        <v>191400.01255179444</v>
      </c>
      <c r="Q281" s="263">
        <f t="shared" si="373"/>
        <v>0.25</v>
      </c>
      <c r="R281" s="335">
        <f t="shared" si="368"/>
        <v>957000.06275897217</v>
      </c>
      <c r="S281" s="265">
        <f>R281/$H$12</f>
        <v>490.26642559373573</v>
      </c>
      <c r="T281" s="265">
        <f>S281*$H$13</f>
        <v>79913.427371778918</v>
      </c>
      <c r="U281" s="265">
        <f t="shared" si="369"/>
        <v>957000.06275897217</v>
      </c>
      <c r="V281" s="336">
        <f t="shared" si="370"/>
        <v>735.39963839060363</v>
      </c>
      <c r="W281" s="337">
        <f t="shared" si="371"/>
        <v>980.53285118747146</v>
      </c>
      <c r="X281" s="331"/>
      <c r="Y281" s="332"/>
      <c r="Z281" s="241"/>
    </row>
    <row r="282" spans="1:26" ht="34.9" hidden="1" customHeight="1">
      <c r="A282" s="333" t="s">
        <v>597</v>
      </c>
      <c r="B282" s="255" t="s">
        <v>601</v>
      </c>
      <c r="C282" s="256">
        <f t="shared" si="359"/>
        <v>0</v>
      </c>
      <c r="D282" s="261">
        <v>0</v>
      </c>
      <c r="E282" s="261">
        <f>D282*$E$18</f>
        <v>0</v>
      </c>
      <c r="F282" s="261"/>
      <c r="G282" s="262">
        <f t="shared" si="360"/>
        <v>0</v>
      </c>
      <c r="H282" s="263" t="str">
        <f t="shared" si="361"/>
        <v/>
      </c>
      <c r="I282" s="262">
        <f t="shared" si="362"/>
        <v>0</v>
      </c>
      <c r="J282" s="263" t="str">
        <f t="shared" si="363"/>
        <v/>
      </c>
      <c r="K282" s="262">
        <f t="shared" si="364"/>
        <v>0</v>
      </c>
      <c r="L282" s="263" t="str">
        <f t="shared" si="365"/>
        <v/>
      </c>
      <c r="M282" s="262">
        <f t="shared" si="366"/>
        <v>0</v>
      </c>
      <c r="N282" s="263" t="str">
        <f t="shared" si="367"/>
        <v/>
      </c>
      <c r="O282" s="262">
        <f t="shared" si="358"/>
        <v>0</v>
      </c>
      <c r="P282" s="262">
        <f t="shared" si="372"/>
        <v>0</v>
      </c>
      <c r="Q282" s="263">
        <f t="shared" si="373"/>
        <v>0.25</v>
      </c>
      <c r="R282" s="335">
        <f t="shared" si="368"/>
        <v>0</v>
      </c>
      <c r="S282" s="265">
        <f>R282/$H$12</f>
        <v>0</v>
      </c>
      <c r="T282" s="265">
        <f>S282*$H$13</f>
        <v>0</v>
      </c>
      <c r="U282" s="265">
        <f t="shared" si="369"/>
        <v>0</v>
      </c>
      <c r="V282" s="336">
        <f t="shared" si="370"/>
        <v>0</v>
      </c>
      <c r="W282" s="337">
        <f t="shared" si="371"/>
        <v>0</v>
      </c>
      <c r="X282" s="331"/>
      <c r="Y282" s="332"/>
      <c r="Z282" s="241"/>
    </row>
    <row r="283" spans="1:26" ht="34.9" hidden="1" customHeight="1">
      <c r="A283" s="333" t="s">
        <v>597</v>
      </c>
      <c r="B283" s="255" t="s">
        <v>602</v>
      </c>
      <c r="C283" s="256">
        <f t="shared" si="359"/>
        <v>136.49054431352459</v>
      </c>
      <c r="D283" s="261">
        <v>266429.54249999998</v>
      </c>
      <c r="E283" s="261">
        <f>D283*$E$18</f>
        <v>306048.30680389213</v>
      </c>
      <c r="F283" s="261"/>
      <c r="G283" s="262">
        <f t="shared" si="360"/>
        <v>3060.4830680389214</v>
      </c>
      <c r="H283" s="263">
        <f t="shared" si="361"/>
        <v>1.148702594810379E-2</v>
      </c>
      <c r="I283" s="262">
        <f t="shared" si="362"/>
        <v>16067.536107204336</v>
      </c>
      <c r="J283" s="263">
        <f t="shared" si="363"/>
        <v>5.2499999999999998E-2</v>
      </c>
      <c r="K283" s="262">
        <f t="shared" si="364"/>
        <v>13098.867531206582</v>
      </c>
      <c r="L283" s="263">
        <f t="shared" si="365"/>
        <v>4.2799999999999998E-2</v>
      </c>
      <c r="M283" s="262">
        <f t="shared" si="366"/>
        <v>30604.830680389216</v>
      </c>
      <c r="N283" s="263">
        <f t="shared" si="367"/>
        <v>0.1</v>
      </c>
      <c r="O283" s="262">
        <f t="shared" si="358"/>
        <v>368880.02419073117</v>
      </c>
      <c r="P283" s="262">
        <f t="shared" si="372"/>
        <v>92220.006047682793</v>
      </c>
      <c r="Q283" s="263">
        <f t="shared" si="373"/>
        <v>0.25</v>
      </c>
      <c r="R283" s="335">
        <f t="shared" si="368"/>
        <v>461100.03023841395</v>
      </c>
      <c r="S283" s="265">
        <f>R283/$H$12</f>
        <v>236.21927778607272</v>
      </c>
      <c r="T283" s="265">
        <f>S283*$H$13</f>
        <v>38503.742279129852</v>
      </c>
      <c r="U283" s="265">
        <f t="shared" si="369"/>
        <v>461100.03023841395</v>
      </c>
      <c r="V283" s="336">
        <f t="shared" si="370"/>
        <v>354.32891667910906</v>
      </c>
      <c r="W283" s="337">
        <f t="shared" si="371"/>
        <v>472.43855557214545</v>
      </c>
      <c r="X283" s="331"/>
      <c r="Y283" s="332"/>
      <c r="Z283" s="241"/>
    </row>
    <row r="284" spans="1:26" ht="34.9" hidden="1" customHeight="1">
      <c r="A284" s="333"/>
      <c r="B284" s="255"/>
      <c r="C284" s="256"/>
      <c r="D284" s="261"/>
      <c r="E284" s="261"/>
      <c r="F284" s="261"/>
      <c r="G284" s="262"/>
      <c r="H284" s="263"/>
      <c r="I284" s="262"/>
      <c r="J284" s="263"/>
      <c r="K284" s="262"/>
      <c r="L284" s="263"/>
      <c r="M284" s="262"/>
      <c r="N284" s="263"/>
      <c r="O284" s="262">
        <f t="shared" si="358"/>
        <v>0</v>
      </c>
      <c r="P284" s="262">
        <f t="shared" si="372"/>
        <v>0</v>
      </c>
      <c r="Q284" s="263">
        <f t="shared" si="373"/>
        <v>0.25</v>
      </c>
      <c r="R284" s="335"/>
      <c r="S284" s="265"/>
      <c r="T284" s="265"/>
      <c r="U284" s="265"/>
      <c r="V284" s="336"/>
      <c r="W284" s="337"/>
      <c r="X284" s="331"/>
      <c r="Y284" s="332"/>
      <c r="Z284" s="241"/>
    </row>
    <row r="285" spans="1:26" ht="34.9" hidden="1" customHeight="1">
      <c r="A285" s="333" t="str">
        <f>CONCATENATE(A288,$Z$95,$Z$89)</f>
        <v>Instrumentation &amp; Control Technician||Expert</v>
      </c>
      <c r="B285" s="255" t="str">
        <f>LEFT(B288,36)</f>
        <v>Instrumentation &amp; Control Technician</v>
      </c>
      <c r="C285" s="256">
        <f t="shared" ref="C285:C292" si="374">D285/$H$12</f>
        <v>1029.9798567191801</v>
      </c>
      <c r="D285" s="261">
        <v>2010520.6803158396</v>
      </c>
      <c r="E285" s="261">
        <f t="shared" ref="E285:E292" si="375">D285*$E$18</f>
        <v>2309490.3223987333</v>
      </c>
      <c r="F285" s="261"/>
      <c r="G285" s="262">
        <f t="shared" ref="G285:G292" si="376">E285*0.01</f>
        <v>23094.903223987334</v>
      </c>
      <c r="H285" s="263">
        <f t="shared" ref="H285:H292" si="377">IF(D285&lt;&gt;0,G285/D285,"")</f>
        <v>1.148702594810379E-2</v>
      </c>
      <c r="I285" s="262">
        <f t="shared" ref="I285:I292" si="378">E285*0.0525</f>
        <v>121248.2419259335</v>
      </c>
      <c r="J285" s="263">
        <f t="shared" ref="J285:J292" si="379">IF(E285&lt;&gt;0,I285/E285,"")</f>
        <v>5.2499999999999998E-2</v>
      </c>
      <c r="K285" s="262">
        <f t="shared" ref="K285:K292" si="380">E285*0.0428</f>
        <v>98846.185798665785</v>
      </c>
      <c r="L285" s="263">
        <f t="shared" ref="L285:L292" si="381">IF(E285&lt;&gt;0,K285/E285,"")</f>
        <v>4.2799999999999998E-2</v>
      </c>
      <c r="M285" s="262">
        <f t="shared" ref="M285:M292" si="382">E285*0.1</f>
        <v>230949.03223987334</v>
      </c>
      <c r="N285" s="263">
        <f t="shared" ref="N285:N292" si="383">IF(E285&lt;&gt;0,M285/E285,"")</f>
        <v>0.1</v>
      </c>
      <c r="O285" s="262">
        <f t="shared" si="358"/>
        <v>2783628.6855871934</v>
      </c>
      <c r="P285" s="262">
        <f t="shared" si="372"/>
        <v>695907.17139679834</v>
      </c>
      <c r="Q285" s="263">
        <f t="shared" si="373"/>
        <v>0.25</v>
      </c>
      <c r="R285" s="335">
        <f t="shared" ref="R285:R292" si="384">O285+P285</f>
        <v>3479535.8569839918</v>
      </c>
      <c r="S285" s="265">
        <f t="shared" ref="S285:S292" si="385">R285/$H$12</f>
        <v>1782.5491070614712</v>
      </c>
      <c r="T285" s="265">
        <f t="shared" ref="T285:T292" si="386">S285*$H$13</f>
        <v>290555.50445101981</v>
      </c>
      <c r="U285" s="265">
        <f t="shared" ref="U285:U292" si="387">S285*$H$12</f>
        <v>3479535.8569839918</v>
      </c>
      <c r="V285" s="336">
        <f t="shared" ref="V285:V292" si="388">S285*$V$15</f>
        <v>2673.8236605922066</v>
      </c>
      <c r="W285" s="337">
        <f t="shared" ref="W285:W292" si="389">S285*$W$15</f>
        <v>3565.0982141229424</v>
      </c>
      <c r="X285" s="331"/>
      <c r="Y285" s="332"/>
      <c r="Z285" s="241"/>
    </row>
    <row r="286" spans="1:26" ht="34.9" hidden="1" customHeight="1">
      <c r="A286" s="333" t="str">
        <f>CONCATENATE(A288,$Z$95,$Z$90)</f>
        <v>Instrumentation &amp; Control Technician||Senior Manager</v>
      </c>
      <c r="B286" s="255" t="str">
        <f>LEFT(B289,36)</f>
        <v>Instrumentation &amp; Control Technician</v>
      </c>
      <c r="C286" s="256">
        <f t="shared" si="374"/>
        <v>686.65323781278676</v>
      </c>
      <c r="D286" s="261">
        <v>1340347.1202105598</v>
      </c>
      <c r="E286" s="261">
        <f t="shared" si="375"/>
        <v>1539660.2149324892</v>
      </c>
      <c r="F286" s="261"/>
      <c r="G286" s="262">
        <f t="shared" si="376"/>
        <v>15396.602149324892</v>
      </c>
      <c r="H286" s="263">
        <f t="shared" si="377"/>
        <v>1.1487025948103791E-2</v>
      </c>
      <c r="I286" s="262">
        <f t="shared" si="378"/>
        <v>80832.161283955676</v>
      </c>
      <c r="J286" s="263">
        <f t="shared" si="379"/>
        <v>5.2499999999999998E-2</v>
      </c>
      <c r="K286" s="262">
        <f t="shared" si="380"/>
        <v>65897.457199110533</v>
      </c>
      <c r="L286" s="263">
        <f t="shared" si="381"/>
        <v>4.2799999999999998E-2</v>
      </c>
      <c r="M286" s="262">
        <f t="shared" si="382"/>
        <v>153966.02149324893</v>
      </c>
      <c r="N286" s="263">
        <f t="shared" si="383"/>
        <v>0.1</v>
      </c>
      <c r="O286" s="262">
        <f t="shared" si="358"/>
        <v>1855752.4570581291</v>
      </c>
      <c r="P286" s="262">
        <f t="shared" si="372"/>
        <v>463938.11426453228</v>
      </c>
      <c r="Q286" s="263">
        <f t="shared" si="373"/>
        <v>0.25</v>
      </c>
      <c r="R286" s="335">
        <f t="shared" si="384"/>
        <v>2319690.5713226614</v>
      </c>
      <c r="S286" s="265">
        <f t="shared" si="385"/>
        <v>1188.3660713743143</v>
      </c>
      <c r="T286" s="265">
        <f t="shared" si="386"/>
        <v>193703.66963401323</v>
      </c>
      <c r="U286" s="265">
        <f t="shared" si="387"/>
        <v>2319690.5713226614</v>
      </c>
      <c r="V286" s="336">
        <f t="shared" si="388"/>
        <v>1782.5491070614714</v>
      </c>
      <c r="W286" s="337">
        <f t="shared" si="389"/>
        <v>2376.7321427486286</v>
      </c>
      <c r="X286" s="331"/>
      <c r="Y286" s="332"/>
      <c r="Z286" s="241"/>
    </row>
    <row r="287" spans="1:26" ht="34.9" hidden="1" customHeight="1">
      <c r="A287" s="333" t="str">
        <f>CONCATENATE(A289,$Z$95,$Z$97)</f>
        <v>'Instrumentation &amp; Control Technician||Manager</v>
      </c>
      <c r="B287" s="255" t="str">
        <f>LEFT(B290,36)</f>
        <v>Instrumentation &amp; Control Technician</v>
      </c>
      <c r="C287" s="256">
        <f t="shared" si="374"/>
        <v>557.3484073155737</v>
      </c>
      <c r="D287" s="261">
        <v>1087944.0910799999</v>
      </c>
      <c r="E287" s="261">
        <f t="shared" si="375"/>
        <v>1249724.2004322154</v>
      </c>
      <c r="F287" s="261"/>
      <c r="G287" s="262">
        <f t="shared" si="376"/>
        <v>12497.242004322154</v>
      </c>
      <c r="H287" s="263">
        <f t="shared" si="377"/>
        <v>1.1487025948103791E-2</v>
      </c>
      <c r="I287" s="262">
        <f t="shared" si="378"/>
        <v>65610.520522691309</v>
      </c>
      <c r="J287" s="263">
        <f t="shared" si="379"/>
        <v>5.2500000000000005E-2</v>
      </c>
      <c r="K287" s="262">
        <f t="shared" si="380"/>
        <v>53488.195778498812</v>
      </c>
      <c r="L287" s="263">
        <f t="shared" si="381"/>
        <v>4.2799999999999998E-2</v>
      </c>
      <c r="M287" s="262">
        <f t="shared" si="382"/>
        <v>124972.42004322154</v>
      </c>
      <c r="N287" s="263">
        <f t="shared" si="383"/>
        <v>0.1</v>
      </c>
      <c r="O287" s="262">
        <f t="shared" si="358"/>
        <v>1506292.5787809491</v>
      </c>
      <c r="P287" s="262">
        <f t="shared" si="372"/>
        <v>376573.14469523728</v>
      </c>
      <c r="Q287" s="263">
        <f t="shared" si="373"/>
        <v>0.25</v>
      </c>
      <c r="R287" s="335">
        <f t="shared" si="384"/>
        <v>1882865.7234761864</v>
      </c>
      <c r="S287" s="265">
        <f t="shared" si="385"/>
        <v>964.58285014148896</v>
      </c>
      <c r="T287" s="265">
        <f t="shared" si="386"/>
        <v>157227.0045730627</v>
      </c>
      <c r="U287" s="265">
        <f t="shared" si="387"/>
        <v>1882865.7234761864</v>
      </c>
      <c r="V287" s="336">
        <f t="shared" si="388"/>
        <v>1446.8742752122334</v>
      </c>
      <c r="W287" s="337">
        <f t="shared" si="389"/>
        <v>1929.1657002829779</v>
      </c>
      <c r="X287" s="331"/>
      <c r="Y287" s="332"/>
      <c r="Z287" s="241"/>
    </row>
    <row r="288" spans="1:26" ht="34.9" hidden="1" customHeight="1">
      <c r="A288" s="333" t="s">
        <v>603</v>
      </c>
      <c r="B288" s="255" t="s">
        <v>604</v>
      </c>
      <c r="C288" s="256">
        <f t="shared" si="374"/>
        <v>452.39318775614754</v>
      </c>
      <c r="D288" s="261">
        <v>883071.50249999994</v>
      </c>
      <c r="E288" s="261">
        <f t="shared" si="375"/>
        <v>1014386.52632485</v>
      </c>
      <c r="F288" s="261"/>
      <c r="G288" s="262">
        <f t="shared" si="376"/>
        <v>10143.865263248501</v>
      </c>
      <c r="H288" s="263">
        <f t="shared" si="377"/>
        <v>1.1487025948103791E-2</v>
      </c>
      <c r="I288" s="262">
        <f t="shared" si="378"/>
        <v>53255.292632054625</v>
      </c>
      <c r="J288" s="263">
        <f t="shared" si="379"/>
        <v>5.2499999999999998E-2</v>
      </c>
      <c r="K288" s="262">
        <f t="shared" si="380"/>
        <v>43415.743326703581</v>
      </c>
      <c r="L288" s="263">
        <f t="shared" si="381"/>
        <v>4.2799999999999998E-2</v>
      </c>
      <c r="M288" s="262">
        <f t="shared" si="382"/>
        <v>101438.65263248501</v>
      </c>
      <c r="N288" s="263">
        <f t="shared" si="383"/>
        <v>0.1</v>
      </c>
      <c r="O288" s="262">
        <f t="shared" si="358"/>
        <v>1222640.0801793416</v>
      </c>
      <c r="P288" s="262">
        <f t="shared" si="372"/>
        <v>305660.0200448354</v>
      </c>
      <c r="Q288" s="263">
        <f t="shared" si="373"/>
        <v>0.25</v>
      </c>
      <c r="R288" s="335">
        <f t="shared" si="384"/>
        <v>1528300.1002241769</v>
      </c>
      <c r="S288" s="265">
        <f t="shared" si="385"/>
        <v>782.94062511484469</v>
      </c>
      <c r="T288" s="265">
        <f t="shared" si="386"/>
        <v>127619.32189371968</v>
      </c>
      <c r="U288" s="265">
        <f t="shared" si="387"/>
        <v>1528300.1002241769</v>
      </c>
      <c r="V288" s="336">
        <f t="shared" si="388"/>
        <v>1174.410937672267</v>
      </c>
      <c r="W288" s="337">
        <f t="shared" si="389"/>
        <v>1565.8812502296894</v>
      </c>
      <c r="X288" s="331"/>
      <c r="Y288" s="332"/>
      <c r="Z288" s="241"/>
    </row>
    <row r="289" spans="1:26" ht="34.9" hidden="1" customHeight="1">
      <c r="A289" s="333" t="s">
        <v>605</v>
      </c>
      <c r="B289" s="255" t="s">
        <v>606</v>
      </c>
      <c r="C289" s="256">
        <f t="shared" si="374"/>
        <v>375.13438908811474</v>
      </c>
      <c r="D289" s="338">
        <v>732262.32750000001</v>
      </c>
      <c r="E289" s="261">
        <f t="shared" si="375"/>
        <v>841151.63568113756</v>
      </c>
      <c r="F289" s="261"/>
      <c r="G289" s="262">
        <f t="shared" si="376"/>
        <v>8411.5163568113749</v>
      </c>
      <c r="H289" s="263">
        <f t="shared" si="377"/>
        <v>1.148702594810379E-2</v>
      </c>
      <c r="I289" s="262">
        <f t="shared" si="378"/>
        <v>44160.460873259719</v>
      </c>
      <c r="J289" s="263">
        <f t="shared" si="379"/>
        <v>5.2499999999999998E-2</v>
      </c>
      <c r="K289" s="262">
        <f t="shared" si="380"/>
        <v>36001.290007152689</v>
      </c>
      <c r="L289" s="263">
        <f t="shared" si="381"/>
        <v>4.2800000000000005E-2</v>
      </c>
      <c r="M289" s="262">
        <f t="shared" si="382"/>
        <v>84115.163568113756</v>
      </c>
      <c r="N289" s="263">
        <f t="shared" si="383"/>
        <v>0.1</v>
      </c>
      <c r="O289" s="262">
        <f t="shared" si="358"/>
        <v>1013840.0664864751</v>
      </c>
      <c r="P289" s="262">
        <f t="shared" si="372"/>
        <v>253460.01662161876</v>
      </c>
      <c r="Q289" s="263">
        <f t="shared" si="373"/>
        <v>0.25</v>
      </c>
      <c r="R289" s="335">
        <f t="shared" si="384"/>
        <v>1267300.0831080938</v>
      </c>
      <c r="S289" s="265">
        <f t="shared" si="385"/>
        <v>649.23159995291689</v>
      </c>
      <c r="T289" s="265">
        <f t="shared" si="386"/>
        <v>105824.75079232546</v>
      </c>
      <c r="U289" s="265">
        <f t="shared" si="387"/>
        <v>1267300.0831080938</v>
      </c>
      <c r="V289" s="336">
        <f t="shared" si="388"/>
        <v>973.84739992937534</v>
      </c>
      <c r="W289" s="337">
        <f t="shared" si="389"/>
        <v>1298.4631999058338</v>
      </c>
      <c r="X289" s="331"/>
      <c r="Y289" s="332"/>
      <c r="Z289" s="241"/>
    </row>
    <row r="290" spans="1:26" ht="34.9" hidden="1" customHeight="1">
      <c r="A290" s="333" t="s">
        <v>603</v>
      </c>
      <c r="B290" s="255" t="s">
        <v>607</v>
      </c>
      <c r="C290" s="256">
        <f t="shared" si="374"/>
        <v>392.30301101434424</v>
      </c>
      <c r="D290" s="338">
        <v>765775.47749999992</v>
      </c>
      <c r="E290" s="261">
        <f t="shared" si="375"/>
        <v>879648.27804640692</v>
      </c>
      <c r="F290" s="261"/>
      <c r="G290" s="262">
        <f t="shared" si="376"/>
        <v>8796.4827804640699</v>
      </c>
      <c r="H290" s="263">
        <f t="shared" si="377"/>
        <v>1.1487025948103791E-2</v>
      </c>
      <c r="I290" s="262">
        <f t="shared" si="378"/>
        <v>46181.534597436359</v>
      </c>
      <c r="J290" s="263">
        <f t="shared" si="379"/>
        <v>5.2499999999999998E-2</v>
      </c>
      <c r="K290" s="262">
        <f t="shared" si="380"/>
        <v>37648.946300386211</v>
      </c>
      <c r="L290" s="263">
        <f t="shared" si="381"/>
        <v>4.2799999999999991E-2</v>
      </c>
      <c r="M290" s="262">
        <f t="shared" si="382"/>
        <v>87964.827804640692</v>
      </c>
      <c r="N290" s="263">
        <f t="shared" si="383"/>
        <v>0.1</v>
      </c>
      <c r="O290" s="262">
        <f t="shared" si="358"/>
        <v>1060240.0695293343</v>
      </c>
      <c r="P290" s="262">
        <f t="shared" si="372"/>
        <v>265060.01738233358</v>
      </c>
      <c r="Q290" s="263">
        <f t="shared" si="373"/>
        <v>0.25</v>
      </c>
      <c r="R290" s="335">
        <f t="shared" si="384"/>
        <v>1325300.0869116678</v>
      </c>
      <c r="S290" s="265">
        <f t="shared" si="385"/>
        <v>678.9447166555675</v>
      </c>
      <c r="T290" s="265">
        <f t="shared" si="386"/>
        <v>110667.9888148575</v>
      </c>
      <c r="U290" s="265">
        <f t="shared" si="387"/>
        <v>1325300.0869116678</v>
      </c>
      <c r="V290" s="336">
        <f t="shared" si="388"/>
        <v>1018.4170749833513</v>
      </c>
      <c r="W290" s="337">
        <f t="shared" si="389"/>
        <v>1357.889433311135</v>
      </c>
      <c r="X290" s="331"/>
      <c r="Y290" s="332"/>
      <c r="Z290" s="241"/>
    </row>
    <row r="291" spans="1:26" ht="34.9" hidden="1" customHeight="1">
      <c r="A291" s="333" t="s">
        <v>603</v>
      </c>
      <c r="B291" s="255" t="s">
        <v>608</v>
      </c>
      <c r="C291" s="256">
        <f t="shared" si="374"/>
        <v>234.35168929303279</v>
      </c>
      <c r="D291" s="261">
        <v>457454.4975</v>
      </c>
      <c r="E291" s="261">
        <f t="shared" si="375"/>
        <v>525479.16828592808</v>
      </c>
      <c r="F291" s="261"/>
      <c r="G291" s="262">
        <f t="shared" si="376"/>
        <v>5254.7916828592806</v>
      </c>
      <c r="H291" s="263">
        <f t="shared" si="377"/>
        <v>1.1487025948103791E-2</v>
      </c>
      <c r="I291" s="262">
        <f t="shared" si="378"/>
        <v>27587.656335011223</v>
      </c>
      <c r="J291" s="263">
        <f t="shared" si="379"/>
        <v>5.2499999999999998E-2</v>
      </c>
      <c r="K291" s="262">
        <f t="shared" si="380"/>
        <v>22490.508402637723</v>
      </c>
      <c r="L291" s="263">
        <f t="shared" si="381"/>
        <v>4.2799999999999998E-2</v>
      </c>
      <c r="M291" s="262">
        <f t="shared" si="382"/>
        <v>52547.91682859281</v>
      </c>
      <c r="N291" s="263">
        <f t="shared" si="383"/>
        <v>0.1</v>
      </c>
      <c r="O291" s="262">
        <f t="shared" si="358"/>
        <v>633360.04153502907</v>
      </c>
      <c r="P291" s="262">
        <f t="shared" si="372"/>
        <v>158340.01038375727</v>
      </c>
      <c r="Q291" s="263">
        <f t="shared" si="373"/>
        <v>0.25</v>
      </c>
      <c r="R291" s="335">
        <f t="shared" si="384"/>
        <v>791700.05191878637</v>
      </c>
      <c r="S291" s="265">
        <f t="shared" si="385"/>
        <v>405.58404299118155</v>
      </c>
      <c r="T291" s="265">
        <f t="shared" si="386"/>
        <v>66110.199007562594</v>
      </c>
      <c r="U291" s="265">
        <f t="shared" si="387"/>
        <v>791700.05191878637</v>
      </c>
      <c r="V291" s="336">
        <f t="shared" si="388"/>
        <v>608.37606448677229</v>
      </c>
      <c r="W291" s="337">
        <f t="shared" si="389"/>
        <v>811.1680859823631</v>
      </c>
      <c r="X291" s="331"/>
      <c r="Y291" s="332"/>
      <c r="Z291" s="241"/>
    </row>
    <row r="292" spans="1:26" ht="34.9" hidden="1" customHeight="1">
      <c r="A292" s="333" t="s">
        <v>603</v>
      </c>
      <c r="B292" s="255" t="s">
        <v>609</v>
      </c>
      <c r="C292" s="256">
        <f t="shared" si="374"/>
        <v>0</v>
      </c>
      <c r="D292" s="261">
        <v>0</v>
      </c>
      <c r="E292" s="261">
        <f t="shared" si="375"/>
        <v>0</v>
      </c>
      <c r="F292" s="261"/>
      <c r="G292" s="262">
        <f t="shared" si="376"/>
        <v>0</v>
      </c>
      <c r="H292" s="263" t="str">
        <f t="shared" si="377"/>
        <v/>
      </c>
      <c r="I292" s="262">
        <f t="shared" si="378"/>
        <v>0</v>
      </c>
      <c r="J292" s="263" t="str">
        <f t="shared" si="379"/>
        <v/>
      </c>
      <c r="K292" s="262">
        <f t="shared" si="380"/>
        <v>0</v>
      </c>
      <c r="L292" s="263" t="str">
        <f t="shared" si="381"/>
        <v/>
      </c>
      <c r="M292" s="262">
        <f t="shared" si="382"/>
        <v>0</v>
      </c>
      <c r="N292" s="263" t="str">
        <f t="shared" si="383"/>
        <v/>
      </c>
      <c r="O292" s="262">
        <f t="shared" si="358"/>
        <v>0</v>
      </c>
      <c r="P292" s="262">
        <f t="shared" si="372"/>
        <v>0</v>
      </c>
      <c r="Q292" s="263">
        <f t="shared" si="373"/>
        <v>0.25</v>
      </c>
      <c r="R292" s="335">
        <f t="shared" si="384"/>
        <v>0</v>
      </c>
      <c r="S292" s="265">
        <f t="shared" si="385"/>
        <v>0</v>
      </c>
      <c r="T292" s="265">
        <f t="shared" si="386"/>
        <v>0</v>
      </c>
      <c r="U292" s="265">
        <f t="shared" si="387"/>
        <v>0</v>
      </c>
      <c r="V292" s="336">
        <f t="shared" si="388"/>
        <v>0</v>
      </c>
      <c r="W292" s="337">
        <f t="shared" si="389"/>
        <v>0</v>
      </c>
      <c r="X292" s="331"/>
      <c r="Y292" s="332"/>
      <c r="Z292" s="241"/>
    </row>
    <row r="293" spans="1:26" ht="34.9" customHeight="1">
      <c r="A293" s="333"/>
      <c r="B293" s="255"/>
      <c r="C293" s="256"/>
      <c r="D293" s="261"/>
      <c r="E293" s="261"/>
      <c r="F293" s="261"/>
      <c r="G293" s="262"/>
      <c r="H293" s="263"/>
      <c r="I293" s="262"/>
      <c r="J293" s="263"/>
      <c r="K293" s="262"/>
      <c r="L293" s="263"/>
      <c r="M293" s="262"/>
      <c r="N293" s="263"/>
      <c r="O293" s="262">
        <f t="shared" si="358"/>
        <v>0</v>
      </c>
      <c r="P293" s="262">
        <f t="shared" si="372"/>
        <v>0</v>
      </c>
      <c r="Q293" s="263"/>
      <c r="R293" s="335"/>
      <c r="S293" s="265"/>
      <c r="T293" s="265"/>
      <c r="U293" s="265"/>
      <c r="V293" s="336"/>
      <c r="W293" s="337"/>
      <c r="X293" s="331"/>
      <c r="Y293" s="332"/>
      <c r="Z293" s="241"/>
    </row>
    <row r="294" spans="1:26" ht="34.9" customHeight="1">
      <c r="A294" s="333" t="str">
        <f>CONCATENATE(A297,$Z$95,$Z$89)</f>
        <v>Software Engineer||Expert</v>
      </c>
      <c r="B294" s="255" t="str">
        <f>LEFT(B297,17)</f>
        <v>Software Engineer</v>
      </c>
      <c r="C294" s="256">
        <f t="shared" ref="C294:C301" si="390">D294/$H$12</f>
        <v>1196.1056400609834</v>
      </c>
      <c r="D294" s="261">
        <v>2334798.2093990399</v>
      </c>
      <c r="E294" s="261">
        <f t="shared" ref="E294:E301" si="391">D294*$E$18</f>
        <v>2681988.7614953038</v>
      </c>
      <c r="F294" s="261">
        <f>+E294/E297*F297</f>
        <v>2368274.5037295581</v>
      </c>
      <c r="G294" s="262">
        <f t="shared" ref="G294:G301" si="392">E294*0.01</f>
        <v>26819.887614953041</v>
      </c>
      <c r="H294" s="263">
        <f t="shared" ref="H294:H301" si="393">IF(D294&lt;&gt;0,G294/D294,"")</f>
        <v>1.1487025948103791E-2</v>
      </c>
      <c r="I294" s="262">
        <f t="shared" ref="I294:I301" si="394">E294*0.0525</f>
        <v>140804.40997850345</v>
      </c>
      <c r="J294" s="263">
        <f t="shared" ref="J294:J301" si="395">IF(E294&lt;&gt;0,I294/E294,"")</f>
        <v>5.2499999999999998E-2</v>
      </c>
      <c r="K294" s="262">
        <f t="shared" ref="K294:K301" si="396">E294*0.0428</f>
        <v>114789.118991999</v>
      </c>
      <c r="L294" s="263">
        <f t="shared" ref="L294:L301" si="397">IF(E294&lt;&gt;0,K294/E294,"")</f>
        <v>4.2799999999999998E-2</v>
      </c>
      <c r="M294" s="262">
        <f t="shared" ref="M294:M301" si="398">E294*0.1</f>
        <v>268198.87614953041</v>
      </c>
      <c r="N294" s="263">
        <f t="shared" ref="N294:N301" si="399">IF(E294&lt;&gt;0,M294/E294,"")</f>
        <v>0.1</v>
      </c>
      <c r="O294" s="262">
        <f t="shared" si="358"/>
        <v>3232601.0542302895</v>
      </c>
      <c r="P294" s="262">
        <f t="shared" si="372"/>
        <v>808150.26355757238</v>
      </c>
      <c r="Q294" s="263">
        <f t="shared" si="373"/>
        <v>0.25</v>
      </c>
      <c r="R294" s="335">
        <f t="shared" ref="R294:R301" si="400">O294+P294</f>
        <v>4040751.3177878619</v>
      </c>
      <c r="S294" s="265">
        <f t="shared" ref="S294:S301" si="401">R294/$H$12</f>
        <v>2070.0570275552573</v>
      </c>
      <c r="T294" s="265">
        <f t="shared" ref="T294:T301" si="402">S294*$H$13</f>
        <v>337419.29549150693</v>
      </c>
      <c r="U294" s="265">
        <f t="shared" ref="U294:U301" si="403">S294*$H$12</f>
        <v>4040751.3177878624</v>
      </c>
      <c r="V294" s="336">
        <f t="shared" ref="V294:V301" si="404">S294*$V$15</f>
        <v>3105.0855413328859</v>
      </c>
      <c r="W294" s="337">
        <f t="shared" ref="W294:W301" si="405">S294*$W$15</f>
        <v>4140.1140551105145</v>
      </c>
      <c r="X294" s="331"/>
      <c r="Y294" s="332"/>
      <c r="Z294" s="241"/>
    </row>
    <row r="295" spans="1:26" ht="34.9" customHeight="1">
      <c r="A295" s="333" t="str">
        <f>CONCATENATE(A297,$Z$95,$Z$90)</f>
        <v>Software Engineer||Senior Manager</v>
      </c>
      <c r="B295" s="255" t="str">
        <f>LEFT(B298,17)</f>
        <v>Software Engineer</v>
      </c>
      <c r="C295" s="256">
        <f t="shared" si="390"/>
        <v>797.4037600406557</v>
      </c>
      <c r="D295" s="261">
        <v>1556532.1395993598</v>
      </c>
      <c r="E295" s="261">
        <f t="shared" si="391"/>
        <v>1787992.5076635359</v>
      </c>
      <c r="F295" s="261">
        <f>+E295/E297*F297</f>
        <v>1578849.6691530386</v>
      </c>
      <c r="G295" s="262">
        <f t="shared" si="392"/>
        <v>17879.925076635358</v>
      </c>
      <c r="H295" s="263">
        <f t="shared" si="393"/>
        <v>1.1487025948103791E-2</v>
      </c>
      <c r="I295" s="262">
        <f t="shared" si="394"/>
        <v>93869.606652335628</v>
      </c>
      <c r="J295" s="263">
        <f t="shared" si="395"/>
        <v>5.2499999999999998E-2</v>
      </c>
      <c r="K295" s="262">
        <f t="shared" si="396"/>
        <v>76526.079327999338</v>
      </c>
      <c r="L295" s="263">
        <f t="shared" si="397"/>
        <v>4.2799999999999998E-2</v>
      </c>
      <c r="M295" s="262">
        <f t="shared" si="398"/>
        <v>178799.25076635359</v>
      </c>
      <c r="N295" s="263">
        <f t="shared" si="399"/>
        <v>0.1</v>
      </c>
      <c r="O295" s="262">
        <f t="shared" si="358"/>
        <v>2155067.36948686</v>
      </c>
      <c r="P295" s="262">
        <f t="shared" si="372"/>
        <v>538766.842371715</v>
      </c>
      <c r="Q295" s="263">
        <f t="shared" si="373"/>
        <v>0.25</v>
      </c>
      <c r="R295" s="335">
        <f t="shared" si="400"/>
        <v>2693834.2118585752</v>
      </c>
      <c r="S295" s="265">
        <f t="shared" si="401"/>
        <v>1380.0380183701718</v>
      </c>
      <c r="T295" s="265">
        <f t="shared" si="402"/>
        <v>224946.19699433801</v>
      </c>
      <c r="U295" s="265">
        <f t="shared" si="403"/>
        <v>2693834.2118585752</v>
      </c>
      <c r="V295" s="336">
        <f t="shared" si="404"/>
        <v>2070.0570275552577</v>
      </c>
      <c r="W295" s="337">
        <f t="shared" si="405"/>
        <v>2760.0760367403436</v>
      </c>
      <c r="X295" s="331"/>
      <c r="Y295" s="332"/>
      <c r="Z295" s="241"/>
    </row>
    <row r="296" spans="1:26" ht="34.9" customHeight="1">
      <c r="A296" s="333" t="str">
        <f>CONCATENATE(A298,$Z$95,$Z$97)</f>
        <v>Software Engineer||Manager</v>
      </c>
      <c r="B296" s="255" t="str">
        <f>LEFT(B299,17)</f>
        <v>Software Engineer</v>
      </c>
      <c r="C296" s="256">
        <f t="shared" si="390"/>
        <v>647.24331172131144</v>
      </c>
      <c r="D296" s="261">
        <v>1263418.9444799998</v>
      </c>
      <c r="E296" s="261">
        <f t="shared" si="391"/>
        <v>1451292.619856766</v>
      </c>
      <c r="F296" s="261">
        <f>+E296/E297*F297</f>
        <v>1281533.8223644793</v>
      </c>
      <c r="G296" s="262">
        <f t="shared" si="392"/>
        <v>14512.92619856766</v>
      </c>
      <c r="H296" s="263">
        <f t="shared" si="393"/>
        <v>1.1487025948103791E-2</v>
      </c>
      <c r="I296" s="262">
        <f t="shared" si="394"/>
        <v>76192.862542480216</v>
      </c>
      <c r="J296" s="263">
        <f t="shared" si="395"/>
        <v>5.2500000000000005E-2</v>
      </c>
      <c r="K296" s="262">
        <f t="shared" si="396"/>
        <v>62115.324129869579</v>
      </c>
      <c r="L296" s="263">
        <f t="shared" si="397"/>
        <v>4.2799999999999998E-2</v>
      </c>
      <c r="M296" s="262">
        <f t="shared" si="398"/>
        <v>145129.2619856766</v>
      </c>
      <c r="N296" s="263">
        <f t="shared" si="399"/>
        <v>0.1</v>
      </c>
      <c r="O296" s="262">
        <f t="shared" si="358"/>
        <v>1749242.9947133602</v>
      </c>
      <c r="P296" s="262">
        <f t="shared" si="372"/>
        <v>437310.74867834005</v>
      </c>
      <c r="Q296" s="263">
        <f t="shared" si="373"/>
        <v>0.25</v>
      </c>
      <c r="R296" s="335">
        <f t="shared" si="400"/>
        <v>2186553.7433917001</v>
      </c>
      <c r="S296" s="265">
        <f t="shared" si="401"/>
        <v>1120.1607291965677</v>
      </c>
      <c r="T296" s="265">
        <f t="shared" si="402"/>
        <v>182586.19885904054</v>
      </c>
      <c r="U296" s="265">
        <f t="shared" si="403"/>
        <v>2186553.7433917001</v>
      </c>
      <c r="V296" s="336">
        <f t="shared" si="404"/>
        <v>1680.2410937948516</v>
      </c>
      <c r="W296" s="337">
        <f t="shared" si="405"/>
        <v>2240.3214583931353</v>
      </c>
      <c r="X296" s="331"/>
      <c r="Y296" s="332"/>
      <c r="Z296" s="241"/>
    </row>
    <row r="297" spans="1:26" ht="34.9" customHeight="1">
      <c r="A297" s="333" t="s">
        <v>610</v>
      </c>
      <c r="B297" s="255" t="s">
        <v>611</v>
      </c>
      <c r="C297" s="256">
        <f t="shared" si="390"/>
        <v>541.67002049180326</v>
      </c>
      <c r="D297" s="261">
        <v>1057339.8799999999</v>
      </c>
      <c r="E297" s="261">
        <f t="shared" si="391"/>
        <v>1214569.0637524948</v>
      </c>
      <c r="F297" s="338">
        <f>715000*1.5</f>
        <v>1072500</v>
      </c>
      <c r="G297" s="262">
        <f t="shared" si="392"/>
        <v>12145.690637524947</v>
      </c>
      <c r="H297" s="263">
        <f t="shared" si="393"/>
        <v>1.1487025948103791E-2</v>
      </c>
      <c r="I297" s="262">
        <f t="shared" si="394"/>
        <v>63764.875847005969</v>
      </c>
      <c r="J297" s="263">
        <f t="shared" si="395"/>
        <v>5.2499999999999998E-2</v>
      </c>
      <c r="K297" s="262">
        <f t="shared" si="396"/>
        <v>51983.555928606773</v>
      </c>
      <c r="L297" s="263">
        <f t="shared" si="397"/>
        <v>4.2799999999999998E-2</v>
      </c>
      <c r="M297" s="262">
        <f t="shared" si="398"/>
        <v>121456.90637524948</v>
      </c>
      <c r="N297" s="263">
        <f t="shared" si="399"/>
        <v>0.1</v>
      </c>
      <c r="O297" s="262">
        <f t="shared" si="358"/>
        <v>1463920.0925408818</v>
      </c>
      <c r="P297" s="262">
        <f t="shared" si="372"/>
        <v>365980.02313522046</v>
      </c>
      <c r="Q297" s="263">
        <f t="shared" si="373"/>
        <v>0.25</v>
      </c>
      <c r="R297" s="335">
        <f t="shared" si="400"/>
        <v>1829900.1156761022</v>
      </c>
      <c r="S297" s="265">
        <f t="shared" si="401"/>
        <v>937.44882975210157</v>
      </c>
      <c r="T297" s="265">
        <f t="shared" si="402"/>
        <v>152804.15924959254</v>
      </c>
      <c r="U297" s="265">
        <f t="shared" si="403"/>
        <v>1829900.1156761022</v>
      </c>
      <c r="V297" s="336">
        <f t="shared" si="404"/>
        <v>1406.1732446281524</v>
      </c>
      <c r="W297" s="337">
        <f t="shared" si="405"/>
        <v>1874.8976595042031</v>
      </c>
      <c r="X297" s="331"/>
      <c r="Y297" s="332"/>
      <c r="Z297" s="241"/>
    </row>
    <row r="298" spans="1:26" ht="34.9" customHeight="1">
      <c r="A298" s="333" t="s">
        <v>610</v>
      </c>
      <c r="B298" s="255" t="s">
        <v>612</v>
      </c>
      <c r="C298" s="256">
        <f t="shared" si="390"/>
        <v>525.35983094262292</v>
      </c>
      <c r="D298" s="261">
        <v>1025502.39</v>
      </c>
      <c r="E298" s="261">
        <f t="shared" si="391"/>
        <v>1177997.2563772453</v>
      </c>
      <c r="F298" s="261">
        <f>+E298/E297*F297</f>
        <v>1040206.0246464931</v>
      </c>
      <c r="G298" s="262">
        <f t="shared" si="392"/>
        <v>11779.972563772453</v>
      </c>
      <c r="H298" s="263">
        <f t="shared" si="393"/>
        <v>1.148702594810379E-2</v>
      </c>
      <c r="I298" s="262">
        <f t="shared" si="394"/>
        <v>61844.855959805376</v>
      </c>
      <c r="J298" s="263">
        <f t="shared" si="395"/>
        <v>5.2499999999999998E-2</v>
      </c>
      <c r="K298" s="262">
        <f t="shared" si="396"/>
        <v>50418.282572946096</v>
      </c>
      <c r="L298" s="263">
        <f t="shared" si="397"/>
        <v>4.2799999999999998E-2</v>
      </c>
      <c r="M298" s="262">
        <f t="shared" si="398"/>
        <v>117799.72563772454</v>
      </c>
      <c r="N298" s="263">
        <f t="shared" si="399"/>
        <v>0.1</v>
      </c>
      <c r="O298" s="262">
        <f t="shared" si="358"/>
        <v>1419840.0931114939</v>
      </c>
      <c r="P298" s="262">
        <f t="shared" si="372"/>
        <v>354960.02327787346</v>
      </c>
      <c r="Q298" s="263">
        <f t="shared" si="373"/>
        <v>0.25</v>
      </c>
      <c r="R298" s="335">
        <f t="shared" si="400"/>
        <v>1774800.1163893673</v>
      </c>
      <c r="S298" s="265">
        <f t="shared" si="401"/>
        <v>909.22137110111032</v>
      </c>
      <c r="T298" s="265">
        <f t="shared" si="402"/>
        <v>148203.08348948098</v>
      </c>
      <c r="U298" s="265">
        <f t="shared" si="403"/>
        <v>1774800.1163893673</v>
      </c>
      <c r="V298" s="336">
        <f t="shared" si="404"/>
        <v>1363.8320566516654</v>
      </c>
      <c r="W298" s="337">
        <f t="shared" si="405"/>
        <v>1818.4427422022206</v>
      </c>
      <c r="X298" s="331"/>
      <c r="Y298" s="332"/>
      <c r="Z298" s="241"/>
    </row>
    <row r="299" spans="1:26" ht="34.9" customHeight="1">
      <c r="A299" s="333" t="s">
        <v>610</v>
      </c>
      <c r="B299" s="255" t="s">
        <v>613</v>
      </c>
      <c r="C299" s="256">
        <f t="shared" si="390"/>
        <v>442.95044569672126</v>
      </c>
      <c r="D299" s="261">
        <v>864639.2699999999</v>
      </c>
      <c r="E299" s="261">
        <f t="shared" si="391"/>
        <v>993213.37302395178</v>
      </c>
      <c r="F299" s="261">
        <f>+E299/E297*F297</f>
        <v>877036.45215292543</v>
      </c>
      <c r="G299" s="262">
        <f t="shared" si="392"/>
        <v>9932.1337302395186</v>
      </c>
      <c r="H299" s="263">
        <f t="shared" si="393"/>
        <v>1.1487025948103791E-2</v>
      </c>
      <c r="I299" s="262">
        <f t="shared" si="394"/>
        <v>52143.702083757467</v>
      </c>
      <c r="J299" s="263">
        <f t="shared" si="395"/>
        <v>5.2499999999999998E-2</v>
      </c>
      <c r="K299" s="262">
        <f t="shared" si="396"/>
        <v>42509.532365425133</v>
      </c>
      <c r="L299" s="263">
        <f t="shared" si="397"/>
        <v>4.2799999999999998E-2</v>
      </c>
      <c r="M299" s="262">
        <f t="shared" si="398"/>
        <v>99321.337302395186</v>
      </c>
      <c r="N299" s="263">
        <f t="shared" si="399"/>
        <v>0.1</v>
      </c>
      <c r="O299" s="262">
        <f t="shared" si="358"/>
        <v>1197120.0785057689</v>
      </c>
      <c r="P299" s="262">
        <f t="shared" si="372"/>
        <v>299280.01962644223</v>
      </c>
      <c r="Q299" s="263">
        <f t="shared" si="373"/>
        <v>0.25</v>
      </c>
      <c r="R299" s="335">
        <f t="shared" si="400"/>
        <v>1496400.0981322112</v>
      </c>
      <c r="S299" s="265">
        <f t="shared" si="401"/>
        <v>766.5984109283869</v>
      </c>
      <c r="T299" s="265">
        <f t="shared" si="402"/>
        <v>124955.54098132707</v>
      </c>
      <c r="U299" s="265">
        <f t="shared" si="403"/>
        <v>1496400.0981322112</v>
      </c>
      <c r="V299" s="336">
        <f t="shared" si="404"/>
        <v>1149.8976163925804</v>
      </c>
      <c r="W299" s="337">
        <f t="shared" si="405"/>
        <v>1533.1968218567738</v>
      </c>
      <c r="X299" s="331"/>
      <c r="Y299" s="332"/>
      <c r="Z299" s="241"/>
    </row>
    <row r="300" spans="1:26" ht="34.9" customHeight="1">
      <c r="A300" s="333" t="s">
        <v>610</v>
      </c>
      <c r="B300" s="255" t="s">
        <v>614</v>
      </c>
      <c r="C300" s="256">
        <f t="shared" si="390"/>
        <v>301.30931480532786</v>
      </c>
      <c r="D300" s="261">
        <v>588155.78249999997</v>
      </c>
      <c r="E300" s="261">
        <f t="shared" si="391"/>
        <v>675616.07351047895</v>
      </c>
      <c r="F300" s="261">
        <f>+E300/E297*F297</f>
        <v>596588.74942960637</v>
      </c>
      <c r="G300" s="262">
        <f t="shared" si="392"/>
        <v>6756.1607351047896</v>
      </c>
      <c r="H300" s="263">
        <f t="shared" si="393"/>
        <v>1.1487025948103791E-2</v>
      </c>
      <c r="I300" s="262">
        <f t="shared" si="394"/>
        <v>35469.843859300141</v>
      </c>
      <c r="J300" s="263">
        <f t="shared" si="395"/>
        <v>5.2499999999999991E-2</v>
      </c>
      <c r="K300" s="262">
        <f t="shared" si="396"/>
        <v>28916.367946248498</v>
      </c>
      <c r="L300" s="263">
        <f t="shared" si="397"/>
        <v>4.2799999999999998E-2</v>
      </c>
      <c r="M300" s="262">
        <f t="shared" si="398"/>
        <v>67561.607351047904</v>
      </c>
      <c r="N300" s="263">
        <f t="shared" si="399"/>
        <v>0.10000000000000002</v>
      </c>
      <c r="O300" s="262">
        <f t="shared" si="358"/>
        <v>814320.05340218032</v>
      </c>
      <c r="P300" s="262">
        <f t="shared" si="372"/>
        <v>203580.01335054508</v>
      </c>
      <c r="Q300" s="263">
        <f t="shared" si="373"/>
        <v>0.25</v>
      </c>
      <c r="R300" s="335">
        <f t="shared" si="400"/>
        <v>1017900.0667527254</v>
      </c>
      <c r="S300" s="265">
        <f t="shared" si="401"/>
        <v>521.46519813151917</v>
      </c>
      <c r="T300" s="265">
        <f t="shared" si="402"/>
        <v>84998.82729543763</v>
      </c>
      <c r="U300" s="265">
        <f t="shared" si="403"/>
        <v>1017900.0667527254</v>
      </c>
      <c r="V300" s="336">
        <f t="shared" si="404"/>
        <v>782.19779719727876</v>
      </c>
      <c r="W300" s="337">
        <f t="shared" si="405"/>
        <v>1042.9303962630383</v>
      </c>
      <c r="X300" s="331"/>
      <c r="Y300" s="332"/>
      <c r="Z300" s="241"/>
    </row>
    <row r="301" spans="1:26" ht="34.9" customHeight="1">
      <c r="A301" s="333" t="s">
        <v>610</v>
      </c>
      <c r="B301" s="255" t="s">
        <v>615</v>
      </c>
      <c r="C301" s="256">
        <f t="shared" si="390"/>
        <v>245.51129354508194</v>
      </c>
      <c r="D301" s="261">
        <v>479238.04499999993</v>
      </c>
      <c r="E301" s="261">
        <f t="shared" si="391"/>
        <v>550501.98582335317</v>
      </c>
      <c r="F301" s="261">
        <f>+E301/E297*F297</f>
        <v>486109.35138708662</v>
      </c>
      <c r="G301" s="262">
        <f t="shared" si="392"/>
        <v>5505.0198582335315</v>
      </c>
      <c r="H301" s="263">
        <f t="shared" si="393"/>
        <v>1.1487025948103791E-2</v>
      </c>
      <c r="I301" s="262">
        <f t="shared" si="394"/>
        <v>28901.354255726041</v>
      </c>
      <c r="J301" s="263">
        <f t="shared" si="395"/>
        <v>5.2499999999999998E-2</v>
      </c>
      <c r="K301" s="262">
        <f t="shared" si="396"/>
        <v>23561.484993239515</v>
      </c>
      <c r="L301" s="263">
        <f t="shared" si="397"/>
        <v>4.2799999999999998E-2</v>
      </c>
      <c r="M301" s="262">
        <f t="shared" si="398"/>
        <v>55050.198582335317</v>
      </c>
      <c r="N301" s="263">
        <f t="shared" si="399"/>
        <v>0.1</v>
      </c>
      <c r="O301" s="262">
        <f t="shared" si="358"/>
        <v>663520.04351288755</v>
      </c>
      <c r="P301" s="262">
        <f t="shared" si="372"/>
        <v>165880.01087822189</v>
      </c>
      <c r="Q301" s="263">
        <f t="shared" si="373"/>
        <v>0.25</v>
      </c>
      <c r="R301" s="335">
        <f t="shared" si="400"/>
        <v>829400.05439110938</v>
      </c>
      <c r="S301" s="265">
        <f t="shared" si="401"/>
        <v>424.89756884790438</v>
      </c>
      <c r="T301" s="265">
        <f t="shared" si="402"/>
        <v>69258.303722208409</v>
      </c>
      <c r="U301" s="265">
        <f t="shared" si="403"/>
        <v>829400.05439110938</v>
      </c>
      <c r="V301" s="336">
        <f t="shared" si="404"/>
        <v>637.34635327185651</v>
      </c>
      <c r="W301" s="337">
        <f t="shared" si="405"/>
        <v>849.79513769580876</v>
      </c>
      <c r="X301" s="331"/>
      <c r="Y301" s="332"/>
      <c r="Z301" s="241"/>
    </row>
    <row r="302" spans="1:26" ht="34.9" customHeight="1">
      <c r="A302" s="333"/>
      <c r="B302" s="255"/>
      <c r="C302" s="256"/>
      <c r="D302" s="261"/>
      <c r="E302" s="261"/>
      <c r="F302" s="261"/>
      <c r="G302" s="262"/>
      <c r="H302" s="263"/>
      <c r="I302" s="262"/>
      <c r="J302" s="263"/>
      <c r="K302" s="262"/>
      <c r="L302" s="263"/>
      <c r="M302" s="262"/>
      <c r="N302" s="263"/>
      <c r="O302" s="262">
        <f t="shared" si="358"/>
        <v>0</v>
      </c>
      <c r="P302" s="262">
        <f t="shared" si="372"/>
        <v>0</v>
      </c>
      <c r="Q302" s="263"/>
      <c r="R302" s="335"/>
      <c r="S302" s="265"/>
      <c r="T302" s="265"/>
      <c r="U302" s="265"/>
      <c r="V302" s="336"/>
      <c r="W302" s="337"/>
      <c r="X302" s="331"/>
      <c r="Y302" s="332"/>
      <c r="Z302" s="241"/>
    </row>
    <row r="303" spans="1:26" ht="34.9" customHeight="1">
      <c r="A303" s="333" t="str">
        <f>CONCATENATE(A306,$Z$95,$Z$89)</f>
        <v>Software Engineer / Developer / Programmer||Expert</v>
      </c>
      <c r="B303" s="255" t="str">
        <f>LEFT(B306,17)</f>
        <v>Software Engineer</v>
      </c>
      <c r="C303" s="256">
        <f t="shared" ref="C303:C310" si="406">D303/$H$12</f>
        <v>1532.2660487055737</v>
      </c>
      <c r="D303" s="261">
        <v>2990983.3270732798</v>
      </c>
      <c r="E303" s="261">
        <f t="shared" ref="E303:E310" si="407">D303*$E$18</f>
        <v>3435750.3088436574</v>
      </c>
      <c r="F303" s="261">
        <f>+E303/E306*F306</f>
        <v>2424723.8400000003</v>
      </c>
      <c r="G303" s="262">
        <f t="shared" ref="G303:G310" si="408">E303*0.01</f>
        <v>34357.503088436577</v>
      </c>
      <c r="H303" s="263">
        <f t="shared" ref="H303:H310" si="409">IF(D303&lt;&gt;0,G303/D303,"")</f>
        <v>1.1487025948103793E-2</v>
      </c>
      <c r="I303" s="262">
        <f t="shared" ref="I303:I310" si="410">E303*0.0525</f>
        <v>180376.891214292</v>
      </c>
      <c r="J303" s="263">
        <f t="shared" ref="J303:J310" si="411">IF(E303&lt;&gt;0,I303/E303,"")</f>
        <v>5.2499999999999998E-2</v>
      </c>
      <c r="K303" s="262">
        <f t="shared" ref="K303:K310" si="412">E303*0.0428</f>
        <v>147050.11321850852</v>
      </c>
      <c r="L303" s="263">
        <f t="shared" ref="L303:L310" si="413">IF(E303&lt;&gt;0,K303/E303,"")</f>
        <v>4.2799999999999991E-2</v>
      </c>
      <c r="M303" s="262">
        <f t="shared" ref="M303:M310" si="414">E303*0.1</f>
        <v>343575.03088436578</v>
      </c>
      <c r="N303" s="263">
        <f t="shared" ref="N303:N310" si="415">IF(E303&lt;&gt;0,M303/E303,"")</f>
        <v>0.10000000000000002</v>
      </c>
      <c r="O303" s="262">
        <f t="shared" si="358"/>
        <v>4141109.8472492602</v>
      </c>
      <c r="P303" s="262">
        <f t="shared" si="372"/>
        <v>1035277.461812315</v>
      </c>
      <c r="Q303" s="263">
        <f t="shared" si="373"/>
        <v>0.25</v>
      </c>
      <c r="R303" s="335">
        <f t="shared" ref="R303:R310" si="416">O303+P303</f>
        <v>5176387.3090615757</v>
      </c>
      <c r="S303" s="265">
        <f t="shared" ref="S303:S310" si="417">R303/$H$12</f>
        <v>2651.8377607897414</v>
      </c>
      <c r="T303" s="265">
        <f t="shared" ref="T303:T310" si="418">S303*$H$13</f>
        <v>432249.55500872782</v>
      </c>
      <c r="U303" s="265">
        <f t="shared" ref="U303:U310" si="419">S303*$H$12</f>
        <v>5176387.3090615757</v>
      </c>
      <c r="V303" s="336">
        <f t="shared" ref="V303:V310" si="420">S303*$V$15</f>
        <v>3977.7566411846119</v>
      </c>
      <c r="W303" s="337">
        <f t="shared" ref="W303:W310" si="421">S303*$W$15</f>
        <v>5303.6755215794828</v>
      </c>
      <c r="X303" s="331"/>
      <c r="Y303" s="332"/>
      <c r="Z303" s="241"/>
    </row>
    <row r="304" spans="1:26" ht="34.9" customHeight="1">
      <c r="A304" s="333" t="str">
        <f>CONCATENATE(A306,$Z$95,$Z$90)</f>
        <v>Software Engineer / Developer / Programmer||Senior Manager</v>
      </c>
      <c r="B304" s="255" t="str">
        <f>LEFT(B307,17)</f>
        <v>Software Engineer</v>
      </c>
      <c r="C304" s="256">
        <f t="shared" si="406"/>
        <v>1021.5106991370491</v>
      </c>
      <c r="D304" s="261">
        <v>1993988.8847155198</v>
      </c>
      <c r="E304" s="261">
        <f t="shared" si="407"/>
        <v>2290500.2058957713</v>
      </c>
      <c r="F304" s="261">
        <f>+E304/E306*F306</f>
        <v>1616482.5599999998</v>
      </c>
      <c r="G304" s="262">
        <f t="shared" si="408"/>
        <v>22905.002058957714</v>
      </c>
      <c r="H304" s="263">
        <f t="shared" si="409"/>
        <v>1.1487025948103791E-2</v>
      </c>
      <c r="I304" s="262">
        <f t="shared" si="410"/>
        <v>120251.26080952799</v>
      </c>
      <c r="J304" s="263">
        <f t="shared" si="411"/>
        <v>5.2499999999999998E-2</v>
      </c>
      <c r="K304" s="262">
        <f t="shared" si="412"/>
        <v>98033.40881233901</v>
      </c>
      <c r="L304" s="263">
        <f t="shared" si="413"/>
        <v>4.2799999999999998E-2</v>
      </c>
      <c r="M304" s="262">
        <f t="shared" si="414"/>
        <v>229050.02058957715</v>
      </c>
      <c r="N304" s="263">
        <f t="shared" si="415"/>
        <v>0.1</v>
      </c>
      <c r="O304" s="262">
        <f t="shared" si="358"/>
        <v>2760739.8981661731</v>
      </c>
      <c r="P304" s="262">
        <f t="shared" si="372"/>
        <v>690184.97454154328</v>
      </c>
      <c r="Q304" s="263">
        <f t="shared" si="373"/>
        <v>0.25</v>
      </c>
      <c r="R304" s="335">
        <f t="shared" si="416"/>
        <v>3450924.8727077162</v>
      </c>
      <c r="S304" s="265">
        <f t="shared" si="417"/>
        <v>1767.891840526494</v>
      </c>
      <c r="T304" s="265">
        <f t="shared" si="418"/>
        <v>288166.37000581849</v>
      </c>
      <c r="U304" s="265">
        <f t="shared" si="419"/>
        <v>3450924.8727077162</v>
      </c>
      <c r="V304" s="336">
        <f t="shared" si="420"/>
        <v>2651.837760789741</v>
      </c>
      <c r="W304" s="337">
        <f t="shared" si="421"/>
        <v>3535.783681052988</v>
      </c>
      <c r="X304" s="331"/>
      <c r="Y304" s="332"/>
      <c r="Z304" s="241"/>
    </row>
    <row r="305" spans="1:26" ht="34.9" customHeight="1">
      <c r="A305" s="333" t="str">
        <f>CONCATENATE(A307,$Z$95,$Z$97)</f>
        <v>Software Engineer / Developer / Programmer||Manager</v>
      </c>
      <c r="B305" s="255" t="str">
        <f>LEFT(B308,17)</f>
        <v>Software Engineer</v>
      </c>
      <c r="C305" s="256">
        <f t="shared" si="406"/>
        <v>829.14829475409829</v>
      </c>
      <c r="D305" s="261">
        <v>1618497.4713599999</v>
      </c>
      <c r="E305" s="261">
        <f t="shared" si="407"/>
        <v>1859172.2450452689</v>
      </c>
      <c r="F305" s="261">
        <f>+E305/E306*F306</f>
        <v>1312080</v>
      </c>
      <c r="G305" s="262">
        <f t="shared" si="408"/>
        <v>18591.722450452689</v>
      </c>
      <c r="H305" s="263">
        <f t="shared" si="409"/>
        <v>1.148702594810379E-2</v>
      </c>
      <c r="I305" s="262">
        <f t="shared" si="410"/>
        <v>97606.54286487661</v>
      </c>
      <c r="J305" s="263">
        <f t="shared" si="411"/>
        <v>5.2499999999999998E-2</v>
      </c>
      <c r="K305" s="262">
        <f t="shared" si="412"/>
        <v>79572.5720879375</v>
      </c>
      <c r="L305" s="263">
        <f t="shared" si="413"/>
        <v>4.2799999999999998E-2</v>
      </c>
      <c r="M305" s="262">
        <f t="shared" si="414"/>
        <v>185917.22450452691</v>
      </c>
      <c r="N305" s="263">
        <f t="shared" si="415"/>
        <v>0.1</v>
      </c>
      <c r="O305" s="262">
        <f t="shared" si="358"/>
        <v>2240860.3069530623</v>
      </c>
      <c r="P305" s="262">
        <f t="shared" si="372"/>
        <v>560215.07673826558</v>
      </c>
      <c r="Q305" s="263">
        <f t="shared" si="373"/>
        <v>0.25</v>
      </c>
      <c r="R305" s="335">
        <f t="shared" si="416"/>
        <v>2801075.3836913276</v>
      </c>
      <c r="S305" s="265">
        <f t="shared" si="417"/>
        <v>1434.9771432844916</v>
      </c>
      <c r="T305" s="265">
        <f t="shared" si="418"/>
        <v>233901.27435537212</v>
      </c>
      <c r="U305" s="265">
        <f t="shared" si="419"/>
        <v>2801075.3836913276</v>
      </c>
      <c r="V305" s="336">
        <f t="shared" si="420"/>
        <v>2152.4657149267373</v>
      </c>
      <c r="W305" s="337">
        <f t="shared" si="421"/>
        <v>2869.9542865689832</v>
      </c>
      <c r="X305" s="331"/>
      <c r="Y305" s="332"/>
      <c r="Z305" s="241"/>
    </row>
    <row r="306" spans="1:26" ht="34.9" customHeight="1">
      <c r="A306" s="333" t="s">
        <v>616</v>
      </c>
      <c r="B306" s="255" t="s">
        <v>617</v>
      </c>
      <c r="C306" s="256">
        <f t="shared" si="406"/>
        <v>673.00997950819669</v>
      </c>
      <c r="D306" s="261">
        <v>1313715.48</v>
      </c>
      <c r="E306" s="261">
        <f t="shared" si="407"/>
        <v>1509068.3807185625</v>
      </c>
      <c r="F306" s="338">
        <f>710000*1.5</f>
        <v>1065000</v>
      </c>
      <c r="G306" s="262">
        <f t="shared" si="408"/>
        <v>15090.683807185625</v>
      </c>
      <c r="H306" s="263">
        <f t="shared" si="409"/>
        <v>1.148702594810379E-2</v>
      </c>
      <c r="I306" s="262">
        <f t="shared" si="410"/>
        <v>79226.089987724525</v>
      </c>
      <c r="J306" s="263">
        <f t="shared" si="411"/>
        <v>5.2499999999999998E-2</v>
      </c>
      <c r="K306" s="262">
        <f t="shared" si="412"/>
        <v>64588.126694754472</v>
      </c>
      <c r="L306" s="263">
        <f t="shared" si="413"/>
        <v>4.2799999999999998E-2</v>
      </c>
      <c r="M306" s="262">
        <f t="shared" si="414"/>
        <v>150906.83807185627</v>
      </c>
      <c r="N306" s="263">
        <f t="shared" si="415"/>
        <v>0.1</v>
      </c>
      <c r="O306" s="262">
        <f t="shared" si="358"/>
        <v>1818880.1192800833</v>
      </c>
      <c r="P306" s="262">
        <f t="shared" si="372"/>
        <v>454720.02982002083</v>
      </c>
      <c r="Q306" s="263">
        <f t="shared" si="373"/>
        <v>0.25</v>
      </c>
      <c r="R306" s="335">
        <f t="shared" si="416"/>
        <v>2273600.1491001043</v>
      </c>
      <c r="S306" s="265">
        <f t="shared" si="417"/>
        <v>1164.7541747439059</v>
      </c>
      <c r="T306" s="265">
        <f t="shared" si="418"/>
        <v>189854.93048325667</v>
      </c>
      <c r="U306" s="265">
        <f t="shared" si="419"/>
        <v>2273600.1491001043</v>
      </c>
      <c r="V306" s="336">
        <f t="shared" si="420"/>
        <v>1747.1312621158588</v>
      </c>
      <c r="W306" s="337">
        <f t="shared" si="421"/>
        <v>2329.5083494878118</v>
      </c>
      <c r="X306" s="331"/>
      <c r="Y306" s="332"/>
      <c r="Z306" s="241"/>
    </row>
    <row r="307" spans="1:26" ht="34.9" customHeight="1">
      <c r="A307" s="333" t="s">
        <v>616</v>
      </c>
      <c r="B307" s="255" t="s">
        <v>618</v>
      </c>
      <c r="C307" s="256">
        <f t="shared" si="406"/>
        <v>565.70609246926222</v>
      </c>
      <c r="D307" s="261">
        <v>1104258.2924999997</v>
      </c>
      <c r="E307" s="261">
        <f t="shared" si="407"/>
        <v>1268464.3659356283</v>
      </c>
      <c r="F307" s="261">
        <f>+E307/E306*F306</f>
        <v>895197.70408163255</v>
      </c>
      <c r="G307" s="262">
        <f t="shared" si="408"/>
        <v>12684.643659356283</v>
      </c>
      <c r="H307" s="263">
        <f t="shared" si="409"/>
        <v>1.1487025948103791E-2</v>
      </c>
      <c r="I307" s="262">
        <f t="shared" si="410"/>
        <v>66594.379211620486</v>
      </c>
      <c r="J307" s="263">
        <f t="shared" si="411"/>
        <v>5.2499999999999998E-2</v>
      </c>
      <c r="K307" s="262">
        <f t="shared" si="412"/>
        <v>54290.274862044891</v>
      </c>
      <c r="L307" s="263">
        <f t="shared" si="413"/>
        <v>4.2799999999999998E-2</v>
      </c>
      <c r="M307" s="262">
        <f t="shared" si="414"/>
        <v>126846.43659356283</v>
      </c>
      <c r="N307" s="263">
        <f t="shared" si="415"/>
        <v>0.1</v>
      </c>
      <c r="O307" s="262">
        <f t="shared" si="358"/>
        <v>1528880.1002622128</v>
      </c>
      <c r="P307" s="262">
        <f t="shared" si="372"/>
        <v>382220.0250655532</v>
      </c>
      <c r="Q307" s="263">
        <f t="shared" si="373"/>
        <v>0.25</v>
      </c>
      <c r="R307" s="335">
        <f t="shared" si="416"/>
        <v>1911100.1253277659</v>
      </c>
      <c r="S307" s="265">
        <f t="shared" si="417"/>
        <v>979.04719535233914</v>
      </c>
      <c r="T307" s="265">
        <f t="shared" si="418"/>
        <v>159584.69284243128</v>
      </c>
      <c r="U307" s="265">
        <f t="shared" si="419"/>
        <v>1911100.1253277659</v>
      </c>
      <c r="V307" s="336">
        <f t="shared" si="420"/>
        <v>1468.5707930285087</v>
      </c>
      <c r="W307" s="337">
        <f t="shared" si="421"/>
        <v>1958.0943907046783</v>
      </c>
      <c r="X307" s="331"/>
      <c r="Y307" s="332"/>
      <c r="Z307" s="241"/>
    </row>
    <row r="308" spans="1:26" ht="34.9" customHeight="1">
      <c r="A308" s="333" t="s">
        <v>616</v>
      </c>
      <c r="B308" s="255" t="s">
        <v>619</v>
      </c>
      <c r="C308" s="256">
        <f t="shared" si="406"/>
        <v>406.03790855532782</v>
      </c>
      <c r="D308" s="261">
        <v>792585.99749999994</v>
      </c>
      <c r="E308" s="261">
        <f t="shared" si="407"/>
        <v>910445.59193862253</v>
      </c>
      <c r="F308" s="261">
        <f>+E308/E306*F306</f>
        <v>642531.88775510213</v>
      </c>
      <c r="G308" s="262">
        <f t="shared" si="408"/>
        <v>9104.455919386226</v>
      </c>
      <c r="H308" s="263">
        <f t="shared" si="409"/>
        <v>1.1487025948103791E-2</v>
      </c>
      <c r="I308" s="262">
        <f t="shared" si="410"/>
        <v>47798.393576777678</v>
      </c>
      <c r="J308" s="263">
        <f t="shared" si="411"/>
        <v>5.2499999999999998E-2</v>
      </c>
      <c r="K308" s="262">
        <f t="shared" si="412"/>
        <v>38967.071334973043</v>
      </c>
      <c r="L308" s="263">
        <f t="shared" si="413"/>
        <v>4.2799999999999998E-2</v>
      </c>
      <c r="M308" s="262">
        <f t="shared" si="414"/>
        <v>91044.559193862253</v>
      </c>
      <c r="N308" s="263">
        <f t="shared" si="415"/>
        <v>0.1</v>
      </c>
      <c r="O308" s="262">
        <f t="shared" si="358"/>
        <v>1097360.0719636218</v>
      </c>
      <c r="P308" s="262">
        <f t="shared" si="372"/>
        <v>274340.01799090544</v>
      </c>
      <c r="Q308" s="263">
        <f t="shared" si="373"/>
        <v>0.25</v>
      </c>
      <c r="R308" s="335">
        <f t="shared" si="416"/>
        <v>1371700.0899545271</v>
      </c>
      <c r="S308" s="265">
        <f t="shared" si="417"/>
        <v>702.71521001768804</v>
      </c>
      <c r="T308" s="265">
        <f t="shared" si="418"/>
        <v>114542.57923288314</v>
      </c>
      <c r="U308" s="265">
        <f t="shared" si="419"/>
        <v>1371700.0899545271</v>
      </c>
      <c r="V308" s="336">
        <f t="shared" si="420"/>
        <v>1054.072815026532</v>
      </c>
      <c r="W308" s="337">
        <f t="shared" si="421"/>
        <v>1405.4304200353761</v>
      </c>
      <c r="X308" s="331"/>
      <c r="Y308" s="332"/>
      <c r="Z308" s="241"/>
    </row>
    <row r="309" spans="1:26" ht="34.9" customHeight="1">
      <c r="A309" s="333" t="s">
        <v>616</v>
      </c>
      <c r="B309" s="255" t="s">
        <v>620</v>
      </c>
      <c r="C309" s="256">
        <f t="shared" si="406"/>
        <v>246.36972464139339</v>
      </c>
      <c r="D309" s="261">
        <v>480913.7024999999</v>
      </c>
      <c r="E309" s="261">
        <f t="shared" si="407"/>
        <v>552426.81794161652</v>
      </c>
      <c r="F309" s="261">
        <f>+E309/E306*F306</f>
        <v>389866.07142857136</v>
      </c>
      <c r="G309" s="262">
        <f t="shared" si="408"/>
        <v>5524.2681794161654</v>
      </c>
      <c r="H309" s="263">
        <f t="shared" si="409"/>
        <v>1.148702594810379E-2</v>
      </c>
      <c r="I309" s="262">
        <f t="shared" si="410"/>
        <v>29002.407941934867</v>
      </c>
      <c r="J309" s="263">
        <f t="shared" si="411"/>
        <v>5.2499999999999998E-2</v>
      </c>
      <c r="K309" s="262">
        <f t="shared" si="412"/>
        <v>23643.867807901184</v>
      </c>
      <c r="L309" s="263">
        <f t="shared" si="413"/>
        <v>4.2799999999999998E-2</v>
      </c>
      <c r="M309" s="262">
        <f t="shared" si="414"/>
        <v>55242.681794161654</v>
      </c>
      <c r="N309" s="263">
        <f t="shared" si="415"/>
        <v>0.1</v>
      </c>
      <c r="O309" s="262">
        <f t="shared" si="358"/>
        <v>665840.04366503051</v>
      </c>
      <c r="P309" s="262">
        <f t="shared" si="372"/>
        <v>166460.01091625763</v>
      </c>
      <c r="Q309" s="263">
        <f t="shared" si="373"/>
        <v>0.25</v>
      </c>
      <c r="R309" s="335">
        <f t="shared" si="416"/>
        <v>832300.05458128813</v>
      </c>
      <c r="S309" s="265">
        <f t="shared" si="417"/>
        <v>426.38322468303693</v>
      </c>
      <c r="T309" s="265">
        <f t="shared" si="418"/>
        <v>69500.465623335025</v>
      </c>
      <c r="U309" s="265">
        <f t="shared" si="419"/>
        <v>832300.05458128813</v>
      </c>
      <c r="V309" s="336">
        <f t="shared" si="420"/>
        <v>639.57483702455534</v>
      </c>
      <c r="W309" s="337">
        <f t="shared" si="421"/>
        <v>852.76644936607386</v>
      </c>
      <c r="X309" s="331"/>
      <c r="Y309" s="332"/>
      <c r="Z309" s="241"/>
    </row>
    <row r="310" spans="1:26" ht="34.9" customHeight="1">
      <c r="A310" s="333" t="s">
        <v>616</v>
      </c>
      <c r="B310" s="255" t="s">
        <v>621</v>
      </c>
      <c r="C310" s="256">
        <f t="shared" si="406"/>
        <v>171.68621926229508</v>
      </c>
      <c r="D310" s="261">
        <v>335131.5</v>
      </c>
      <c r="E310" s="261">
        <f t="shared" si="407"/>
        <v>384966.42365269456</v>
      </c>
      <c r="F310" s="261">
        <f>+E310/E306*F306</f>
        <v>271683.67346938775</v>
      </c>
      <c r="G310" s="262">
        <f t="shared" si="408"/>
        <v>3849.6642365269458</v>
      </c>
      <c r="H310" s="263">
        <f t="shared" si="409"/>
        <v>1.1487025948103791E-2</v>
      </c>
      <c r="I310" s="262">
        <f t="shared" si="410"/>
        <v>20210.737241766463</v>
      </c>
      <c r="J310" s="263">
        <f t="shared" si="411"/>
        <v>5.2499999999999998E-2</v>
      </c>
      <c r="K310" s="262">
        <f t="shared" si="412"/>
        <v>16476.562932335328</v>
      </c>
      <c r="L310" s="263">
        <f t="shared" si="413"/>
        <v>4.2800000000000005E-2</v>
      </c>
      <c r="M310" s="262">
        <f t="shared" si="414"/>
        <v>38496.642365269458</v>
      </c>
      <c r="N310" s="263">
        <f t="shared" si="415"/>
        <v>0.1</v>
      </c>
      <c r="O310" s="262">
        <f t="shared" si="358"/>
        <v>464000.03042859276</v>
      </c>
      <c r="P310" s="262">
        <f t="shared" si="372"/>
        <v>116000.00760714819</v>
      </c>
      <c r="Q310" s="263">
        <f t="shared" si="373"/>
        <v>0.25</v>
      </c>
      <c r="R310" s="335">
        <f t="shared" si="416"/>
        <v>580000.03803574096</v>
      </c>
      <c r="S310" s="265">
        <f t="shared" si="417"/>
        <v>297.13116702650666</v>
      </c>
      <c r="T310" s="265">
        <f t="shared" si="418"/>
        <v>48432.380225320587</v>
      </c>
      <c r="U310" s="265">
        <f t="shared" si="419"/>
        <v>580000.03803574096</v>
      </c>
      <c r="V310" s="336">
        <f t="shared" si="420"/>
        <v>445.69675053975999</v>
      </c>
      <c r="W310" s="337">
        <f t="shared" si="421"/>
        <v>594.26233405301332</v>
      </c>
      <c r="X310" s="331"/>
      <c r="Y310" s="332"/>
      <c r="Z310" s="241"/>
    </row>
    <row r="311" spans="1:26" ht="34.9" customHeight="1">
      <c r="A311" s="333"/>
      <c r="B311" s="255"/>
      <c r="C311" s="256"/>
      <c r="D311" s="261"/>
      <c r="E311" s="261"/>
      <c r="F311" s="261"/>
      <c r="G311" s="262"/>
      <c r="H311" s="263"/>
      <c r="I311" s="262"/>
      <c r="J311" s="263"/>
      <c r="K311" s="262"/>
      <c r="L311" s="263"/>
      <c r="M311" s="262"/>
      <c r="N311" s="263"/>
      <c r="O311" s="262">
        <f t="shared" si="358"/>
        <v>0</v>
      </c>
      <c r="P311" s="262">
        <f t="shared" si="372"/>
        <v>0</v>
      </c>
      <c r="Q311" s="263"/>
      <c r="R311" s="335"/>
      <c r="S311" s="265"/>
      <c r="T311" s="265"/>
      <c r="U311" s="265"/>
      <c r="V311" s="336"/>
      <c r="W311" s="337"/>
      <c r="X311" s="331"/>
      <c r="Y311" s="332"/>
      <c r="Z311" s="241"/>
    </row>
    <row r="312" spans="1:26" ht="34.9" customHeight="1">
      <c r="A312" s="333" t="str">
        <f>CONCATENATE(A316,$Z$95,$Z$89)</f>
        <v>Instrumentation Engineer||Expert</v>
      </c>
      <c r="B312" s="255" t="str">
        <f>LEFT(B316,25)</f>
        <v xml:space="preserve">Instrumentation Engineer </v>
      </c>
      <c r="C312" s="256">
        <f t="shared" ref="C312:C322" si="422">D312/$H$12</f>
        <v>1172.6525882950818</v>
      </c>
      <c r="D312" s="261">
        <v>2289017.8523519998</v>
      </c>
      <c r="E312" s="261">
        <f t="shared" ref="E312:E321" si="423">D312*$E$18</f>
        <v>2629400.7465640232</v>
      </c>
      <c r="F312" s="261">
        <f>+E312/E315*F315</f>
        <v>1942990.9586536072</v>
      </c>
      <c r="G312" s="262">
        <f t="shared" ref="G312:G322" si="424">E312*0.01</f>
        <v>26294.007465640232</v>
      </c>
      <c r="H312" s="263">
        <f t="shared" ref="H312:H322" si="425">IF(D312&lt;&gt;0,G312/D312,"")</f>
        <v>1.148702594810379E-2</v>
      </c>
      <c r="I312" s="262">
        <f t="shared" ref="I312:I322" si="426">E312*0.0525</f>
        <v>138043.53919461122</v>
      </c>
      <c r="J312" s="263">
        <f t="shared" ref="J312:J322" si="427">IF(E312&lt;&gt;0,I312/E312,"")</f>
        <v>5.2499999999999998E-2</v>
      </c>
      <c r="K312" s="262">
        <f t="shared" ref="K312:K322" si="428">E312*0.0428</f>
        <v>112538.35195294018</v>
      </c>
      <c r="L312" s="263">
        <f t="shared" ref="L312:L322" si="429">IF(E312&lt;&gt;0,K312/E312,"")</f>
        <v>4.2799999999999998E-2</v>
      </c>
      <c r="M312" s="262">
        <f t="shared" ref="M312:M322" si="430">E312*0.1</f>
        <v>262940.07465640234</v>
      </c>
      <c r="N312" s="263">
        <f t="shared" ref="N312:N322" si="431">IF(E312&lt;&gt;0,M312/E312,"")</f>
        <v>0.1</v>
      </c>
      <c r="O312" s="262">
        <f t="shared" si="358"/>
        <v>3169216.7198336171</v>
      </c>
      <c r="P312" s="262">
        <f t="shared" si="372"/>
        <v>792304.17995840427</v>
      </c>
      <c r="Q312" s="263">
        <f t="shared" si="373"/>
        <v>0.25</v>
      </c>
      <c r="R312" s="335">
        <f t="shared" ref="R312:R322" si="432">O312+P312</f>
        <v>3961520.8997920211</v>
      </c>
      <c r="S312" s="265">
        <f t="shared" ref="S312:S322" si="433">R312/$H$12</f>
        <v>2029.4676740737814</v>
      </c>
      <c r="T312" s="265">
        <f t="shared" ref="T312:T322" si="434">S312*$H$13</f>
        <v>330803.23087402637</v>
      </c>
      <c r="U312" s="265">
        <f t="shared" ref="U312:U322" si="435">S312*$H$12</f>
        <v>3961520.8997920211</v>
      </c>
      <c r="V312" s="336">
        <f t="shared" ref="V312:V322" si="436">S312*$V$15</f>
        <v>3044.2015111106721</v>
      </c>
      <c r="W312" s="337">
        <f t="shared" ref="W312:W322" si="437">S312*$W$15</f>
        <v>4058.9353481475628</v>
      </c>
      <c r="X312" s="331"/>
      <c r="Y312" s="332"/>
      <c r="Z312" s="241"/>
    </row>
    <row r="313" spans="1:26" ht="34.9" customHeight="1">
      <c r="A313" s="333" t="str">
        <f>CONCATENATE(A316,$Z$95,$Z$90)</f>
        <v>Instrumentation Engineer||Senior Manager</v>
      </c>
      <c r="B313" s="255" t="str">
        <f>LEFT(B318,25)</f>
        <v xml:space="preserve">Instrumentation Engineer </v>
      </c>
      <c r="C313" s="256">
        <f t="shared" si="422"/>
        <v>781.76839219672127</v>
      </c>
      <c r="D313" s="261">
        <v>1526011.901568</v>
      </c>
      <c r="E313" s="261">
        <f t="shared" si="423"/>
        <v>1752933.8310426823</v>
      </c>
      <c r="F313" s="261">
        <f>+E313/E315*F315</f>
        <v>1295327.3057690714</v>
      </c>
      <c r="G313" s="262">
        <f t="shared" si="424"/>
        <v>17529.338310426825</v>
      </c>
      <c r="H313" s="263">
        <f t="shared" si="425"/>
        <v>1.1487025948103791E-2</v>
      </c>
      <c r="I313" s="262">
        <f t="shared" si="426"/>
        <v>92029.026129740814</v>
      </c>
      <c r="J313" s="263">
        <f t="shared" si="427"/>
        <v>5.2499999999999998E-2</v>
      </c>
      <c r="K313" s="262">
        <f t="shared" si="428"/>
        <v>75025.567968626798</v>
      </c>
      <c r="L313" s="263">
        <f t="shared" si="429"/>
        <v>4.2799999999999998E-2</v>
      </c>
      <c r="M313" s="262">
        <f t="shared" si="430"/>
        <v>175293.38310426823</v>
      </c>
      <c r="N313" s="263">
        <f t="shared" si="431"/>
        <v>0.1</v>
      </c>
      <c r="O313" s="262">
        <f t="shared" si="358"/>
        <v>2112811.146555745</v>
      </c>
      <c r="P313" s="262">
        <f t="shared" si="372"/>
        <v>528202.78663893626</v>
      </c>
      <c r="Q313" s="263">
        <f t="shared" si="373"/>
        <v>0.25</v>
      </c>
      <c r="R313" s="335">
        <f t="shared" si="432"/>
        <v>2641013.9331946811</v>
      </c>
      <c r="S313" s="265">
        <f t="shared" si="433"/>
        <v>1352.9784493825211</v>
      </c>
      <c r="T313" s="265">
        <f t="shared" si="434"/>
        <v>220535.48724935096</v>
      </c>
      <c r="U313" s="265">
        <f t="shared" si="435"/>
        <v>2641013.9331946811</v>
      </c>
      <c r="V313" s="336">
        <f t="shared" si="436"/>
        <v>2029.4676740737818</v>
      </c>
      <c r="W313" s="337">
        <f t="shared" si="437"/>
        <v>2705.9568987650423</v>
      </c>
      <c r="X313" s="331"/>
      <c r="Y313" s="332"/>
      <c r="Z313" s="241"/>
    </row>
    <row r="314" spans="1:26" ht="34.9" customHeight="1">
      <c r="A314" s="333" t="str">
        <f>CONCATENATE(A318,$Z$95,$Z$97)</f>
        <v>Instrumentation Engineer||Manager</v>
      </c>
      <c r="B314" s="255" t="str">
        <f>LEFT(B320,25)</f>
        <v xml:space="preserve">Instrumentation Engineer </v>
      </c>
      <c r="C314" s="256">
        <f t="shared" si="422"/>
        <v>634.55226639344266</v>
      </c>
      <c r="D314" s="261">
        <v>1238646.024</v>
      </c>
      <c r="E314" s="261">
        <f t="shared" si="423"/>
        <v>1422835.9018203591</v>
      </c>
      <c r="F314" s="261">
        <f>+E314/E315*F315</f>
        <v>1051402.0339034672</v>
      </c>
      <c r="G314" s="262">
        <f t="shared" si="424"/>
        <v>14228.359018203591</v>
      </c>
      <c r="H314" s="263">
        <f t="shared" si="425"/>
        <v>1.1487025948103791E-2</v>
      </c>
      <c r="I314" s="262">
        <f t="shared" si="426"/>
        <v>74698.884845568842</v>
      </c>
      <c r="J314" s="263">
        <f t="shared" si="427"/>
        <v>5.2499999999999991E-2</v>
      </c>
      <c r="K314" s="262">
        <f t="shared" si="428"/>
        <v>60897.376597911367</v>
      </c>
      <c r="L314" s="263">
        <f t="shared" si="429"/>
        <v>4.2799999999999998E-2</v>
      </c>
      <c r="M314" s="262">
        <f t="shared" si="430"/>
        <v>142283.5901820359</v>
      </c>
      <c r="N314" s="263">
        <f t="shared" si="431"/>
        <v>9.9999999999999992E-2</v>
      </c>
      <c r="O314" s="262">
        <f t="shared" si="358"/>
        <v>1714944.1124640787</v>
      </c>
      <c r="P314" s="262">
        <f t="shared" si="372"/>
        <v>428736.02811601968</v>
      </c>
      <c r="Q314" s="263">
        <f t="shared" si="373"/>
        <v>0.25</v>
      </c>
      <c r="R314" s="335">
        <f t="shared" si="432"/>
        <v>2143680.1405800981</v>
      </c>
      <c r="S314" s="265">
        <f t="shared" si="433"/>
        <v>1098.1967933299684</v>
      </c>
      <c r="T314" s="265">
        <f t="shared" si="434"/>
        <v>179006.07731278485</v>
      </c>
      <c r="U314" s="265">
        <f t="shared" si="435"/>
        <v>2143680.1405800981</v>
      </c>
      <c r="V314" s="336">
        <f t="shared" si="436"/>
        <v>1647.2951899949526</v>
      </c>
      <c r="W314" s="337">
        <f t="shared" si="437"/>
        <v>2196.3935866599368</v>
      </c>
      <c r="X314" s="331"/>
      <c r="Y314" s="332"/>
      <c r="Z314" s="241"/>
    </row>
    <row r="315" spans="1:26" ht="34.9" customHeight="1">
      <c r="A315" s="333" t="s">
        <v>622</v>
      </c>
      <c r="B315" s="255" t="s">
        <v>623</v>
      </c>
      <c r="C315" s="256">
        <f t="shared" si="422"/>
        <v>887.18853637295081</v>
      </c>
      <c r="D315" s="261">
        <f>D316*1.3</f>
        <v>1731792.023</v>
      </c>
      <c r="E315" s="261">
        <f>D315*$E$18</f>
        <v>1989313.9904920156</v>
      </c>
      <c r="F315" s="338">
        <f>980000*1.5</f>
        <v>1470000</v>
      </c>
      <c r="G315" s="262">
        <f t="shared" si="424"/>
        <v>19893.139904920157</v>
      </c>
      <c r="H315" s="263">
        <f t="shared" si="425"/>
        <v>1.1487025948103791E-2</v>
      </c>
      <c r="I315" s="262">
        <f t="shared" si="426"/>
        <v>104438.98450083082</v>
      </c>
      <c r="J315" s="263">
        <f t="shared" si="427"/>
        <v>5.2499999999999998E-2</v>
      </c>
      <c r="K315" s="262">
        <f t="shared" si="428"/>
        <v>85142.638793058257</v>
      </c>
      <c r="L315" s="263">
        <f t="shared" si="429"/>
        <v>4.2799999999999998E-2</v>
      </c>
      <c r="M315" s="262">
        <f t="shared" si="430"/>
        <v>198931.39904920157</v>
      </c>
      <c r="N315" s="263">
        <f t="shared" si="431"/>
        <v>0.1</v>
      </c>
      <c r="O315" s="262">
        <f t="shared" si="358"/>
        <v>2397720.1527400264</v>
      </c>
      <c r="P315" s="262">
        <f t="shared" si="372"/>
        <v>599430.03818500659</v>
      </c>
      <c r="Q315" s="263">
        <f t="shared" si="373"/>
        <v>0.25</v>
      </c>
      <c r="R315" s="335">
        <f>O315+P315</f>
        <v>2997150.1909250328</v>
      </c>
      <c r="S315" s="265">
        <f>R315/$H$12</f>
        <v>1535.4253027279881</v>
      </c>
      <c r="T315" s="265">
        <f>S315*$H$13</f>
        <v>250274.32434466205</v>
      </c>
      <c r="U315" s="265">
        <f>S315*$H$12</f>
        <v>2997150.1909250328</v>
      </c>
      <c r="V315" s="336">
        <f>S315*$V$15</f>
        <v>2303.137954091982</v>
      </c>
      <c r="W315" s="337">
        <f>S315*$W$15</f>
        <v>3070.8506054559762</v>
      </c>
      <c r="X315" s="331"/>
      <c r="Y315" s="332"/>
      <c r="Z315" s="241"/>
    </row>
    <row r="316" spans="1:26" ht="34.9" customHeight="1">
      <c r="A316" s="333" t="s">
        <v>622</v>
      </c>
      <c r="B316" s="255" t="s">
        <v>624</v>
      </c>
      <c r="C316" s="256">
        <f t="shared" si="422"/>
        <v>682.45272028688521</v>
      </c>
      <c r="D316" s="261">
        <v>1332147.71</v>
      </c>
      <c r="E316" s="261">
        <f t="shared" si="423"/>
        <v>1530241.5311477042</v>
      </c>
      <c r="F316" s="261">
        <f>+E316/E315*F315</f>
        <v>1130769.2307692308</v>
      </c>
      <c r="G316" s="262">
        <f t="shared" si="424"/>
        <v>15302.415311477043</v>
      </c>
      <c r="H316" s="263">
        <f t="shared" si="425"/>
        <v>1.1487025948103791E-2</v>
      </c>
      <c r="I316" s="262">
        <f t="shared" si="426"/>
        <v>80337.680385254469</v>
      </c>
      <c r="J316" s="263">
        <f t="shared" si="427"/>
        <v>5.2499999999999998E-2</v>
      </c>
      <c r="K316" s="262">
        <f t="shared" si="428"/>
        <v>65494.337533121739</v>
      </c>
      <c r="L316" s="263">
        <f t="shared" si="429"/>
        <v>4.2799999999999998E-2</v>
      </c>
      <c r="M316" s="262">
        <f t="shared" si="430"/>
        <v>153024.15311477042</v>
      </c>
      <c r="N316" s="263">
        <f t="shared" si="431"/>
        <v>0.1</v>
      </c>
      <c r="O316" s="262">
        <f t="shared" si="358"/>
        <v>1844400.1174923279</v>
      </c>
      <c r="P316" s="262">
        <f t="shared" si="372"/>
        <v>461100.02937308198</v>
      </c>
      <c r="Q316" s="263">
        <f t="shared" si="373"/>
        <v>0.25</v>
      </c>
      <c r="R316" s="335">
        <f t="shared" si="432"/>
        <v>2305500.1468654098</v>
      </c>
      <c r="S316" s="265">
        <f t="shared" si="433"/>
        <v>1181.0963867138371</v>
      </c>
      <c r="T316" s="265">
        <f t="shared" si="434"/>
        <v>192518.71103435545</v>
      </c>
      <c r="U316" s="265">
        <f t="shared" si="435"/>
        <v>2305500.1468654098</v>
      </c>
      <c r="V316" s="336">
        <f t="shared" si="436"/>
        <v>1771.6445800707556</v>
      </c>
      <c r="W316" s="337">
        <f t="shared" si="437"/>
        <v>2362.1927734276742</v>
      </c>
      <c r="X316" s="331"/>
      <c r="Y316" s="332"/>
      <c r="Z316" s="241"/>
    </row>
    <row r="317" spans="1:26" ht="34.9" customHeight="1">
      <c r="A317" s="333" t="s">
        <v>622</v>
      </c>
      <c r="B317" s="255" t="s">
        <v>625</v>
      </c>
      <c r="C317" s="256">
        <f t="shared" si="422"/>
        <v>669.57692110655739</v>
      </c>
      <c r="D317" s="261">
        <f>D318*1.3</f>
        <v>1307014.1500000001</v>
      </c>
      <c r="E317" s="261">
        <f>D317*$E$18</f>
        <v>1501370.5455588822</v>
      </c>
      <c r="F317" s="261">
        <f>+E317/E315*F315</f>
        <v>1109435.0678274259</v>
      </c>
      <c r="G317" s="262">
        <f t="shared" si="424"/>
        <v>15013.705455588823</v>
      </c>
      <c r="H317" s="263">
        <f t="shared" si="425"/>
        <v>1.1487025948103791E-2</v>
      </c>
      <c r="I317" s="262">
        <f t="shared" si="426"/>
        <v>78821.953641841304</v>
      </c>
      <c r="J317" s="263">
        <f t="shared" si="427"/>
        <v>5.2499999999999991E-2</v>
      </c>
      <c r="K317" s="262">
        <f t="shared" si="428"/>
        <v>64258.659349920155</v>
      </c>
      <c r="L317" s="263">
        <f t="shared" si="429"/>
        <v>4.2799999999999998E-2</v>
      </c>
      <c r="M317" s="262">
        <f t="shared" si="430"/>
        <v>150137.05455588823</v>
      </c>
      <c r="N317" s="263">
        <f t="shared" si="431"/>
        <v>0.1</v>
      </c>
      <c r="O317" s="262">
        <f t="shared" si="358"/>
        <v>1809601.9185621208</v>
      </c>
      <c r="P317" s="262">
        <f t="shared" si="372"/>
        <v>452400.47964053019</v>
      </c>
      <c r="Q317" s="263">
        <f t="shared" si="373"/>
        <v>0.25</v>
      </c>
      <c r="R317" s="335">
        <f>O317+P317</f>
        <v>2262002.3982026512</v>
      </c>
      <c r="S317" s="265">
        <f>R317/$H$12</f>
        <v>1158.8127039972599</v>
      </c>
      <c r="T317" s="265">
        <f>S317*$H$13</f>
        <v>188886.47075155337</v>
      </c>
      <c r="U317" s="265">
        <f>S317*$H$12</f>
        <v>2262002.3982026512</v>
      </c>
      <c r="V317" s="336">
        <f>S317*$V$15</f>
        <v>1738.2190559958899</v>
      </c>
      <c r="W317" s="337">
        <f>S317*$W$15</f>
        <v>2317.6254079945197</v>
      </c>
      <c r="X317" s="331"/>
      <c r="Y317" s="332"/>
      <c r="Z317" s="241"/>
    </row>
    <row r="318" spans="1:26" ht="34.9" customHeight="1">
      <c r="A318" s="333" t="s">
        <v>622</v>
      </c>
      <c r="B318" s="255" t="s">
        <v>626</v>
      </c>
      <c r="C318" s="256">
        <f t="shared" si="422"/>
        <v>515.05917008196718</v>
      </c>
      <c r="D318" s="261">
        <v>1005395.5</v>
      </c>
      <c r="E318" s="261">
        <f t="shared" si="423"/>
        <v>1154900.4196606784</v>
      </c>
      <c r="F318" s="261">
        <f>+E318/E315*F315</f>
        <v>853411.59063648141</v>
      </c>
      <c r="G318" s="262">
        <f t="shared" si="424"/>
        <v>11549.004196606784</v>
      </c>
      <c r="H318" s="263">
        <f t="shared" si="425"/>
        <v>1.148702594810379E-2</v>
      </c>
      <c r="I318" s="262">
        <f t="shared" si="426"/>
        <v>60632.27203218561</v>
      </c>
      <c r="J318" s="263">
        <f t="shared" si="427"/>
        <v>5.2499999999999998E-2</v>
      </c>
      <c r="K318" s="262">
        <f t="shared" si="428"/>
        <v>49429.737961477033</v>
      </c>
      <c r="L318" s="263">
        <f t="shared" si="429"/>
        <v>4.2799999999999998E-2</v>
      </c>
      <c r="M318" s="262">
        <f t="shared" si="430"/>
        <v>115490.04196606785</v>
      </c>
      <c r="N318" s="263">
        <f t="shared" si="431"/>
        <v>0.1</v>
      </c>
      <c r="O318" s="262">
        <f t="shared" si="358"/>
        <v>1392001.4758170159</v>
      </c>
      <c r="P318" s="262">
        <f t="shared" si="372"/>
        <v>348000.36895425397</v>
      </c>
      <c r="Q318" s="263">
        <f t="shared" si="373"/>
        <v>0.25</v>
      </c>
      <c r="R318" s="335">
        <f t="shared" si="432"/>
        <v>1740001.8447712697</v>
      </c>
      <c r="S318" s="265">
        <f t="shared" si="433"/>
        <v>891.39438769019966</v>
      </c>
      <c r="T318" s="265">
        <f t="shared" si="434"/>
        <v>145297.28519350255</v>
      </c>
      <c r="U318" s="265">
        <f t="shared" si="435"/>
        <v>1740001.8447712697</v>
      </c>
      <c r="V318" s="336">
        <f t="shared" si="436"/>
        <v>1337.0915815352996</v>
      </c>
      <c r="W318" s="337">
        <f t="shared" si="437"/>
        <v>1782.7887753803993</v>
      </c>
      <c r="X318" s="331"/>
      <c r="Y318" s="332"/>
      <c r="Z318" s="241"/>
    </row>
    <row r="319" spans="1:26" ht="34.9" customHeight="1">
      <c r="A319" s="333" t="s">
        <v>622</v>
      </c>
      <c r="B319" s="255" t="s">
        <v>627</v>
      </c>
      <c r="C319" s="256">
        <f t="shared" si="422"/>
        <v>603.73459003586072</v>
      </c>
      <c r="D319" s="261">
        <f>906530.7075*1.3</f>
        <v>1178489.9197500001</v>
      </c>
      <c r="E319" s="261">
        <f>D319*$E$18</f>
        <v>1353734.4287747005</v>
      </c>
      <c r="F319" s="261">
        <f>+E319/E315*F315</f>
        <v>1000339.6245188157</v>
      </c>
      <c r="G319" s="262">
        <f t="shared" si="424"/>
        <v>13537.344287747006</v>
      </c>
      <c r="H319" s="263">
        <f t="shared" si="425"/>
        <v>1.1487025948103791E-2</v>
      </c>
      <c r="I319" s="262">
        <f t="shared" si="426"/>
        <v>71071.057510671773</v>
      </c>
      <c r="J319" s="263">
        <f t="shared" si="427"/>
        <v>5.2499999999999998E-2</v>
      </c>
      <c r="K319" s="262">
        <f t="shared" si="428"/>
        <v>57939.833551557182</v>
      </c>
      <c r="L319" s="263">
        <f t="shared" si="429"/>
        <v>4.2799999999999998E-2</v>
      </c>
      <c r="M319" s="262">
        <f t="shared" si="430"/>
        <v>135373.44287747005</v>
      </c>
      <c r="N319" s="263">
        <f t="shared" si="431"/>
        <v>0.1</v>
      </c>
      <c r="O319" s="262">
        <f t="shared" si="358"/>
        <v>1631656.1070021465</v>
      </c>
      <c r="P319" s="262">
        <f t="shared" si="372"/>
        <v>407914.02675053664</v>
      </c>
      <c r="Q319" s="263">
        <f t="shared" si="373"/>
        <v>0.25</v>
      </c>
      <c r="R319" s="335">
        <f>O319+P319</f>
        <v>2039570.1337526832</v>
      </c>
      <c r="S319" s="265">
        <f>R319/$H$12</f>
        <v>1044.8617488487107</v>
      </c>
      <c r="T319" s="265">
        <f>S319*$H$13</f>
        <v>170312.46506233985</v>
      </c>
      <c r="U319" s="265">
        <f>S319*$H$12</f>
        <v>2039570.1337526832</v>
      </c>
      <c r="V319" s="336">
        <f>S319*$V$15</f>
        <v>1567.2926232730661</v>
      </c>
      <c r="W319" s="337">
        <f>S319*$W$15</f>
        <v>2089.7234976974214</v>
      </c>
      <c r="X319" s="331"/>
      <c r="Y319" s="332"/>
      <c r="Z319" s="241"/>
    </row>
    <row r="320" spans="1:26" ht="34.9" customHeight="1">
      <c r="A320" s="333" t="s">
        <v>622</v>
      </c>
      <c r="B320" s="255" t="s">
        <v>628</v>
      </c>
      <c r="C320" s="256">
        <f t="shared" si="422"/>
        <v>464.41122310450817</v>
      </c>
      <c r="D320" s="261">
        <v>906530.7074999999</v>
      </c>
      <c r="E320" s="261">
        <f t="shared" si="423"/>
        <v>1041334.1759805386</v>
      </c>
      <c r="F320" s="261">
        <f>+E320/E315*F315</f>
        <v>769492.0188606272</v>
      </c>
      <c r="G320" s="262">
        <f t="shared" si="424"/>
        <v>10413.341759805386</v>
      </c>
      <c r="H320" s="263">
        <f t="shared" si="425"/>
        <v>1.148702594810379E-2</v>
      </c>
      <c r="I320" s="262">
        <f t="shared" si="426"/>
        <v>54670.044238978277</v>
      </c>
      <c r="J320" s="263">
        <f t="shared" si="427"/>
        <v>5.2499999999999998E-2</v>
      </c>
      <c r="K320" s="262">
        <f t="shared" si="428"/>
        <v>44569.102731967047</v>
      </c>
      <c r="L320" s="263">
        <f t="shared" si="429"/>
        <v>4.2799999999999998E-2</v>
      </c>
      <c r="M320" s="262">
        <f t="shared" si="430"/>
        <v>104133.41759805387</v>
      </c>
      <c r="N320" s="263">
        <f t="shared" si="431"/>
        <v>0.1</v>
      </c>
      <c r="O320" s="262">
        <f t="shared" si="358"/>
        <v>1255120.0823093432</v>
      </c>
      <c r="P320" s="262">
        <f t="shared" si="372"/>
        <v>313780.02057733579</v>
      </c>
      <c r="Q320" s="263">
        <f t="shared" si="373"/>
        <v>0.25</v>
      </c>
      <c r="R320" s="335">
        <f t="shared" si="432"/>
        <v>1568900.1028866789</v>
      </c>
      <c r="S320" s="265">
        <f t="shared" si="433"/>
        <v>803.73980680670024</v>
      </c>
      <c r="T320" s="265">
        <f t="shared" si="434"/>
        <v>131009.58850949214</v>
      </c>
      <c r="U320" s="265">
        <f t="shared" si="435"/>
        <v>1568900.1028866789</v>
      </c>
      <c r="V320" s="336">
        <f t="shared" si="436"/>
        <v>1205.6097102100503</v>
      </c>
      <c r="W320" s="337">
        <f t="shared" si="437"/>
        <v>1607.4796136134005</v>
      </c>
      <c r="X320" s="331"/>
      <c r="Y320" s="332"/>
      <c r="Z320" s="241"/>
    </row>
    <row r="321" spans="1:26" ht="34.9" customHeight="1">
      <c r="A321" s="333" t="s">
        <v>622</v>
      </c>
      <c r="B321" s="255" t="s">
        <v>629</v>
      </c>
      <c r="C321" s="256">
        <f t="shared" si="422"/>
        <v>369.12537141393443</v>
      </c>
      <c r="D321" s="261">
        <v>720532.72499999998</v>
      </c>
      <c r="E321" s="261">
        <f t="shared" si="423"/>
        <v>827677.81085329328</v>
      </c>
      <c r="F321" s="261">
        <f>+E321/E315*F315</f>
        <v>611611.03162674629</v>
      </c>
      <c r="G321" s="262">
        <f t="shared" si="424"/>
        <v>8276.7781085329334</v>
      </c>
      <c r="H321" s="263">
        <f t="shared" si="425"/>
        <v>1.1487025948103791E-2</v>
      </c>
      <c r="I321" s="262">
        <f t="shared" si="426"/>
        <v>43453.085069797897</v>
      </c>
      <c r="J321" s="263">
        <f t="shared" si="427"/>
        <v>5.2499999999999998E-2</v>
      </c>
      <c r="K321" s="262">
        <f t="shared" si="428"/>
        <v>35424.610304520953</v>
      </c>
      <c r="L321" s="263">
        <f t="shared" si="429"/>
        <v>4.2799999999999998E-2</v>
      </c>
      <c r="M321" s="262">
        <f t="shared" si="430"/>
        <v>82767.781085329334</v>
      </c>
      <c r="N321" s="263">
        <f t="shared" si="431"/>
        <v>0.1</v>
      </c>
      <c r="O321" s="262">
        <f t="shared" si="358"/>
        <v>997600.0654214744</v>
      </c>
      <c r="P321" s="262">
        <f t="shared" si="372"/>
        <v>249400.0163553686</v>
      </c>
      <c r="Q321" s="263">
        <f t="shared" si="373"/>
        <v>0.25</v>
      </c>
      <c r="R321" s="335">
        <f t="shared" si="432"/>
        <v>1247000.0817768429</v>
      </c>
      <c r="S321" s="265">
        <f t="shared" si="433"/>
        <v>638.83200910698918</v>
      </c>
      <c r="T321" s="265">
        <f t="shared" si="434"/>
        <v>104129.61748443924</v>
      </c>
      <c r="U321" s="265">
        <f t="shared" si="435"/>
        <v>1247000.0817768429</v>
      </c>
      <c r="V321" s="336">
        <f t="shared" si="436"/>
        <v>958.24801366048382</v>
      </c>
      <c r="W321" s="337">
        <f t="shared" si="437"/>
        <v>1277.6640182139784</v>
      </c>
      <c r="X321" s="331"/>
      <c r="Y321" s="332"/>
      <c r="Z321" s="241"/>
    </row>
    <row r="322" spans="1:26" ht="34.9" customHeight="1">
      <c r="A322" s="333" t="s">
        <v>622</v>
      </c>
      <c r="B322" s="255" t="s">
        <v>630</v>
      </c>
      <c r="C322" s="256">
        <f t="shared" si="422"/>
        <v>0</v>
      </c>
      <c r="D322" s="261"/>
      <c r="E322" s="261"/>
      <c r="F322" s="261"/>
      <c r="G322" s="262">
        <f t="shared" si="424"/>
        <v>0</v>
      </c>
      <c r="H322" s="263" t="str">
        <f t="shared" si="425"/>
        <v/>
      </c>
      <c r="I322" s="262">
        <f t="shared" si="426"/>
        <v>0</v>
      </c>
      <c r="J322" s="263" t="str">
        <f t="shared" si="427"/>
        <v/>
      </c>
      <c r="K322" s="262">
        <f t="shared" si="428"/>
        <v>0</v>
      </c>
      <c r="L322" s="263" t="str">
        <f t="shared" si="429"/>
        <v/>
      </c>
      <c r="M322" s="262">
        <f t="shared" si="430"/>
        <v>0</v>
      </c>
      <c r="N322" s="263" t="str">
        <f t="shared" si="431"/>
        <v/>
      </c>
      <c r="O322" s="262">
        <f t="shared" si="358"/>
        <v>0</v>
      </c>
      <c r="P322" s="262">
        <f t="shared" si="372"/>
        <v>0</v>
      </c>
      <c r="Q322" s="263"/>
      <c r="R322" s="335">
        <f t="shared" si="432"/>
        <v>0</v>
      </c>
      <c r="S322" s="265">
        <f t="shared" si="433"/>
        <v>0</v>
      </c>
      <c r="T322" s="265">
        <f t="shared" si="434"/>
        <v>0</v>
      </c>
      <c r="U322" s="265">
        <f t="shared" si="435"/>
        <v>0</v>
      </c>
      <c r="V322" s="336">
        <f t="shared" si="436"/>
        <v>0</v>
      </c>
      <c r="W322" s="337">
        <f t="shared" si="437"/>
        <v>0</v>
      </c>
      <c r="X322" s="331"/>
      <c r="Y322" s="332"/>
      <c r="Z322" s="241"/>
    </row>
    <row r="323" spans="1:26" ht="34.9" customHeight="1">
      <c r="A323" s="333"/>
      <c r="B323" s="255"/>
      <c r="C323" s="256"/>
      <c r="D323" s="261"/>
      <c r="E323" s="261"/>
      <c r="F323" s="261"/>
      <c r="G323" s="262"/>
      <c r="H323" s="263"/>
      <c r="I323" s="262"/>
      <c r="J323" s="263"/>
      <c r="K323" s="262"/>
      <c r="L323" s="263"/>
      <c r="M323" s="262"/>
      <c r="N323" s="263"/>
      <c r="O323" s="262">
        <f t="shared" si="358"/>
        <v>0</v>
      </c>
      <c r="P323" s="262">
        <f t="shared" si="372"/>
        <v>0</v>
      </c>
      <c r="Q323" s="263"/>
      <c r="R323" s="335"/>
      <c r="S323" s="265"/>
      <c r="T323" s="265"/>
      <c r="U323" s="265"/>
      <c r="V323" s="336"/>
      <c r="W323" s="337"/>
      <c r="X323" s="331"/>
      <c r="Y323" s="332"/>
      <c r="Z323" s="241"/>
    </row>
    <row r="324" spans="1:26" ht="34.9" customHeight="1">
      <c r="A324" s="333" t="str">
        <f>CONCATENATE(A328,$Z$95,$Z$89)</f>
        <v>Metallurgical Engineer||Expert</v>
      </c>
      <c r="B324" s="255" t="str">
        <f>LEFT(B328,23)</f>
        <v xml:space="preserve">Metallurgical Engineer </v>
      </c>
      <c r="C324" s="256">
        <f t="shared" ref="C324:C334" si="438">D324/$H$12</f>
        <v>1954.420980491803</v>
      </c>
      <c r="D324" s="261">
        <v>3815029.7539199996</v>
      </c>
      <c r="E324" s="261">
        <f t="shared" ref="E324:E334" si="439">D324*$E$18</f>
        <v>4382334.577606705</v>
      </c>
      <c r="F324" s="261">
        <f>+E324/E330*F330</f>
        <v>1980760.3199999996</v>
      </c>
      <c r="G324" s="262">
        <f t="shared" ref="G324:G334" si="440">E324*0.01</f>
        <v>43823.34577606705</v>
      </c>
      <c r="H324" s="263">
        <f t="shared" ref="H324:H334" si="441">IF(D324&lt;&gt;0,G324/D324,"")</f>
        <v>1.148702594810379E-2</v>
      </c>
      <c r="I324" s="262">
        <f t="shared" ref="I324:I334" si="442">E324*0.0525</f>
        <v>230072.56532435201</v>
      </c>
      <c r="J324" s="263">
        <f t="shared" ref="J324:J334" si="443">IF(E324&lt;&gt;0,I324/E324,"")</f>
        <v>5.2499999999999998E-2</v>
      </c>
      <c r="K324" s="262">
        <f t="shared" ref="K324:K334" si="444">E324*0.0428</f>
        <v>187563.91992156697</v>
      </c>
      <c r="L324" s="263">
        <f t="shared" ref="L324:L334" si="445">IF(E324&lt;&gt;0,K324/E324,"")</f>
        <v>4.2799999999999998E-2</v>
      </c>
      <c r="M324" s="262">
        <f t="shared" ref="M324:M334" si="446">E324*0.1</f>
        <v>438233.45776067051</v>
      </c>
      <c r="N324" s="263">
        <f t="shared" ref="N324:N334" si="447">IF(E324&lt;&gt;0,M324/E324,"")</f>
        <v>0.1</v>
      </c>
      <c r="O324" s="262">
        <f t="shared" si="358"/>
        <v>5282027.8663893612</v>
      </c>
      <c r="P324" s="262">
        <f t="shared" si="372"/>
        <v>1320506.9665973403</v>
      </c>
      <c r="Q324" s="263">
        <f t="shared" si="373"/>
        <v>0.25</v>
      </c>
      <c r="R324" s="335">
        <f t="shared" ref="R324:R334" si="448">O324+P324</f>
        <v>6602534.8329867013</v>
      </c>
      <c r="S324" s="265">
        <f t="shared" ref="S324:S334" si="449">R324/$H$12</f>
        <v>3382.4461234563018</v>
      </c>
      <c r="T324" s="265">
        <f t="shared" ref="T324:T334" si="450">S324*$H$13</f>
        <v>551338.71812337718</v>
      </c>
      <c r="U324" s="265">
        <f t="shared" ref="U324:U334" si="451">S324*$H$12</f>
        <v>6602534.8329867013</v>
      </c>
      <c r="V324" s="336">
        <f t="shared" ref="V324:V334" si="452">S324*$V$15</f>
        <v>5073.6691851844525</v>
      </c>
      <c r="W324" s="337">
        <f t="shared" ref="W324:W334" si="453">S324*$W$15</f>
        <v>6764.8922469126037</v>
      </c>
      <c r="X324" s="331"/>
      <c r="Y324" s="332"/>
      <c r="Z324" s="241"/>
    </row>
    <row r="325" spans="1:26" ht="34.9" customHeight="1">
      <c r="A325" s="333" t="str">
        <f>CONCATENATE(A328,$Z$95,$Z$90)</f>
        <v>Metallurgical Engineer||Senior Manager</v>
      </c>
      <c r="B325" s="255" t="str">
        <f>LEFT(B330,23)</f>
        <v xml:space="preserve">Metallurgical Engineer </v>
      </c>
      <c r="C325" s="256">
        <f t="shared" si="438"/>
        <v>1302.9473203278687</v>
      </c>
      <c r="D325" s="261">
        <v>2543353.1692799996</v>
      </c>
      <c r="E325" s="261">
        <f t="shared" si="439"/>
        <v>2921556.385071137</v>
      </c>
      <c r="F325" s="261">
        <f>+E325/E330*F330</f>
        <v>1320506.8799999997</v>
      </c>
      <c r="G325" s="262">
        <f t="shared" si="440"/>
        <v>29215.563850711369</v>
      </c>
      <c r="H325" s="263">
        <f t="shared" si="441"/>
        <v>1.1487025948103791E-2</v>
      </c>
      <c r="I325" s="262">
        <f t="shared" si="442"/>
        <v>153381.7102162347</v>
      </c>
      <c r="J325" s="263">
        <f t="shared" si="443"/>
        <v>5.2500000000000005E-2</v>
      </c>
      <c r="K325" s="262">
        <f t="shared" si="444"/>
        <v>125042.61328104466</v>
      </c>
      <c r="L325" s="263">
        <f t="shared" si="445"/>
        <v>4.2799999999999998E-2</v>
      </c>
      <c r="M325" s="262">
        <f t="shared" si="446"/>
        <v>292155.63850711373</v>
      </c>
      <c r="N325" s="263">
        <f t="shared" si="447"/>
        <v>0.1</v>
      </c>
      <c r="O325" s="262">
        <f t="shared" si="358"/>
        <v>3521351.9109262419</v>
      </c>
      <c r="P325" s="262">
        <f t="shared" si="372"/>
        <v>880337.97773156047</v>
      </c>
      <c r="Q325" s="263">
        <f t="shared" si="373"/>
        <v>0.25</v>
      </c>
      <c r="R325" s="335">
        <f t="shared" si="448"/>
        <v>4401689.8886578027</v>
      </c>
      <c r="S325" s="265">
        <f t="shared" si="449"/>
        <v>2254.9640823042023</v>
      </c>
      <c r="T325" s="265">
        <f t="shared" si="450"/>
        <v>367559.14541558496</v>
      </c>
      <c r="U325" s="265">
        <f t="shared" si="451"/>
        <v>4401689.8886578027</v>
      </c>
      <c r="V325" s="336">
        <f t="shared" si="452"/>
        <v>3382.4461234563032</v>
      </c>
      <c r="W325" s="337">
        <f t="shared" si="453"/>
        <v>4509.9281646084046</v>
      </c>
      <c r="X325" s="331"/>
      <c r="Y325" s="332"/>
      <c r="Z325" s="241"/>
    </row>
    <row r="326" spans="1:26" ht="34.9" customHeight="1">
      <c r="A326" s="333" t="str">
        <f>CONCATENATE(A330,$Z$95,$Z$97)</f>
        <v>Metallurgical Engineer||Manager</v>
      </c>
      <c r="B326" s="255" t="str">
        <f>LEFT(B332,23)</f>
        <v xml:space="preserve">Metallurgical Engineer </v>
      </c>
      <c r="C326" s="256">
        <f t="shared" si="438"/>
        <v>1057.5871106557374</v>
      </c>
      <c r="D326" s="261">
        <v>2064410.0399999996</v>
      </c>
      <c r="E326" s="261">
        <f t="shared" si="439"/>
        <v>2371393.1697005979</v>
      </c>
      <c r="F326" s="261">
        <f>+E326/E330*F330</f>
        <v>1071839.9999999998</v>
      </c>
      <c r="G326" s="262">
        <f t="shared" si="440"/>
        <v>23713.931697005981</v>
      </c>
      <c r="H326" s="263">
        <f t="shared" si="441"/>
        <v>1.1487025948103791E-2</v>
      </c>
      <c r="I326" s="262">
        <f t="shared" si="442"/>
        <v>124498.14140928138</v>
      </c>
      <c r="J326" s="263">
        <f t="shared" si="443"/>
        <v>5.2499999999999998E-2</v>
      </c>
      <c r="K326" s="262">
        <f t="shared" si="444"/>
        <v>101495.62766318559</v>
      </c>
      <c r="L326" s="263">
        <f t="shared" si="445"/>
        <v>4.2799999999999998E-2</v>
      </c>
      <c r="M326" s="262">
        <f t="shared" si="446"/>
        <v>237139.31697005979</v>
      </c>
      <c r="N326" s="263">
        <f t="shared" si="447"/>
        <v>0.1</v>
      </c>
      <c r="O326" s="262">
        <f t="shared" si="358"/>
        <v>2858240.1874401299</v>
      </c>
      <c r="P326" s="262">
        <f t="shared" si="372"/>
        <v>714560.04686003248</v>
      </c>
      <c r="Q326" s="263">
        <f t="shared" si="373"/>
        <v>0.25</v>
      </c>
      <c r="R326" s="335">
        <f t="shared" si="448"/>
        <v>3572800.2343001626</v>
      </c>
      <c r="S326" s="265">
        <f t="shared" si="449"/>
        <v>1830.3279888832801</v>
      </c>
      <c r="T326" s="265">
        <f t="shared" si="450"/>
        <v>298343.46218797466</v>
      </c>
      <c r="U326" s="265">
        <f t="shared" si="451"/>
        <v>3572800.2343001626</v>
      </c>
      <c r="V326" s="336">
        <f t="shared" si="452"/>
        <v>2745.4919833249201</v>
      </c>
      <c r="W326" s="337">
        <f t="shared" si="453"/>
        <v>3660.6559777665602</v>
      </c>
      <c r="X326" s="331"/>
      <c r="Y326" s="332"/>
      <c r="Z326" s="241"/>
    </row>
    <row r="327" spans="1:26" ht="34.9" customHeight="1">
      <c r="A327" s="333" t="s">
        <v>631</v>
      </c>
      <c r="B327" s="255" t="s">
        <v>632</v>
      </c>
      <c r="C327" s="256">
        <f t="shared" si="438"/>
        <v>1115.960425204918</v>
      </c>
      <c r="D327" s="261">
        <f>1675657.5*1.3</f>
        <v>2178354.75</v>
      </c>
      <c r="E327" s="261">
        <f>D327*$E$18</f>
        <v>2502281.7537425146</v>
      </c>
      <c r="F327" s="261">
        <f>+E327/E330*F330</f>
        <v>1131000</v>
      </c>
      <c r="G327" s="262">
        <f t="shared" si="440"/>
        <v>25022.817537425148</v>
      </c>
      <c r="H327" s="263">
        <f t="shared" si="441"/>
        <v>1.1487025948103791E-2</v>
      </c>
      <c r="I327" s="262">
        <f t="shared" si="442"/>
        <v>131369.79207148202</v>
      </c>
      <c r="J327" s="263">
        <f t="shared" si="443"/>
        <v>5.2499999999999998E-2</v>
      </c>
      <c r="K327" s="262">
        <f t="shared" si="444"/>
        <v>107097.65906017962</v>
      </c>
      <c r="L327" s="263">
        <f t="shared" si="445"/>
        <v>4.2799999999999998E-2</v>
      </c>
      <c r="M327" s="262">
        <f t="shared" si="446"/>
        <v>250228.17537425147</v>
      </c>
      <c r="N327" s="263">
        <f t="shared" si="447"/>
        <v>0.1</v>
      </c>
      <c r="O327" s="262">
        <f t="shared" si="358"/>
        <v>3016000.1977858529</v>
      </c>
      <c r="P327" s="262">
        <f t="shared" si="372"/>
        <v>754000.04944646324</v>
      </c>
      <c r="Q327" s="263">
        <f t="shared" si="373"/>
        <v>0.25</v>
      </c>
      <c r="R327" s="335">
        <f>O327+P327</f>
        <v>3770000.2472323161</v>
      </c>
      <c r="S327" s="265">
        <f>R327/$H$12</f>
        <v>1931.3525856722931</v>
      </c>
      <c r="T327" s="265">
        <f>S327*$H$13</f>
        <v>314810.47146458377</v>
      </c>
      <c r="U327" s="265">
        <f>S327*$H$12</f>
        <v>3770000.2472323161</v>
      </c>
      <c r="V327" s="336">
        <f>S327*$V$15</f>
        <v>2897.0288785084394</v>
      </c>
      <c r="W327" s="337">
        <f>S327*$W$15</f>
        <v>3862.7051713445862</v>
      </c>
      <c r="X327" s="331"/>
      <c r="Y327" s="332"/>
      <c r="Z327" s="241"/>
    </row>
    <row r="328" spans="1:26" ht="34.9" customHeight="1">
      <c r="A328" s="333" t="s">
        <v>631</v>
      </c>
      <c r="B328" s="255" t="s">
        <v>633</v>
      </c>
      <c r="C328" s="256">
        <f t="shared" si="438"/>
        <v>858.43109631147536</v>
      </c>
      <c r="D328" s="261">
        <v>1675657.5</v>
      </c>
      <c r="E328" s="261">
        <f t="shared" si="439"/>
        <v>1924832.1182634728</v>
      </c>
      <c r="F328" s="261">
        <f>+E328/E330*F330</f>
        <v>870000</v>
      </c>
      <c r="G328" s="262">
        <f t="shared" si="440"/>
        <v>19248.321182634729</v>
      </c>
      <c r="H328" s="263">
        <f t="shared" si="441"/>
        <v>1.1487025948103791E-2</v>
      </c>
      <c r="I328" s="262">
        <f t="shared" si="442"/>
        <v>101053.68620883233</v>
      </c>
      <c r="J328" s="263">
        <f t="shared" si="443"/>
        <v>5.2499999999999998E-2</v>
      </c>
      <c r="K328" s="262">
        <f t="shared" si="444"/>
        <v>82382.814661676632</v>
      </c>
      <c r="L328" s="263">
        <f t="shared" si="445"/>
        <v>4.2799999999999998E-2</v>
      </c>
      <c r="M328" s="262">
        <f t="shared" si="446"/>
        <v>192483.21182634728</v>
      </c>
      <c r="N328" s="263">
        <f t="shared" si="447"/>
        <v>0.1</v>
      </c>
      <c r="O328" s="262">
        <f t="shared" si="358"/>
        <v>2320000.1521429638</v>
      </c>
      <c r="P328" s="262">
        <f t="shared" si="372"/>
        <v>580000.03803574096</v>
      </c>
      <c r="Q328" s="263">
        <f t="shared" si="373"/>
        <v>0.25</v>
      </c>
      <c r="R328" s="335">
        <f t="shared" si="448"/>
        <v>2900000.1901787049</v>
      </c>
      <c r="S328" s="265">
        <f t="shared" si="449"/>
        <v>1485.6558351325332</v>
      </c>
      <c r="T328" s="265">
        <f t="shared" si="450"/>
        <v>242161.9011266029</v>
      </c>
      <c r="U328" s="265">
        <f t="shared" si="451"/>
        <v>2900000.1901787049</v>
      </c>
      <c r="V328" s="336">
        <f t="shared" si="452"/>
        <v>2228.4837526987999</v>
      </c>
      <c r="W328" s="337">
        <f t="shared" si="453"/>
        <v>2971.3116702650664</v>
      </c>
      <c r="X328" s="331"/>
      <c r="Y328" s="332"/>
      <c r="Z328" s="241"/>
    </row>
    <row r="329" spans="1:26" ht="34.9" customHeight="1">
      <c r="A329" s="333" t="s">
        <v>631</v>
      </c>
      <c r="B329" s="255" t="s">
        <v>634</v>
      </c>
      <c r="C329" s="256">
        <f t="shared" si="438"/>
        <v>836.97031890368851</v>
      </c>
      <c r="D329" s="261">
        <f>1256743.125*1.3</f>
        <v>1633766.0625</v>
      </c>
      <c r="E329" s="261">
        <f>D329*$E$18</f>
        <v>1876711.3153068859</v>
      </c>
      <c r="F329" s="261">
        <f>+E329/E330*F330</f>
        <v>848249.99999999988</v>
      </c>
      <c r="G329" s="262">
        <f t="shared" si="440"/>
        <v>18767.113153068858</v>
      </c>
      <c r="H329" s="263">
        <f t="shared" si="441"/>
        <v>1.148702594810379E-2</v>
      </c>
      <c r="I329" s="262">
        <f t="shared" si="442"/>
        <v>98527.344053611509</v>
      </c>
      <c r="J329" s="263">
        <f t="shared" si="443"/>
        <v>5.2499999999999998E-2</v>
      </c>
      <c r="K329" s="262">
        <f t="shared" si="444"/>
        <v>80323.244295134704</v>
      </c>
      <c r="L329" s="263">
        <f t="shared" si="445"/>
        <v>4.2799999999999991E-2</v>
      </c>
      <c r="M329" s="262">
        <f t="shared" si="446"/>
        <v>187671.13153068861</v>
      </c>
      <c r="N329" s="263">
        <f t="shared" si="447"/>
        <v>0.1</v>
      </c>
      <c r="O329" s="262">
        <f t="shared" si="358"/>
        <v>2262000.1483393894</v>
      </c>
      <c r="P329" s="262">
        <f t="shared" si="372"/>
        <v>565500.03708484734</v>
      </c>
      <c r="Q329" s="263">
        <f t="shared" si="373"/>
        <v>0.25</v>
      </c>
      <c r="R329" s="335">
        <f>O329+P329</f>
        <v>2827500.1854242366</v>
      </c>
      <c r="S329" s="265">
        <f>R329/$H$12</f>
        <v>1448.5144392542195</v>
      </c>
      <c r="T329" s="265">
        <f>S329*$H$13</f>
        <v>236107.85359843777</v>
      </c>
      <c r="U329" s="265">
        <f>S329*$H$12</f>
        <v>2827500.1854242366</v>
      </c>
      <c r="V329" s="336">
        <f>S329*$V$15</f>
        <v>2172.7716588813291</v>
      </c>
      <c r="W329" s="337">
        <f>S329*$W$15</f>
        <v>2897.028878508439</v>
      </c>
      <c r="X329" s="331"/>
      <c r="Y329" s="332"/>
      <c r="Z329" s="241"/>
    </row>
    <row r="330" spans="1:26" ht="34.9" customHeight="1">
      <c r="A330" s="333" t="s">
        <v>631</v>
      </c>
      <c r="B330" s="255" t="s">
        <v>635</v>
      </c>
      <c r="C330" s="256">
        <f t="shared" si="438"/>
        <v>643.82332223360652</v>
      </c>
      <c r="D330" s="261">
        <v>1256743.125</v>
      </c>
      <c r="E330" s="261">
        <f t="shared" si="439"/>
        <v>1443624.0886976046</v>
      </c>
      <c r="F330" s="338">
        <f>435000*1.5</f>
        <v>652500</v>
      </c>
      <c r="G330" s="262">
        <f t="shared" si="440"/>
        <v>14436.240886976046</v>
      </c>
      <c r="H330" s="263">
        <f t="shared" si="441"/>
        <v>1.1487025948103791E-2</v>
      </c>
      <c r="I330" s="262">
        <f t="shared" si="442"/>
        <v>75790.264656624233</v>
      </c>
      <c r="J330" s="263">
        <f t="shared" si="443"/>
        <v>5.2499999999999991E-2</v>
      </c>
      <c r="K330" s="262">
        <f t="shared" si="444"/>
        <v>61787.110996257477</v>
      </c>
      <c r="L330" s="263">
        <f t="shared" si="445"/>
        <v>4.2799999999999998E-2</v>
      </c>
      <c r="M330" s="262">
        <f t="shared" si="446"/>
        <v>144362.40886976046</v>
      </c>
      <c r="N330" s="263">
        <f t="shared" si="447"/>
        <v>0.1</v>
      </c>
      <c r="O330" s="262">
        <f t="shared" si="358"/>
        <v>1740000.1141072228</v>
      </c>
      <c r="P330" s="262">
        <f t="shared" si="372"/>
        <v>435000.02852680569</v>
      </c>
      <c r="Q330" s="263">
        <f t="shared" si="373"/>
        <v>0.25</v>
      </c>
      <c r="R330" s="335">
        <f t="shared" si="448"/>
        <v>2175000.1426340286</v>
      </c>
      <c r="S330" s="265">
        <f t="shared" si="449"/>
        <v>1114.2418763493999</v>
      </c>
      <c r="T330" s="265">
        <f t="shared" si="450"/>
        <v>181621.4258449522</v>
      </c>
      <c r="U330" s="265">
        <f t="shared" si="451"/>
        <v>2175000.1426340286</v>
      </c>
      <c r="V330" s="336">
        <f t="shared" si="452"/>
        <v>1671.3628145241</v>
      </c>
      <c r="W330" s="337">
        <f t="shared" si="453"/>
        <v>2228.4837526987999</v>
      </c>
      <c r="X330" s="331"/>
      <c r="Y330" s="332"/>
      <c r="Z330" s="241"/>
    </row>
    <row r="331" spans="1:26" ht="34.9" customHeight="1">
      <c r="A331" s="333" t="s">
        <v>631</v>
      </c>
      <c r="B331" s="255" t="s">
        <v>636</v>
      </c>
      <c r="C331" s="256">
        <f t="shared" si="438"/>
        <v>655.06876959528699</v>
      </c>
      <c r="D331" s="261">
        <f>983610.9525*1.3</f>
        <v>1278694.2382500002</v>
      </c>
      <c r="E331" s="261">
        <f>D331*$E$18</f>
        <v>1468839.3894468562</v>
      </c>
      <c r="F331" s="261">
        <f>+E331/E330*F330</f>
        <v>663897</v>
      </c>
      <c r="G331" s="262">
        <f t="shared" si="440"/>
        <v>14688.393894468563</v>
      </c>
      <c r="H331" s="263">
        <f t="shared" si="441"/>
        <v>1.1487025948103791E-2</v>
      </c>
      <c r="I331" s="262">
        <f t="shared" si="442"/>
        <v>77114.067945959949</v>
      </c>
      <c r="J331" s="263">
        <f t="shared" si="443"/>
        <v>5.2499999999999998E-2</v>
      </c>
      <c r="K331" s="262">
        <f t="shared" si="444"/>
        <v>62866.325868325446</v>
      </c>
      <c r="L331" s="263">
        <f t="shared" si="445"/>
        <v>4.2799999999999998E-2</v>
      </c>
      <c r="M331" s="262">
        <f t="shared" si="446"/>
        <v>146883.93894468562</v>
      </c>
      <c r="N331" s="263">
        <f t="shared" si="447"/>
        <v>0.1</v>
      </c>
      <c r="O331" s="262">
        <f t="shared" si="358"/>
        <v>1770392.1161002959</v>
      </c>
      <c r="P331" s="262">
        <f t="shared" si="372"/>
        <v>442598.02902507398</v>
      </c>
      <c r="Q331" s="263">
        <f t="shared" si="373"/>
        <v>0.25</v>
      </c>
      <c r="R331" s="335">
        <f>O331+P331</f>
        <v>2212990.14512537</v>
      </c>
      <c r="S331" s="265">
        <f>R331/$H$12</f>
        <v>1133.7039677896362</v>
      </c>
      <c r="T331" s="265">
        <f>S331*$H$13</f>
        <v>184793.7467497107</v>
      </c>
      <c r="U331" s="265">
        <f>S331*$H$12</f>
        <v>2212990.14512537</v>
      </c>
      <c r="V331" s="336">
        <f>S331*$V$15</f>
        <v>1700.5559516844542</v>
      </c>
      <c r="W331" s="337">
        <f>S331*$W$15</f>
        <v>2267.4079355792724</v>
      </c>
      <c r="X331" s="331"/>
      <c r="Y331" s="332"/>
      <c r="Z331" s="241"/>
    </row>
    <row r="332" spans="1:26" ht="34.9" customHeight="1">
      <c r="A332" s="333" t="s">
        <v>631</v>
      </c>
      <c r="B332" s="255" t="s">
        <v>637</v>
      </c>
      <c r="C332" s="256">
        <f t="shared" si="438"/>
        <v>503.89905353483596</v>
      </c>
      <c r="D332" s="261">
        <v>983610.95249999978</v>
      </c>
      <c r="E332" s="261">
        <f t="shared" si="439"/>
        <v>1129876.4534206584</v>
      </c>
      <c r="F332" s="261">
        <f>+E332/E330*F330</f>
        <v>510689.99999999988</v>
      </c>
      <c r="G332" s="262">
        <f t="shared" si="440"/>
        <v>11298.764534206584</v>
      </c>
      <c r="H332" s="263">
        <f t="shared" si="441"/>
        <v>1.1487025948103793E-2</v>
      </c>
      <c r="I332" s="262">
        <f t="shared" si="442"/>
        <v>59318.51380458456</v>
      </c>
      <c r="J332" s="263">
        <f t="shared" si="443"/>
        <v>5.2499999999999998E-2</v>
      </c>
      <c r="K332" s="262">
        <f t="shared" si="444"/>
        <v>48358.712206404176</v>
      </c>
      <c r="L332" s="263">
        <f t="shared" si="445"/>
        <v>4.2799999999999998E-2</v>
      </c>
      <c r="M332" s="262">
        <f t="shared" si="446"/>
        <v>112987.64534206584</v>
      </c>
      <c r="N332" s="263">
        <f t="shared" si="447"/>
        <v>0.1</v>
      </c>
      <c r="O332" s="262">
        <f t="shared" si="358"/>
        <v>1361840.0893079196</v>
      </c>
      <c r="P332" s="262">
        <f t="shared" si="372"/>
        <v>340460.0223269799</v>
      </c>
      <c r="Q332" s="263">
        <f t="shared" si="373"/>
        <v>0.25</v>
      </c>
      <c r="R332" s="335">
        <f t="shared" si="448"/>
        <v>1702300.1116348994</v>
      </c>
      <c r="S332" s="265">
        <f t="shared" si="449"/>
        <v>872.07997522279686</v>
      </c>
      <c r="T332" s="265">
        <f t="shared" si="450"/>
        <v>142149.03596131588</v>
      </c>
      <c r="U332" s="265">
        <f t="shared" si="451"/>
        <v>1702300.1116348994</v>
      </c>
      <c r="V332" s="336">
        <f t="shared" si="452"/>
        <v>1308.1199628341953</v>
      </c>
      <c r="W332" s="337">
        <f t="shared" si="453"/>
        <v>1744.1599504455937</v>
      </c>
      <c r="X332" s="331"/>
      <c r="Y332" s="332"/>
      <c r="Z332" s="241"/>
    </row>
    <row r="333" spans="1:26" ht="34.9" customHeight="1">
      <c r="A333" s="333" t="s">
        <v>631</v>
      </c>
      <c r="B333" s="255" t="s">
        <v>638</v>
      </c>
      <c r="C333" s="256">
        <f t="shared" si="438"/>
        <v>216.32463627049179</v>
      </c>
      <c r="D333" s="261">
        <v>422265.69</v>
      </c>
      <c r="E333" s="261">
        <f t="shared" si="439"/>
        <v>485057.69380239514</v>
      </c>
      <c r="F333" s="261">
        <f>+E333/E330*F330</f>
        <v>219240</v>
      </c>
      <c r="G333" s="262">
        <f t="shared" si="440"/>
        <v>4850.5769380239517</v>
      </c>
      <c r="H333" s="263">
        <f t="shared" si="441"/>
        <v>1.1487025948103791E-2</v>
      </c>
      <c r="I333" s="262">
        <f t="shared" si="442"/>
        <v>25465.528924625745</v>
      </c>
      <c r="J333" s="263">
        <f t="shared" si="443"/>
        <v>5.2499999999999998E-2</v>
      </c>
      <c r="K333" s="262">
        <f t="shared" si="444"/>
        <v>20760.46929474251</v>
      </c>
      <c r="L333" s="263">
        <f t="shared" si="445"/>
        <v>4.2799999999999998E-2</v>
      </c>
      <c r="M333" s="262">
        <f t="shared" si="446"/>
        <v>48505.769380239515</v>
      </c>
      <c r="N333" s="263">
        <f t="shared" si="447"/>
        <v>0.1</v>
      </c>
      <c r="O333" s="262">
        <f t="shared" si="358"/>
        <v>584640.03834002698</v>
      </c>
      <c r="P333" s="262">
        <f t="shared" si="372"/>
        <v>146160.00958500674</v>
      </c>
      <c r="Q333" s="263">
        <f t="shared" si="373"/>
        <v>0.25</v>
      </c>
      <c r="R333" s="335">
        <f t="shared" si="448"/>
        <v>730800.04792503372</v>
      </c>
      <c r="S333" s="265">
        <f t="shared" si="449"/>
        <v>374.38527045339845</v>
      </c>
      <c r="T333" s="265">
        <f t="shared" si="450"/>
        <v>61024.799083903948</v>
      </c>
      <c r="U333" s="265">
        <f t="shared" si="451"/>
        <v>730800.04792503372</v>
      </c>
      <c r="V333" s="336">
        <f t="shared" si="452"/>
        <v>561.57790568009773</v>
      </c>
      <c r="W333" s="337">
        <f t="shared" si="453"/>
        <v>748.7705409067969</v>
      </c>
      <c r="X333" s="331"/>
      <c r="Y333" s="332"/>
      <c r="Z333" s="241"/>
    </row>
    <row r="334" spans="1:26" ht="34.9" customHeight="1">
      <c r="A334" s="333" t="s">
        <v>631</v>
      </c>
      <c r="B334" s="255" t="s">
        <v>639</v>
      </c>
      <c r="C334" s="256">
        <f t="shared" si="438"/>
        <v>210.31561859631145</v>
      </c>
      <c r="D334" s="261">
        <v>410536.08749999997</v>
      </c>
      <c r="E334" s="261">
        <f t="shared" si="439"/>
        <v>471583.8689745508</v>
      </c>
      <c r="F334" s="261">
        <f>+E334/E330*F330</f>
        <v>213150</v>
      </c>
      <c r="G334" s="262">
        <f t="shared" si="440"/>
        <v>4715.8386897455084</v>
      </c>
      <c r="H334" s="263">
        <f t="shared" si="441"/>
        <v>1.1487025948103791E-2</v>
      </c>
      <c r="I334" s="262">
        <f t="shared" si="442"/>
        <v>24758.153121163916</v>
      </c>
      <c r="J334" s="263">
        <f t="shared" si="443"/>
        <v>5.2499999999999998E-2</v>
      </c>
      <c r="K334" s="262">
        <f t="shared" si="444"/>
        <v>20183.789592110774</v>
      </c>
      <c r="L334" s="263">
        <f t="shared" si="445"/>
        <v>4.2799999999999998E-2</v>
      </c>
      <c r="M334" s="262">
        <f t="shared" si="446"/>
        <v>47158.386897455086</v>
      </c>
      <c r="N334" s="263">
        <f t="shared" si="447"/>
        <v>0.1</v>
      </c>
      <c r="O334" s="262">
        <f t="shared" si="358"/>
        <v>568400.03727502609</v>
      </c>
      <c r="P334" s="262">
        <f t="shared" si="372"/>
        <v>142100.00931875652</v>
      </c>
      <c r="Q334" s="263">
        <f t="shared" si="373"/>
        <v>0.25</v>
      </c>
      <c r="R334" s="335">
        <f t="shared" si="448"/>
        <v>710500.04659378261</v>
      </c>
      <c r="S334" s="265">
        <f t="shared" si="449"/>
        <v>363.98567960747062</v>
      </c>
      <c r="T334" s="265">
        <f t="shared" si="450"/>
        <v>59329.665776017711</v>
      </c>
      <c r="U334" s="265">
        <f t="shared" si="451"/>
        <v>710500.04659378261</v>
      </c>
      <c r="V334" s="336">
        <f t="shared" si="452"/>
        <v>545.97851941120598</v>
      </c>
      <c r="W334" s="337">
        <f t="shared" si="453"/>
        <v>727.97135921494123</v>
      </c>
      <c r="X334" s="331"/>
      <c r="Y334" s="332"/>
      <c r="Z334" s="241"/>
    </row>
    <row r="335" spans="1:26" ht="34.9" customHeight="1">
      <c r="A335" s="333"/>
      <c r="B335" s="255"/>
      <c r="C335" s="256"/>
      <c r="D335" s="261"/>
      <c r="E335" s="261"/>
      <c r="F335" s="261"/>
      <c r="G335" s="262"/>
      <c r="H335" s="263"/>
      <c r="I335" s="262"/>
      <c r="J335" s="263"/>
      <c r="K335" s="262"/>
      <c r="L335" s="263"/>
      <c r="M335" s="262"/>
      <c r="N335" s="263"/>
      <c r="O335" s="262">
        <f t="shared" si="358"/>
        <v>0</v>
      </c>
      <c r="P335" s="262">
        <f t="shared" si="372"/>
        <v>0</v>
      </c>
      <c r="Q335" s="263"/>
      <c r="R335" s="335"/>
      <c r="S335" s="265"/>
      <c r="T335" s="265"/>
      <c r="U335" s="265"/>
      <c r="V335" s="336"/>
      <c r="W335" s="337"/>
      <c r="X335" s="331"/>
      <c r="Y335" s="332"/>
      <c r="Z335" s="241"/>
    </row>
    <row r="336" spans="1:26" ht="34.9" customHeight="1">
      <c r="A336" s="333" t="str">
        <f>CONCATENATE(A339,$Z$95,$Z$89)</f>
        <v>Configuration Manager||Expert</v>
      </c>
      <c r="B336" s="255" t="str">
        <f>LEFT(B339,21)</f>
        <v>Configuration Manager</v>
      </c>
      <c r="C336" s="256">
        <f t="shared" ref="C336:C343" si="454">D336/$H$12</f>
        <v>1954.420980491803</v>
      </c>
      <c r="D336" s="261">
        <v>3815029.7539199996</v>
      </c>
      <c r="E336" s="261">
        <f t="shared" ref="E336:E343" si="455">D336*$E$18</f>
        <v>4382334.577606705</v>
      </c>
      <c r="F336" s="261">
        <f>+E336/E340*F340</f>
        <v>3428239.0153846149</v>
      </c>
      <c r="G336" s="262">
        <f t="shared" ref="G336:G343" si="456">E336*0.01</f>
        <v>43823.34577606705</v>
      </c>
      <c r="H336" s="263">
        <f t="shared" ref="H336:H343" si="457">IF(D336&lt;&gt;0,G336/D336,"")</f>
        <v>1.148702594810379E-2</v>
      </c>
      <c r="I336" s="262">
        <f t="shared" ref="I336:I343" si="458">E336*0.0525</f>
        <v>230072.56532435201</v>
      </c>
      <c r="J336" s="263">
        <f t="shared" ref="J336:J343" si="459">IF(E336&lt;&gt;0,I336/E336,"")</f>
        <v>5.2499999999999998E-2</v>
      </c>
      <c r="K336" s="262">
        <f t="shared" ref="K336:K343" si="460">E336*0.0428</f>
        <v>187563.91992156697</v>
      </c>
      <c r="L336" s="263">
        <f t="shared" ref="L336:L343" si="461">IF(E336&lt;&gt;0,K336/E336,"")</f>
        <v>4.2799999999999998E-2</v>
      </c>
      <c r="M336" s="262">
        <f t="shared" ref="M336:M343" si="462">E336*0.1</f>
        <v>438233.45776067051</v>
      </c>
      <c r="N336" s="263">
        <f t="shared" ref="N336:N343" si="463">IF(E336&lt;&gt;0,M336/E336,"")</f>
        <v>0.1</v>
      </c>
      <c r="O336" s="262">
        <f t="shared" si="358"/>
        <v>5282027.8663893612</v>
      </c>
      <c r="P336" s="262">
        <f t="shared" si="372"/>
        <v>1320506.9665973403</v>
      </c>
      <c r="Q336" s="263">
        <f t="shared" si="373"/>
        <v>0.25</v>
      </c>
      <c r="R336" s="335">
        <f t="shared" ref="R336:R343" si="464">O336+P336</f>
        <v>6602534.8329867013</v>
      </c>
      <c r="S336" s="265">
        <f t="shared" ref="S336:S343" si="465">R336/$H$12</f>
        <v>3382.4461234563018</v>
      </c>
      <c r="T336" s="265">
        <f t="shared" ref="T336:T343" si="466">S336*$H$13</f>
        <v>551338.71812337718</v>
      </c>
      <c r="U336" s="265">
        <f t="shared" ref="U336:U343" si="467">S336*$H$12</f>
        <v>6602534.8329867013</v>
      </c>
      <c r="V336" s="336">
        <f t="shared" ref="V336:V343" si="468">S336*$V$15</f>
        <v>5073.6691851844525</v>
      </c>
      <c r="W336" s="337">
        <f t="shared" ref="W336:W343" si="469">S336*$W$15</f>
        <v>6764.8922469126037</v>
      </c>
      <c r="X336" s="331"/>
      <c r="Y336" s="332"/>
      <c r="Z336" s="241"/>
    </row>
    <row r="337" spans="1:26" ht="34.9" customHeight="1">
      <c r="A337" s="333" t="str">
        <f>CONCATENATE(A339,$Z$95,$Z$90)</f>
        <v>Configuration Manager||Senior Manager</v>
      </c>
      <c r="B337" s="255" t="str">
        <f>LEFT(B340,21)</f>
        <v>Configuration Manager</v>
      </c>
      <c r="C337" s="256">
        <f t="shared" si="454"/>
        <v>1302.9473203278687</v>
      </c>
      <c r="D337" s="261">
        <v>2543353.1692799996</v>
      </c>
      <c r="E337" s="261">
        <f t="shared" si="455"/>
        <v>2921556.385071137</v>
      </c>
      <c r="F337" s="261">
        <f>+E337/E340*F340</f>
        <v>2285492.6769230771</v>
      </c>
      <c r="G337" s="262">
        <f t="shared" si="456"/>
        <v>29215.563850711369</v>
      </c>
      <c r="H337" s="263">
        <f t="shared" si="457"/>
        <v>1.1487025948103791E-2</v>
      </c>
      <c r="I337" s="262">
        <f t="shared" si="458"/>
        <v>153381.7102162347</v>
      </c>
      <c r="J337" s="263">
        <f t="shared" si="459"/>
        <v>5.2500000000000005E-2</v>
      </c>
      <c r="K337" s="262">
        <f t="shared" si="460"/>
        <v>125042.61328104466</v>
      </c>
      <c r="L337" s="263">
        <f t="shared" si="461"/>
        <v>4.2799999999999998E-2</v>
      </c>
      <c r="M337" s="262">
        <f t="shared" si="462"/>
        <v>292155.63850711373</v>
      </c>
      <c r="N337" s="263">
        <f t="shared" si="463"/>
        <v>0.1</v>
      </c>
      <c r="O337" s="262">
        <f t="shared" si="358"/>
        <v>3521351.9109262419</v>
      </c>
      <c r="P337" s="262">
        <f t="shared" si="372"/>
        <v>880337.97773156047</v>
      </c>
      <c r="Q337" s="263">
        <f t="shared" si="373"/>
        <v>0.25</v>
      </c>
      <c r="R337" s="335">
        <f t="shared" si="464"/>
        <v>4401689.8886578027</v>
      </c>
      <c r="S337" s="265">
        <f t="shared" si="465"/>
        <v>2254.9640823042023</v>
      </c>
      <c r="T337" s="265">
        <f t="shared" si="466"/>
        <v>367559.14541558496</v>
      </c>
      <c r="U337" s="265">
        <f t="shared" si="467"/>
        <v>4401689.8886578027</v>
      </c>
      <c r="V337" s="336">
        <f t="shared" si="468"/>
        <v>3382.4461234563032</v>
      </c>
      <c r="W337" s="337">
        <f t="shared" si="469"/>
        <v>4509.9281646084046</v>
      </c>
      <c r="X337" s="331"/>
      <c r="Y337" s="332"/>
      <c r="Z337" s="241"/>
    </row>
    <row r="338" spans="1:26" ht="34.9" customHeight="1">
      <c r="A338" s="333" t="str">
        <f>CONCATENATE(A340,$Z$95,$Z$97)</f>
        <v>Configuration Manager||Manager</v>
      </c>
      <c r="B338" s="255" t="str">
        <f>LEFT(B341,21)</f>
        <v>Configuration Manager</v>
      </c>
      <c r="C338" s="256">
        <f t="shared" si="454"/>
        <v>1057.5871106557374</v>
      </c>
      <c r="D338" s="261">
        <v>2064410.0399999996</v>
      </c>
      <c r="E338" s="261">
        <f t="shared" si="455"/>
        <v>2371393.1697005979</v>
      </c>
      <c r="F338" s="261">
        <f>+E338/E340*F340</f>
        <v>1855107.692307692</v>
      </c>
      <c r="G338" s="262">
        <f t="shared" si="456"/>
        <v>23713.931697005981</v>
      </c>
      <c r="H338" s="263">
        <f t="shared" si="457"/>
        <v>1.1487025948103791E-2</v>
      </c>
      <c r="I338" s="262">
        <f t="shared" si="458"/>
        <v>124498.14140928138</v>
      </c>
      <c r="J338" s="263">
        <f t="shared" si="459"/>
        <v>5.2499999999999998E-2</v>
      </c>
      <c r="K338" s="262">
        <f t="shared" si="460"/>
        <v>101495.62766318559</v>
      </c>
      <c r="L338" s="263">
        <f t="shared" si="461"/>
        <v>4.2799999999999998E-2</v>
      </c>
      <c r="M338" s="262">
        <f t="shared" si="462"/>
        <v>237139.31697005979</v>
      </c>
      <c r="N338" s="263">
        <f t="shared" si="463"/>
        <v>0.1</v>
      </c>
      <c r="O338" s="262">
        <f t="shared" si="358"/>
        <v>2858240.1874401299</v>
      </c>
      <c r="P338" s="262">
        <f t="shared" si="372"/>
        <v>714560.04686003248</v>
      </c>
      <c r="Q338" s="263">
        <f t="shared" si="373"/>
        <v>0.25</v>
      </c>
      <c r="R338" s="335">
        <f t="shared" si="464"/>
        <v>3572800.2343001626</v>
      </c>
      <c r="S338" s="265">
        <f t="shared" si="465"/>
        <v>1830.3279888832801</v>
      </c>
      <c r="T338" s="265">
        <f t="shared" si="466"/>
        <v>298343.46218797466</v>
      </c>
      <c r="U338" s="265">
        <f t="shared" si="467"/>
        <v>3572800.2343001626</v>
      </c>
      <c r="V338" s="336">
        <f t="shared" si="468"/>
        <v>2745.4919833249201</v>
      </c>
      <c r="W338" s="337">
        <f t="shared" si="469"/>
        <v>3660.6559777665602</v>
      </c>
      <c r="X338" s="331"/>
      <c r="Y338" s="332"/>
      <c r="Z338" s="241"/>
    </row>
    <row r="339" spans="1:26" ht="34.9" customHeight="1">
      <c r="A339" s="333" t="s">
        <v>640</v>
      </c>
      <c r="B339" s="255" t="s">
        <v>641</v>
      </c>
      <c r="C339" s="256">
        <f t="shared" si="454"/>
        <v>858.43109631147536</v>
      </c>
      <c r="D339" s="261">
        <v>1675657.5</v>
      </c>
      <c r="E339" s="261">
        <f t="shared" si="455"/>
        <v>1924832.1182634728</v>
      </c>
      <c r="F339" s="261">
        <f>+E339/E340*F340</f>
        <v>1505769.230769231</v>
      </c>
      <c r="G339" s="262">
        <f t="shared" si="456"/>
        <v>19248.321182634729</v>
      </c>
      <c r="H339" s="263">
        <f t="shared" si="457"/>
        <v>1.1487025948103791E-2</v>
      </c>
      <c r="I339" s="262">
        <f t="shared" si="458"/>
        <v>101053.68620883233</v>
      </c>
      <c r="J339" s="263">
        <f t="shared" si="459"/>
        <v>5.2499999999999998E-2</v>
      </c>
      <c r="K339" s="262">
        <f t="shared" si="460"/>
        <v>82382.814661676632</v>
      </c>
      <c r="L339" s="263">
        <f t="shared" si="461"/>
        <v>4.2799999999999998E-2</v>
      </c>
      <c r="M339" s="262">
        <f t="shared" si="462"/>
        <v>192483.21182634728</v>
      </c>
      <c r="N339" s="263">
        <f t="shared" si="463"/>
        <v>0.1</v>
      </c>
      <c r="O339" s="262">
        <f t="shared" ref="O339:O402" si="470">E339+G339+I339+K339+M339</f>
        <v>2320000.1521429638</v>
      </c>
      <c r="P339" s="262">
        <f t="shared" si="372"/>
        <v>580000.03803574096</v>
      </c>
      <c r="Q339" s="263">
        <f t="shared" si="373"/>
        <v>0.25</v>
      </c>
      <c r="R339" s="335">
        <f t="shared" si="464"/>
        <v>2900000.1901787049</v>
      </c>
      <c r="S339" s="265">
        <f t="shared" si="465"/>
        <v>1485.6558351325332</v>
      </c>
      <c r="T339" s="265">
        <f t="shared" si="466"/>
        <v>242161.9011266029</v>
      </c>
      <c r="U339" s="265">
        <f t="shared" si="467"/>
        <v>2900000.1901787049</v>
      </c>
      <c r="V339" s="336">
        <f t="shared" si="468"/>
        <v>2228.4837526987999</v>
      </c>
      <c r="W339" s="337">
        <f t="shared" si="469"/>
        <v>2971.3116702650664</v>
      </c>
      <c r="X339" s="331"/>
      <c r="Y339" s="332"/>
      <c r="Z339" s="241"/>
    </row>
    <row r="340" spans="1:26" ht="34.9" customHeight="1">
      <c r="A340" s="333" t="s">
        <v>640</v>
      </c>
      <c r="B340" s="255" t="s">
        <v>642</v>
      </c>
      <c r="C340" s="256">
        <f t="shared" si="454"/>
        <v>446.38417008196717</v>
      </c>
      <c r="D340" s="261">
        <v>871341.89999999991</v>
      </c>
      <c r="E340" s="261">
        <f t="shared" si="455"/>
        <v>1000912.7014970058</v>
      </c>
      <c r="F340" s="338">
        <f>522000*1.5</f>
        <v>783000</v>
      </c>
      <c r="G340" s="262">
        <f t="shared" si="456"/>
        <v>10009.127014970058</v>
      </c>
      <c r="H340" s="263">
        <f t="shared" si="457"/>
        <v>1.1487025948103791E-2</v>
      </c>
      <c r="I340" s="262">
        <f t="shared" si="458"/>
        <v>52547.916828592803</v>
      </c>
      <c r="J340" s="263">
        <f t="shared" si="459"/>
        <v>5.2499999999999998E-2</v>
      </c>
      <c r="K340" s="262">
        <f t="shared" si="460"/>
        <v>42839.063624071845</v>
      </c>
      <c r="L340" s="263">
        <f t="shared" si="461"/>
        <v>4.2799999999999998E-2</v>
      </c>
      <c r="M340" s="262">
        <f t="shared" si="462"/>
        <v>100091.27014970058</v>
      </c>
      <c r="N340" s="263">
        <f t="shared" si="463"/>
        <v>0.1</v>
      </c>
      <c r="O340" s="262">
        <f t="shared" si="470"/>
        <v>1206400.0791143412</v>
      </c>
      <c r="P340" s="262">
        <f t="shared" si="372"/>
        <v>301600.01977858529</v>
      </c>
      <c r="Q340" s="263">
        <f t="shared" si="373"/>
        <v>0.25</v>
      </c>
      <c r="R340" s="335">
        <f t="shared" si="464"/>
        <v>1508000.0988929265</v>
      </c>
      <c r="S340" s="265">
        <f t="shared" si="465"/>
        <v>772.5410342689172</v>
      </c>
      <c r="T340" s="265">
        <f t="shared" si="466"/>
        <v>125924.1885858335</v>
      </c>
      <c r="U340" s="265">
        <f t="shared" si="467"/>
        <v>1508000.0988929265</v>
      </c>
      <c r="V340" s="336">
        <f t="shared" si="468"/>
        <v>1158.8115514033757</v>
      </c>
      <c r="W340" s="337">
        <f t="shared" si="469"/>
        <v>1545.0820685378344</v>
      </c>
      <c r="X340" s="331"/>
      <c r="Y340" s="332"/>
      <c r="Z340" s="241"/>
    </row>
    <row r="341" spans="1:26" ht="34.9" customHeight="1">
      <c r="A341" s="333" t="s">
        <v>640</v>
      </c>
      <c r="B341" s="255" t="s">
        <v>643</v>
      </c>
      <c r="C341" s="256">
        <f t="shared" si="454"/>
        <v>408.61320184426228</v>
      </c>
      <c r="D341" s="261">
        <v>797612.97</v>
      </c>
      <c r="E341" s="261">
        <f t="shared" si="455"/>
        <v>916220.08829341305</v>
      </c>
      <c r="F341" s="261">
        <f>+E341/E340*F340</f>
        <v>716746.15384615387</v>
      </c>
      <c r="G341" s="262">
        <f t="shared" si="456"/>
        <v>9162.2008829341303</v>
      </c>
      <c r="H341" s="263">
        <f t="shared" si="457"/>
        <v>1.1487025948103791E-2</v>
      </c>
      <c r="I341" s="262">
        <f t="shared" si="458"/>
        <v>48101.55463540418</v>
      </c>
      <c r="J341" s="263">
        <f t="shared" si="459"/>
        <v>5.2499999999999991E-2</v>
      </c>
      <c r="K341" s="262">
        <f t="shared" si="460"/>
        <v>39214.219778958075</v>
      </c>
      <c r="L341" s="263">
        <f t="shared" si="461"/>
        <v>4.2799999999999998E-2</v>
      </c>
      <c r="M341" s="262">
        <f t="shared" si="462"/>
        <v>91622.008829341314</v>
      </c>
      <c r="N341" s="263">
        <f t="shared" si="463"/>
        <v>0.1</v>
      </c>
      <c r="O341" s="262">
        <f t="shared" si="470"/>
        <v>1104320.0724200509</v>
      </c>
      <c r="P341" s="262">
        <f t="shared" ref="P341:P404" si="471">O341*0.25</f>
        <v>276080.01810501271</v>
      </c>
      <c r="Q341" s="263">
        <f t="shared" ref="Q341:Q404" si="472">$Q$19</f>
        <v>0.25</v>
      </c>
      <c r="R341" s="335">
        <f t="shared" si="464"/>
        <v>1380400.0905250637</v>
      </c>
      <c r="S341" s="265">
        <f t="shared" si="465"/>
        <v>707.17217752308591</v>
      </c>
      <c r="T341" s="265">
        <f t="shared" si="466"/>
        <v>115269.06493626301</v>
      </c>
      <c r="U341" s="265">
        <f t="shared" si="467"/>
        <v>1380400.0905250637</v>
      </c>
      <c r="V341" s="336">
        <f t="shared" si="468"/>
        <v>1060.7582662846289</v>
      </c>
      <c r="W341" s="337">
        <f t="shared" si="469"/>
        <v>1414.3443550461718</v>
      </c>
      <c r="X341" s="331"/>
      <c r="Y341" s="332"/>
      <c r="Z341" s="241"/>
    </row>
    <row r="342" spans="1:26" ht="34.9" customHeight="1">
      <c r="A342" s="333" t="s">
        <v>640</v>
      </c>
      <c r="B342" s="255" t="s">
        <v>644</v>
      </c>
      <c r="C342" s="256">
        <f t="shared" si="454"/>
        <v>154.51759733606556</v>
      </c>
      <c r="D342" s="261">
        <v>301618.34999999998</v>
      </c>
      <c r="E342" s="261">
        <f t="shared" si="455"/>
        <v>346469.78128742508</v>
      </c>
      <c r="F342" s="261">
        <f>+E342/E340*F340</f>
        <v>271038.46153846156</v>
      </c>
      <c r="G342" s="262">
        <f t="shared" si="456"/>
        <v>3464.6978128742508</v>
      </c>
      <c r="H342" s="263">
        <f t="shared" si="457"/>
        <v>1.1487025948103791E-2</v>
      </c>
      <c r="I342" s="262">
        <f t="shared" si="458"/>
        <v>18189.663517589815</v>
      </c>
      <c r="J342" s="263">
        <f t="shared" si="459"/>
        <v>5.2499999999999998E-2</v>
      </c>
      <c r="K342" s="262">
        <f t="shared" si="460"/>
        <v>14828.906639101793</v>
      </c>
      <c r="L342" s="263">
        <f t="shared" si="461"/>
        <v>4.2799999999999998E-2</v>
      </c>
      <c r="M342" s="262">
        <f t="shared" si="462"/>
        <v>34646.978128742507</v>
      </c>
      <c r="N342" s="263">
        <f t="shared" si="463"/>
        <v>9.9999999999999992E-2</v>
      </c>
      <c r="O342" s="262">
        <f t="shared" si="470"/>
        <v>417600.02738573344</v>
      </c>
      <c r="P342" s="262">
        <f t="shared" si="471"/>
        <v>104400.00684643336</v>
      </c>
      <c r="Q342" s="263">
        <f t="shared" si="472"/>
        <v>0.25</v>
      </c>
      <c r="R342" s="335">
        <f t="shared" si="464"/>
        <v>522000.03423216683</v>
      </c>
      <c r="S342" s="265">
        <f t="shared" si="465"/>
        <v>267.41805032385594</v>
      </c>
      <c r="T342" s="265">
        <f t="shared" si="466"/>
        <v>43589.14220278852</v>
      </c>
      <c r="U342" s="265">
        <f t="shared" si="467"/>
        <v>522000.03423216677</v>
      </c>
      <c r="V342" s="336">
        <f t="shared" si="468"/>
        <v>401.12707548578391</v>
      </c>
      <c r="W342" s="337">
        <f t="shared" si="469"/>
        <v>534.83610064771187</v>
      </c>
      <c r="X342" s="331"/>
      <c r="Y342" s="332"/>
      <c r="Z342" s="241"/>
    </row>
    <row r="343" spans="1:26" ht="34.9" customHeight="1">
      <c r="A343" s="333" t="s">
        <v>640</v>
      </c>
      <c r="B343" s="255" t="s">
        <v>645</v>
      </c>
      <c r="C343" s="256">
        <f t="shared" si="454"/>
        <v>0</v>
      </c>
      <c r="D343" s="261">
        <v>0</v>
      </c>
      <c r="E343" s="261">
        <f t="shared" si="455"/>
        <v>0</v>
      </c>
      <c r="F343" s="261"/>
      <c r="G343" s="262">
        <f t="shared" si="456"/>
        <v>0</v>
      </c>
      <c r="H343" s="263" t="str">
        <f t="shared" si="457"/>
        <v/>
      </c>
      <c r="I343" s="262">
        <f t="shared" si="458"/>
        <v>0</v>
      </c>
      <c r="J343" s="263" t="str">
        <f t="shared" si="459"/>
        <v/>
      </c>
      <c r="K343" s="262">
        <f t="shared" si="460"/>
        <v>0</v>
      </c>
      <c r="L343" s="263" t="str">
        <f t="shared" si="461"/>
        <v/>
      </c>
      <c r="M343" s="262">
        <f t="shared" si="462"/>
        <v>0</v>
      </c>
      <c r="N343" s="263" t="str">
        <f t="shared" si="463"/>
        <v/>
      </c>
      <c r="O343" s="262">
        <f t="shared" si="470"/>
        <v>0</v>
      </c>
      <c r="P343" s="262">
        <f t="shared" si="471"/>
        <v>0</v>
      </c>
      <c r="Q343" s="263"/>
      <c r="R343" s="335">
        <f t="shared" si="464"/>
        <v>0</v>
      </c>
      <c r="S343" s="265">
        <f t="shared" si="465"/>
        <v>0</v>
      </c>
      <c r="T343" s="265">
        <f t="shared" si="466"/>
        <v>0</v>
      </c>
      <c r="U343" s="265">
        <f t="shared" si="467"/>
        <v>0</v>
      </c>
      <c r="V343" s="336">
        <f t="shared" si="468"/>
        <v>0</v>
      </c>
      <c r="W343" s="337">
        <f t="shared" si="469"/>
        <v>0</v>
      </c>
      <c r="X343" s="331"/>
      <c r="Y343" s="332"/>
      <c r="Z343" s="241"/>
    </row>
    <row r="344" spans="1:26" ht="34.9" customHeight="1">
      <c r="A344" s="333"/>
      <c r="B344" s="255"/>
      <c r="C344" s="256"/>
      <c r="D344" s="261"/>
      <c r="E344" s="261"/>
      <c r="F344" s="261"/>
      <c r="G344" s="262"/>
      <c r="H344" s="263"/>
      <c r="I344" s="262"/>
      <c r="J344" s="263"/>
      <c r="K344" s="262"/>
      <c r="L344" s="263"/>
      <c r="M344" s="262"/>
      <c r="N344" s="263"/>
      <c r="O344" s="262">
        <f t="shared" si="470"/>
        <v>0</v>
      </c>
      <c r="P344" s="262">
        <f t="shared" si="471"/>
        <v>0</v>
      </c>
      <c r="Q344" s="263"/>
      <c r="R344" s="335"/>
      <c r="S344" s="265"/>
      <c r="T344" s="265"/>
      <c r="U344" s="265"/>
      <c r="V344" s="336"/>
      <c r="W344" s="337"/>
      <c r="X344" s="331"/>
      <c r="Y344" s="332"/>
      <c r="Z344" s="241"/>
    </row>
    <row r="345" spans="1:26" ht="34.9" customHeight="1">
      <c r="A345" s="333" t="str">
        <f>CONCATENATE(A349,$Z$95,$Z$89)</f>
        <v>Draughtsman||Expert</v>
      </c>
      <c r="B345" s="255" t="str">
        <f>LEFT(B349,12)</f>
        <v xml:space="preserve">Draughtsman </v>
      </c>
      <c r="C345" s="256">
        <f t="shared" ref="C345:C355" si="473">D345/$H$12</f>
        <v>771.99628729426229</v>
      </c>
      <c r="D345" s="261">
        <v>1506936.7527983999</v>
      </c>
      <c r="E345" s="261">
        <f t="shared" ref="E345:E355" si="474">D345*$E$18</f>
        <v>1731022.1581546487</v>
      </c>
      <c r="F345" s="261">
        <f>+E345/E351*F351</f>
        <v>936657.51069767459</v>
      </c>
      <c r="G345" s="262">
        <f t="shared" ref="G345:G355" si="475">E345*0.01</f>
        <v>17310.221581546488</v>
      </c>
      <c r="H345" s="263">
        <f t="shared" ref="H345:H355" si="476">IF(D345&lt;&gt;0,G345/D345,"")</f>
        <v>1.1487025948103791E-2</v>
      </c>
      <c r="I345" s="262">
        <f t="shared" ref="I345:I355" si="477">E345*0.0525</f>
        <v>90878.663303119058</v>
      </c>
      <c r="J345" s="263">
        <f t="shared" ref="J345:J355" si="478">IF(E345&lt;&gt;0,I345/E345,"")</f>
        <v>5.2499999999999998E-2</v>
      </c>
      <c r="K345" s="262">
        <f t="shared" ref="K345:K355" si="479">E345*0.0428</f>
        <v>74087.748369018955</v>
      </c>
      <c r="L345" s="263">
        <f t="shared" ref="L345:L355" si="480">IF(E345&lt;&gt;0,K345/E345,"")</f>
        <v>4.2799999999999991E-2</v>
      </c>
      <c r="M345" s="262">
        <f t="shared" ref="M345:M355" si="481">E345*0.1</f>
        <v>173102.21581546488</v>
      </c>
      <c r="N345" s="263">
        <f t="shared" ref="N345:N355" si="482">IF(E345&lt;&gt;0,M345/E345,"")</f>
        <v>0.1</v>
      </c>
      <c r="O345" s="262">
        <f t="shared" si="470"/>
        <v>2086401.0072237984</v>
      </c>
      <c r="P345" s="262">
        <f t="shared" si="471"/>
        <v>521600.25180594961</v>
      </c>
      <c r="Q345" s="263">
        <f t="shared" si="472"/>
        <v>0.25</v>
      </c>
      <c r="R345" s="335">
        <f t="shared" ref="R345:R355" si="483">O345+P345</f>
        <v>2608001.2590297479</v>
      </c>
      <c r="S345" s="265">
        <f t="shared" ref="S345:S355" si="484">R345/$H$12</f>
        <v>1336.0662187652397</v>
      </c>
      <c r="T345" s="265">
        <f t="shared" ref="T345:T355" si="485">S345*$H$13</f>
        <v>217778.79365873407</v>
      </c>
      <c r="U345" s="265">
        <f t="shared" ref="U345:U355" si="486">S345*$H$12</f>
        <v>2608001.2590297479</v>
      </c>
      <c r="V345" s="336">
        <f t="shared" ref="V345:V355" si="487">S345*$V$15</f>
        <v>2004.0993281478595</v>
      </c>
      <c r="W345" s="337">
        <f t="shared" ref="W345:W355" si="488">S345*$W$15</f>
        <v>2672.1324375304794</v>
      </c>
      <c r="X345" s="331"/>
      <c r="Y345" s="332"/>
      <c r="Z345" s="241"/>
    </row>
    <row r="346" spans="1:26" ht="34.9" customHeight="1">
      <c r="A346" s="333" t="str">
        <f>CONCATENATE(A349,$Z$95,$Z$90)</f>
        <v>Draughtsman||Senior Manager</v>
      </c>
      <c r="B346" s="255" t="str">
        <f>LEFT(B351,12)</f>
        <v xml:space="preserve">Draughtsman </v>
      </c>
      <c r="C346" s="256">
        <f t="shared" si="473"/>
        <v>514.66419152950812</v>
      </c>
      <c r="D346" s="261">
        <v>1004624.5018655999</v>
      </c>
      <c r="E346" s="261">
        <f t="shared" si="474"/>
        <v>1154014.7721030992</v>
      </c>
      <c r="F346" s="261">
        <f>+E346/E351*F351</f>
        <v>624438.34046511631</v>
      </c>
      <c r="G346" s="262">
        <f t="shared" si="475"/>
        <v>11540.147721030991</v>
      </c>
      <c r="H346" s="263">
        <f t="shared" si="476"/>
        <v>1.1487025948103791E-2</v>
      </c>
      <c r="I346" s="262">
        <f t="shared" si="477"/>
        <v>60585.7755354127</v>
      </c>
      <c r="J346" s="263">
        <f t="shared" si="478"/>
        <v>5.2499999999999998E-2</v>
      </c>
      <c r="K346" s="262">
        <f t="shared" si="479"/>
        <v>49391.832246012644</v>
      </c>
      <c r="L346" s="263">
        <f t="shared" si="480"/>
        <v>4.2799999999999998E-2</v>
      </c>
      <c r="M346" s="262">
        <f t="shared" si="481"/>
        <v>115401.47721030992</v>
      </c>
      <c r="N346" s="263">
        <f t="shared" si="482"/>
        <v>0.1</v>
      </c>
      <c r="O346" s="262">
        <f t="shared" si="470"/>
        <v>1390934.0048158653</v>
      </c>
      <c r="P346" s="262">
        <f t="shared" si="471"/>
        <v>347733.50120396633</v>
      </c>
      <c r="Q346" s="263">
        <f t="shared" si="472"/>
        <v>0.25</v>
      </c>
      <c r="R346" s="335">
        <f t="shared" si="483"/>
        <v>1738667.5060198316</v>
      </c>
      <c r="S346" s="265">
        <f t="shared" si="484"/>
        <v>890.7108125101596</v>
      </c>
      <c r="T346" s="265">
        <f t="shared" si="485"/>
        <v>145185.86243915602</v>
      </c>
      <c r="U346" s="265">
        <f t="shared" si="486"/>
        <v>1738667.5060198316</v>
      </c>
      <c r="V346" s="336">
        <f t="shared" si="487"/>
        <v>1336.0662187652395</v>
      </c>
      <c r="W346" s="337">
        <f t="shared" si="488"/>
        <v>1781.4216250203192</v>
      </c>
      <c r="X346" s="331"/>
      <c r="Y346" s="332"/>
      <c r="Z346" s="241"/>
    </row>
    <row r="347" spans="1:26" ht="34.9" customHeight="1">
      <c r="A347" s="333" t="str">
        <f>CONCATENATE(A351,$Z$95,$Z$97)</f>
        <v>Draughtsman||Manager</v>
      </c>
      <c r="B347" s="255" t="str">
        <f>LEFT(B353,12)</f>
        <v xml:space="preserve">Draughtsman </v>
      </c>
      <c r="C347" s="256">
        <f t="shared" si="473"/>
        <v>417.74690870901634</v>
      </c>
      <c r="D347" s="261">
        <v>815441.96579999989</v>
      </c>
      <c r="E347" s="261">
        <f t="shared" si="474"/>
        <v>936700.30203173624</v>
      </c>
      <c r="F347" s="261">
        <f>+E347/E351*F351</f>
        <v>506849.30232558143</v>
      </c>
      <c r="G347" s="262">
        <f t="shared" si="475"/>
        <v>9367.0030203173628</v>
      </c>
      <c r="H347" s="263">
        <f t="shared" si="476"/>
        <v>1.1487025948103791E-2</v>
      </c>
      <c r="I347" s="262">
        <f t="shared" si="477"/>
        <v>49176.765856666148</v>
      </c>
      <c r="J347" s="263">
        <f t="shared" si="478"/>
        <v>5.2499999999999998E-2</v>
      </c>
      <c r="K347" s="262">
        <f t="shared" si="479"/>
        <v>40090.772926958307</v>
      </c>
      <c r="L347" s="263">
        <f t="shared" si="480"/>
        <v>4.2799999999999998E-2</v>
      </c>
      <c r="M347" s="262">
        <f t="shared" si="481"/>
        <v>93670.030203173636</v>
      </c>
      <c r="N347" s="263">
        <f t="shared" si="482"/>
        <v>0.1</v>
      </c>
      <c r="O347" s="262">
        <f t="shared" si="470"/>
        <v>1129004.8740388518</v>
      </c>
      <c r="P347" s="262">
        <f t="shared" si="471"/>
        <v>282251.21850971295</v>
      </c>
      <c r="Q347" s="263">
        <f t="shared" si="472"/>
        <v>0.25</v>
      </c>
      <c r="R347" s="335">
        <f t="shared" si="483"/>
        <v>1411256.0925485648</v>
      </c>
      <c r="S347" s="265">
        <f t="shared" si="484"/>
        <v>722.97955560889591</v>
      </c>
      <c r="T347" s="265">
        <f t="shared" si="485"/>
        <v>117845.66756425003</v>
      </c>
      <c r="U347" s="265">
        <f t="shared" si="486"/>
        <v>1411256.0925485648</v>
      </c>
      <c r="V347" s="336">
        <f t="shared" si="487"/>
        <v>1084.469333413344</v>
      </c>
      <c r="W347" s="337">
        <f t="shared" si="488"/>
        <v>1445.9591112177918</v>
      </c>
      <c r="X347" s="331"/>
      <c r="Y347" s="332"/>
      <c r="Z347" s="241"/>
    </row>
    <row r="348" spans="1:26" ht="34.9" customHeight="1">
      <c r="A348" s="333" t="s">
        <v>646</v>
      </c>
      <c r="B348" s="255" t="s">
        <v>647</v>
      </c>
      <c r="C348" s="256">
        <f t="shared" si="473"/>
        <v>440.80436795594267</v>
      </c>
      <c r="D348" s="261">
        <f>661884.7125*1.3</f>
        <v>860450.12625000009</v>
      </c>
      <c r="E348" s="261">
        <f>D348*$E$18</f>
        <v>988401.29272829334</v>
      </c>
      <c r="F348" s="261">
        <f>+E348/E351*F351</f>
        <v>534824.75083056488</v>
      </c>
      <c r="G348" s="262">
        <f t="shared" si="475"/>
        <v>9884.0129272829345</v>
      </c>
      <c r="H348" s="263">
        <f t="shared" si="476"/>
        <v>1.1487025948103791E-2</v>
      </c>
      <c r="I348" s="262">
        <f t="shared" si="477"/>
        <v>51891.067868235397</v>
      </c>
      <c r="J348" s="263">
        <f t="shared" si="478"/>
        <v>5.2499999999999998E-2</v>
      </c>
      <c r="K348" s="262">
        <f t="shared" si="479"/>
        <v>42303.575328770952</v>
      </c>
      <c r="L348" s="263">
        <f t="shared" si="480"/>
        <v>4.2799999999999998E-2</v>
      </c>
      <c r="M348" s="262">
        <f t="shared" si="481"/>
        <v>98840.129272829334</v>
      </c>
      <c r="N348" s="263">
        <f t="shared" si="482"/>
        <v>0.1</v>
      </c>
      <c r="O348" s="262">
        <f t="shared" si="470"/>
        <v>1191320.0781254119</v>
      </c>
      <c r="P348" s="262">
        <f t="shared" si="471"/>
        <v>297830.01953135297</v>
      </c>
      <c r="Q348" s="263">
        <f t="shared" si="472"/>
        <v>0.25</v>
      </c>
      <c r="R348" s="335">
        <f>O348+P348</f>
        <v>1489150.0976567648</v>
      </c>
      <c r="S348" s="265">
        <f>R348/$H$12</f>
        <v>762.88427134055576</v>
      </c>
      <c r="T348" s="265">
        <f>S348*$H$13</f>
        <v>124350.13622851059</v>
      </c>
      <c r="U348" s="265">
        <f>S348*$H$12</f>
        <v>1489150.0976567648</v>
      </c>
      <c r="V348" s="336">
        <f>S348*$V$15</f>
        <v>1144.3264070108337</v>
      </c>
      <c r="W348" s="337">
        <f>S348*$W$15</f>
        <v>1525.7685426811115</v>
      </c>
      <c r="X348" s="331"/>
      <c r="Y348" s="332"/>
      <c r="Z348" s="241"/>
    </row>
    <row r="349" spans="1:26" ht="34.9" customHeight="1">
      <c r="A349" s="333" t="s">
        <v>646</v>
      </c>
      <c r="B349" s="255" t="s">
        <v>648</v>
      </c>
      <c r="C349" s="256">
        <f t="shared" si="473"/>
        <v>339.08028304303281</v>
      </c>
      <c r="D349" s="261">
        <v>661884.71250000002</v>
      </c>
      <c r="E349" s="261">
        <f t="shared" si="474"/>
        <v>760308.68671407178</v>
      </c>
      <c r="F349" s="261">
        <f>+E349/E351*F351</f>
        <v>411403.65448504989</v>
      </c>
      <c r="G349" s="262">
        <f t="shared" si="475"/>
        <v>7603.0868671407179</v>
      </c>
      <c r="H349" s="263">
        <f t="shared" si="476"/>
        <v>1.1487025948103791E-2</v>
      </c>
      <c r="I349" s="262">
        <f t="shared" si="477"/>
        <v>39916.206052488764</v>
      </c>
      <c r="J349" s="263">
        <f t="shared" si="478"/>
        <v>5.2499999999999991E-2</v>
      </c>
      <c r="K349" s="262">
        <f t="shared" si="479"/>
        <v>32541.211791362271</v>
      </c>
      <c r="L349" s="263">
        <f t="shared" si="480"/>
        <v>4.2799999999999998E-2</v>
      </c>
      <c r="M349" s="262">
        <f t="shared" si="481"/>
        <v>76030.868671407181</v>
      </c>
      <c r="N349" s="263">
        <f t="shared" si="482"/>
        <v>0.1</v>
      </c>
      <c r="O349" s="262">
        <f t="shared" si="470"/>
        <v>916400.06009647076</v>
      </c>
      <c r="P349" s="262">
        <f t="shared" si="471"/>
        <v>229100.01502411769</v>
      </c>
      <c r="Q349" s="263">
        <f t="shared" si="472"/>
        <v>0.25</v>
      </c>
      <c r="R349" s="335">
        <f t="shared" si="483"/>
        <v>1145500.0751205885</v>
      </c>
      <c r="S349" s="265">
        <f t="shared" si="484"/>
        <v>586.8340548773507</v>
      </c>
      <c r="T349" s="265">
        <f t="shared" si="485"/>
        <v>95653.950945008168</v>
      </c>
      <c r="U349" s="265">
        <f t="shared" si="486"/>
        <v>1145500.0751205885</v>
      </c>
      <c r="V349" s="336">
        <f t="shared" si="487"/>
        <v>880.25108231602599</v>
      </c>
      <c r="W349" s="337">
        <f t="shared" si="488"/>
        <v>1173.6681097547014</v>
      </c>
      <c r="X349" s="331"/>
      <c r="Y349" s="332"/>
      <c r="Z349" s="241"/>
    </row>
    <row r="350" spans="1:26" ht="34.9" customHeight="1">
      <c r="A350" s="333" t="s">
        <v>646</v>
      </c>
      <c r="B350" s="255" t="s">
        <v>649</v>
      </c>
      <c r="C350" s="256">
        <f t="shared" si="473"/>
        <v>335.90408798668034</v>
      </c>
      <c r="D350" s="261">
        <f>504372.9075*1.3</f>
        <v>655684.77974999999</v>
      </c>
      <c r="E350" s="261">
        <f>D350*$E$18</f>
        <v>753186.80787649693</v>
      </c>
      <c r="F350" s="261">
        <f>+E350/E351*F351</f>
        <v>407550.00000000006</v>
      </c>
      <c r="G350" s="262">
        <f t="shared" si="475"/>
        <v>7531.8680787649691</v>
      </c>
      <c r="H350" s="263">
        <f t="shared" si="476"/>
        <v>1.1487025948103791E-2</v>
      </c>
      <c r="I350" s="262">
        <f t="shared" si="477"/>
        <v>39542.307413516086</v>
      </c>
      <c r="J350" s="263">
        <f t="shared" si="478"/>
        <v>5.2499999999999998E-2</v>
      </c>
      <c r="K350" s="262">
        <f t="shared" si="479"/>
        <v>32236.395377114066</v>
      </c>
      <c r="L350" s="263">
        <f t="shared" si="480"/>
        <v>4.2799999999999998E-2</v>
      </c>
      <c r="M350" s="262">
        <f t="shared" si="481"/>
        <v>75318.68078764969</v>
      </c>
      <c r="N350" s="263">
        <f t="shared" si="482"/>
        <v>9.9999999999999992E-2</v>
      </c>
      <c r="O350" s="262">
        <f t="shared" si="470"/>
        <v>907816.05953354179</v>
      </c>
      <c r="P350" s="262">
        <f t="shared" si="471"/>
        <v>226954.01488338545</v>
      </c>
      <c r="Q350" s="263">
        <f t="shared" si="472"/>
        <v>0.25</v>
      </c>
      <c r="R350" s="335">
        <f>O350+P350</f>
        <v>1134770.0744169273</v>
      </c>
      <c r="S350" s="265">
        <f>R350/$H$12</f>
        <v>581.33712828736031</v>
      </c>
      <c r="T350" s="265">
        <f>S350*$H$13</f>
        <v>94757.951910839736</v>
      </c>
      <c r="U350" s="265">
        <f>S350*$H$12</f>
        <v>1134770.0744169273</v>
      </c>
      <c r="V350" s="336">
        <f>S350*$V$15</f>
        <v>872.00569243104042</v>
      </c>
      <c r="W350" s="337">
        <f>S350*$W$15</f>
        <v>1162.6742565747206</v>
      </c>
      <c r="X350" s="331"/>
      <c r="Y350" s="332"/>
      <c r="Z350" s="241"/>
    </row>
    <row r="351" spans="1:26" ht="34.9" customHeight="1">
      <c r="A351" s="333" t="s">
        <v>646</v>
      </c>
      <c r="B351" s="255" t="s">
        <v>650</v>
      </c>
      <c r="C351" s="256">
        <f t="shared" si="473"/>
        <v>258.38775998975404</v>
      </c>
      <c r="D351" s="261">
        <v>504372.90749999991</v>
      </c>
      <c r="E351" s="261">
        <f t="shared" si="474"/>
        <v>579374.46759730519</v>
      </c>
      <c r="F351" s="338">
        <f>209000*1.5</f>
        <v>313500</v>
      </c>
      <c r="G351" s="262">
        <f t="shared" si="475"/>
        <v>5793.7446759730519</v>
      </c>
      <c r="H351" s="263">
        <f t="shared" si="476"/>
        <v>1.1487025948103791E-2</v>
      </c>
      <c r="I351" s="262">
        <f t="shared" si="477"/>
        <v>30417.159548858523</v>
      </c>
      <c r="J351" s="263">
        <f t="shared" si="478"/>
        <v>5.2499999999999998E-2</v>
      </c>
      <c r="K351" s="262">
        <f t="shared" si="479"/>
        <v>24797.22721316466</v>
      </c>
      <c r="L351" s="263">
        <f t="shared" si="480"/>
        <v>4.2799999999999998E-2</v>
      </c>
      <c r="M351" s="262">
        <f t="shared" si="481"/>
        <v>57937.446759730519</v>
      </c>
      <c r="N351" s="263">
        <f t="shared" si="482"/>
        <v>0.1</v>
      </c>
      <c r="O351" s="262">
        <f t="shared" si="470"/>
        <v>698320.04579503206</v>
      </c>
      <c r="P351" s="262">
        <f t="shared" si="471"/>
        <v>174580.01144875801</v>
      </c>
      <c r="Q351" s="263">
        <f t="shared" si="472"/>
        <v>0.25</v>
      </c>
      <c r="R351" s="335">
        <f t="shared" si="483"/>
        <v>872900.05724379001</v>
      </c>
      <c r="S351" s="265">
        <f t="shared" si="484"/>
        <v>447.18240637489242</v>
      </c>
      <c r="T351" s="265">
        <f t="shared" si="485"/>
        <v>72890.73223910747</v>
      </c>
      <c r="U351" s="265">
        <f t="shared" si="486"/>
        <v>872900.05724379001</v>
      </c>
      <c r="V351" s="336">
        <f t="shared" si="487"/>
        <v>670.77360956233861</v>
      </c>
      <c r="W351" s="337">
        <f t="shared" si="488"/>
        <v>894.36481274978485</v>
      </c>
      <c r="X351" s="331"/>
      <c r="Y351" s="332"/>
      <c r="Z351" s="241"/>
    </row>
    <row r="352" spans="1:26" ht="34.9" customHeight="1">
      <c r="A352" s="333" t="s">
        <v>646</v>
      </c>
      <c r="B352" s="255" t="s">
        <v>651</v>
      </c>
      <c r="C352" s="256">
        <f t="shared" si="473"/>
        <v>254.43897694672131</v>
      </c>
      <c r="D352" s="261">
        <f>382049.91*1.3</f>
        <v>496664.88299999997</v>
      </c>
      <c r="E352" s="261">
        <f>D352*$E$18</f>
        <v>570520.23985329329</v>
      </c>
      <c r="F352" s="261">
        <f>+E352/E351*F351</f>
        <v>308708.97009966779</v>
      </c>
      <c r="G352" s="262">
        <f t="shared" si="475"/>
        <v>5705.2023985329333</v>
      </c>
      <c r="H352" s="263">
        <f t="shared" si="476"/>
        <v>1.1487025948103791E-2</v>
      </c>
      <c r="I352" s="262">
        <f t="shared" si="477"/>
        <v>29952.312592297898</v>
      </c>
      <c r="J352" s="263">
        <f t="shared" si="478"/>
        <v>5.2499999999999998E-2</v>
      </c>
      <c r="K352" s="262">
        <f t="shared" si="479"/>
        <v>24418.266265720951</v>
      </c>
      <c r="L352" s="263">
        <f t="shared" si="480"/>
        <v>4.2799999999999998E-2</v>
      </c>
      <c r="M352" s="262">
        <f t="shared" si="481"/>
        <v>57052.023985329331</v>
      </c>
      <c r="N352" s="263">
        <f t="shared" si="482"/>
        <v>0.1</v>
      </c>
      <c r="O352" s="262">
        <f t="shared" si="470"/>
        <v>687648.04509517434</v>
      </c>
      <c r="P352" s="262">
        <f t="shared" si="471"/>
        <v>171912.01127379359</v>
      </c>
      <c r="Q352" s="263">
        <f t="shared" si="472"/>
        <v>0.25</v>
      </c>
      <c r="R352" s="335">
        <f>O352+P352</f>
        <v>859560.05636896798</v>
      </c>
      <c r="S352" s="265">
        <f>R352/$H$12</f>
        <v>440.34838953328278</v>
      </c>
      <c r="T352" s="265">
        <f>S352*$H$13</f>
        <v>71776.787493925091</v>
      </c>
      <c r="U352" s="265">
        <f>S352*$H$12</f>
        <v>859560.05636896798</v>
      </c>
      <c r="V352" s="336">
        <f>S352*$V$15</f>
        <v>660.52258429992412</v>
      </c>
      <c r="W352" s="337">
        <f>S352*$W$15</f>
        <v>880.69677906656557</v>
      </c>
      <c r="X352" s="331"/>
      <c r="Y352" s="332"/>
      <c r="Z352" s="241"/>
    </row>
    <row r="353" spans="1:26" ht="34.9" customHeight="1">
      <c r="A353" s="333" t="s">
        <v>646</v>
      </c>
      <c r="B353" s="255" t="s">
        <v>652</v>
      </c>
      <c r="C353" s="256">
        <f t="shared" si="473"/>
        <v>195.72228995901639</v>
      </c>
      <c r="D353" s="261">
        <v>382049.91</v>
      </c>
      <c r="E353" s="261">
        <f t="shared" si="474"/>
        <v>438861.72296407179</v>
      </c>
      <c r="F353" s="261">
        <f>+E353/E351*F351</f>
        <v>237468.43853820604</v>
      </c>
      <c r="G353" s="262">
        <f t="shared" si="475"/>
        <v>4388.6172296407176</v>
      </c>
      <c r="H353" s="263">
        <f t="shared" si="476"/>
        <v>1.1487025948103791E-2</v>
      </c>
      <c r="I353" s="262">
        <f t="shared" si="477"/>
        <v>23040.240455613766</v>
      </c>
      <c r="J353" s="263">
        <f t="shared" si="478"/>
        <v>5.2499999999999991E-2</v>
      </c>
      <c r="K353" s="262">
        <f t="shared" si="479"/>
        <v>18783.281742862273</v>
      </c>
      <c r="L353" s="263">
        <f t="shared" si="480"/>
        <v>4.2800000000000005E-2</v>
      </c>
      <c r="M353" s="262">
        <f t="shared" si="481"/>
        <v>43886.172296407181</v>
      </c>
      <c r="N353" s="263">
        <f t="shared" si="482"/>
        <v>0.1</v>
      </c>
      <c r="O353" s="262">
        <f t="shared" si="470"/>
        <v>528960.03468859568</v>
      </c>
      <c r="P353" s="262">
        <f t="shared" si="471"/>
        <v>132240.00867214892</v>
      </c>
      <c r="Q353" s="263">
        <f t="shared" si="472"/>
        <v>0.25</v>
      </c>
      <c r="R353" s="335">
        <f t="shared" si="483"/>
        <v>661200.0433607446</v>
      </c>
      <c r="S353" s="265">
        <f t="shared" si="484"/>
        <v>338.72953041021754</v>
      </c>
      <c r="T353" s="265">
        <f t="shared" si="485"/>
        <v>55212.913456865455</v>
      </c>
      <c r="U353" s="265">
        <f t="shared" si="486"/>
        <v>661200.0433607446</v>
      </c>
      <c r="V353" s="336">
        <f t="shared" si="487"/>
        <v>508.0942956153263</v>
      </c>
      <c r="W353" s="337">
        <f t="shared" si="488"/>
        <v>677.45906082043507</v>
      </c>
      <c r="X353" s="331"/>
      <c r="Y353" s="332"/>
      <c r="Z353" s="241"/>
    </row>
    <row r="354" spans="1:26" ht="34.9" customHeight="1">
      <c r="A354" s="333" t="s">
        <v>646</v>
      </c>
      <c r="B354" s="255" t="s">
        <v>653</v>
      </c>
      <c r="C354" s="256">
        <f t="shared" si="473"/>
        <v>128.7646644467213</v>
      </c>
      <c r="D354" s="261">
        <v>251348.62499999997</v>
      </c>
      <c r="E354" s="261">
        <f t="shared" si="474"/>
        <v>288724.81773952086</v>
      </c>
      <c r="F354" s="261">
        <f>+E354/E351*F351</f>
        <v>156229.23588039866</v>
      </c>
      <c r="G354" s="262">
        <f t="shared" si="475"/>
        <v>2887.2481773952086</v>
      </c>
      <c r="H354" s="263">
        <f t="shared" si="476"/>
        <v>1.148702594810379E-2</v>
      </c>
      <c r="I354" s="262">
        <f t="shared" si="477"/>
        <v>15158.052931324844</v>
      </c>
      <c r="J354" s="263">
        <f t="shared" si="478"/>
        <v>5.2499999999999998E-2</v>
      </c>
      <c r="K354" s="262">
        <f t="shared" si="479"/>
        <v>12357.422199251492</v>
      </c>
      <c r="L354" s="263">
        <f t="shared" si="480"/>
        <v>4.2799999999999998E-2</v>
      </c>
      <c r="M354" s="262">
        <f t="shared" si="481"/>
        <v>28872.481773952088</v>
      </c>
      <c r="N354" s="263">
        <f t="shared" si="482"/>
        <v>0.1</v>
      </c>
      <c r="O354" s="262">
        <f t="shared" si="470"/>
        <v>348000.02282144449</v>
      </c>
      <c r="P354" s="262">
        <f t="shared" si="471"/>
        <v>87000.005705361124</v>
      </c>
      <c r="Q354" s="263">
        <f t="shared" si="472"/>
        <v>0.25</v>
      </c>
      <c r="R354" s="335">
        <f t="shared" si="483"/>
        <v>435000.02852680563</v>
      </c>
      <c r="S354" s="265">
        <f t="shared" si="484"/>
        <v>222.84837526987994</v>
      </c>
      <c r="T354" s="265">
        <f t="shared" si="485"/>
        <v>36324.285168990427</v>
      </c>
      <c r="U354" s="265">
        <f t="shared" si="486"/>
        <v>435000.02852680563</v>
      </c>
      <c r="V354" s="336">
        <f t="shared" si="487"/>
        <v>334.27256290481989</v>
      </c>
      <c r="W354" s="337">
        <f t="shared" si="488"/>
        <v>445.69675053975988</v>
      </c>
      <c r="X354" s="331"/>
      <c r="Y354" s="332"/>
      <c r="Z354" s="241"/>
    </row>
    <row r="355" spans="1:26" ht="34.9" customHeight="1">
      <c r="A355" s="333" t="s">
        <v>646</v>
      </c>
      <c r="B355" s="255" t="s">
        <v>654</v>
      </c>
      <c r="C355" s="256">
        <f t="shared" si="473"/>
        <v>90.993696209016377</v>
      </c>
      <c r="D355" s="261">
        <v>177619.69499999998</v>
      </c>
      <c r="E355" s="261">
        <f t="shared" si="474"/>
        <v>204032.20453592809</v>
      </c>
      <c r="F355" s="261">
        <f>+E355/E351*F351</f>
        <v>110401.99335548174</v>
      </c>
      <c r="G355" s="262">
        <f t="shared" si="475"/>
        <v>2040.322045359281</v>
      </c>
      <c r="H355" s="263">
        <f t="shared" si="476"/>
        <v>1.1487025948103791E-2</v>
      </c>
      <c r="I355" s="262">
        <f t="shared" si="477"/>
        <v>10711.690738136223</v>
      </c>
      <c r="J355" s="263">
        <f t="shared" si="478"/>
        <v>5.2499999999999991E-2</v>
      </c>
      <c r="K355" s="262">
        <f t="shared" si="479"/>
        <v>8732.5783541377223</v>
      </c>
      <c r="L355" s="263">
        <f t="shared" si="480"/>
        <v>4.2799999999999998E-2</v>
      </c>
      <c r="M355" s="262">
        <f t="shared" si="481"/>
        <v>20403.22045359281</v>
      </c>
      <c r="N355" s="263">
        <f t="shared" si="482"/>
        <v>0.1</v>
      </c>
      <c r="O355" s="262">
        <f t="shared" si="470"/>
        <v>245920.01612715411</v>
      </c>
      <c r="P355" s="262">
        <f t="shared" si="471"/>
        <v>61480.004031788529</v>
      </c>
      <c r="Q355" s="263">
        <f t="shared" si="472"/>
        <v>0.25</v>
      </c>
      <c r="R355" s="335">
        <f t="shared" si="483"/>
        <v>307400.02015894267</v>
      </c>
      <c r="S355" s="265">
        <f t="shared" si="484"/>
        <v>157.4795185240485</v>
      </c>
      <c r="T355" s="265">
        <f t="shared" si="485"/>
        <v>25669.161519419904</v>
      </c>
      <c r="U355" s="265">
        <f t="shared" si="486"/>
        <v>307400.02015894267</v>
      </c>
      <c r="V355" s="336">
        <f t="shared" si="487"/>
        <v>236.21927778607275</v>
      </c>
      <c r="W355" s="337">
        <f t="shared" si="488"/>
        <v>314.959037048097</v>
      </c>
      <c r="X355" s="331"/>
      <c r="Y355" s="332"/>
      <c r="Z355" s="241"/>
    </row>
    <row r="356" spans="1:26" ht="34.9" customHeight="1">
      <c r="A356" s="333"/>
      <c r="B356" s="255"/>
      <c r="C356" s="256"/>
      <c r="D356" s="261"/>
      <c r="E356" s="261"/>
      <c r="F356" s="261"/>
      <c r="G356" s="262"/>
      <c r="H356" s="263"/>
      <c r="I356" s="262"/>
      <c r="J356" s="263"/>
      <c r="K356" s="262"/>
      <c r="L356" s="263"/>
      <c r="M356" s="262"/>
      <c r="N356" s="263"/>
      <c r="O356" s="262">
        <f t="shared" si="470"/>
        <v>0</v>
      </c>
      <c r="P356" s="262">
        <f t="shared" si="471"/>
        <v>0</v>
      </c>
      <c r="Q356" s="263"/>
      <c r="R356" s="335"/>
      <c r="S356" s="265"/>
      <c r="T356" s="265"/>
      <c r="U356" s="265"/>
      <c r="V356" s="336"/>
      <c r="W356" s="337"/>
      <c r="X356" s="331"/>
      <c r="Y356" s="332"/>
      <c r="Z356" s="241"/>
    </row>
    <row r="357" spans="1:26" ht="34.9" customHeight="1">
      <c r="A357" s="333" t="str">
        <f>CONCATENATE(A360,$Z$95,$Z$89)</f>
        <v>Information Technology Manager||Expert</v>
      </c>
      <c r="B357" s="255" t="str">
        <f>LEFT(B360,23)</f>
        <v xml:space="preserve">Information Technology </v>
      </c>
      <c r="C357" s="256">
        <f t="shared" ref="C357:C364" si="489">D357/$H$12</f>
        <v>1237.1484806513113</v>
      </c>
      <c r="D357" s="261">
        <v>2414913.8342313594</v>
      </c>
      <c r="E357" s="261">
        <f t="shared" ref="E357:E364" si="490">D357*$E$18</f>
        <v>2774017.7876250441</v>
      </c>
      <c r="F357" s="261">
        <f>1000000*1.5</f>
        <v>1500000</v>
      </c>
      <c r="G357" s="262">
        <f t="shared" ref="G357:G364" si="491">E357*0.01</f>
        <v>27740.17787625044</v>
      </c>
      <c r="H357" s="263">
        <f t="shared" ref="H357:H364" si="492">IF(D357&lt;&gt;0,G357/D357,"")</f>
        <v>1.148702594810379E-2</v>
      </c>
      <c r="I357" s="262">
        <f t="shared" ref="I357:I364" si="493">E357*0.0525</f>
        <v>145635.93385031482</v>
      </c>
      <c r="J357" s="263">
        <f t="shared" ref="J357:J364" si="494">IF(E357&lt;&gt;0,I357/E357,"")</f>
        <v>5.2499999999999998E-2</v>
      </c>
      <c r="K357" s="262">
        <f t="shared" ref="K357:K364" si="495">E357*0.0428</f>
        <v>118727.96131035188</v>
      </c>
      <c r="L357" s="263">
        <f t="shared" ref="L357:L364" si="496">IF(E357&lt;&gt;0,K357/E357,"")</f>
        <v>4.2799999999999998E-2</v>
      </c>
      <c r="M357" s="262">
        <f t="shared" ref="M357:M364" si="497">E357*0.1</f>
        <v>277401.7787625044</v>
      </c>
      <c r="N357" s="263">
        <f t="shared" ref="N357:N364" si="498">IF(E357&lt;&gt;0,M357/E357,"")</f>
        <v>9.9999999999999992E-2</v>
      </c>
      <c r="O357" s="262">
        <f t="shared" si="470"/>
        <v>3343523.6394244656</v>
      </c>
      <c r="P357" s="262">
        <f t="shared" si="471"/>
        <v>835880.9098561164</v>
      </c>
      <c r="Q357" s="263">
        <f t="shared" si="472"/>
        <v>0.25</v>
      </c>
      <c r="R357" s="335">
        <f t="shared" ref="R357:R364" si="499">O357+P357</f>
        <v>4179404.549280582</v>
      </c>
      <c r="S357" s="265">
        <f t="shared" ref="S357:S364" si="500">R357/$H$12</f>
        <v>2141.0883961478389</v>
      </c>
      <c r="T357" s="265">
        <f t="shared" ref="T357:T364" si="501">S357*$H$13</f>
        <v>348997.40857209772</v>
      </c>
      <c r="U357" s="265">
        <f t="shared" ref="U357:U364" si="502">S357*$H$12</f>
        <v>4179404.5492805815</v>
      </c>
      <c r="V357" s="336">
        <f t="shared" ref="V357:V364" si="503">S357*$V$15</f>
        <v>3211.6325942217582</v>
      </c>
      <c r="W357" s="337">
        <f t="shared" ref="W357:W364" si="504">S357*$W$15</f>
        <v>4282.1767922956778</v>
      </c>
      <c r="X357" s="331"/>
      <c r="Y357" s="332"/>
      <c r="Z357" s="241"/>
    </row>
    <row r="358" spans="1:26" ht="34.9" customHeight="1">
      <c r="A358" s="333" t="str">
        <f>CONCATENATE(A360,$Z$95,$Z$90)</f>
        <v>Information Technology Manager||Senior Manager</v>
      </c>
      <c r="B358" s="255" t="str">
        <f>LEFT(B361,23)</f>
        <v xml:space="preserve">Information Technology </v>
      </c>
      <c r="C358" s="256">
        <f t="shared" si="489"/>
        <v>824.76565376754093</v>
      </c>
      <c r="D358" s="261">
        <v>1609942.5561542399</v>
      </c>
      <c r="E358" s="261">
        <f t="shared" si="490"/>
        <v>1849345.1917500298</v>
      </c>
      <c r="F358" s="261">
        <f>+E358/E361*F361</f>
        <v>1795082.4123949367</v>
      </c>
      <c r="G358" s="262">
        <f t="shared" si="491"/>
        <v>18493.451917500297</v>
      </c>
      <c r="H358" s="263">
        <f t="shared" si="492"/>
        <v>1.148702594810379E-2</v>
      </c>
      <c r="I358" s="262">
        <f t="shared" si="493"/>
        <v>97090.622566876555</v>
      </c>
      <c r="J358" s="263">
        <f t="shared" si="494"/>
        <v>5.2499999999999998E-2</v>
      </c>
      <c r="K358" s="262">
        <f t="shared" si="495"/>
        <v>79151.974206901272</v>
      </c>
      <c r="L358" s="263">
        <f t="shared" si="496"/>
        <v>4.2799999999999998E-2</v>
      </c>
      <c r="M358" s="262">
        <f t="shared" si="497"/>
        <v>184934.51917500299</v>
      </c>
      <c r="N358" s="263">
        <f t="shared" si="498"/>
        <v>0.1</v>
      </c>
      <c r="O358" s="262">
        <f t="shared" si="470"/>
        <v>2229015.7596163107</v>
      </c>
      <c r="P358" s="262">
        <f t="shared" si="471"/>
        <v>557253.93990407768</v>
      </c>
      <c r="Q358" s="263">
        <f t="shared" si="472"/>
        <v>0.25</v>
      </c>
      <c r="R358" s="335">
        <f t="shared" si="499"/>
        <v>2786269.6995203886</v>
      </c>
      <c r="S358" s="265">
        <f t="shared" si="500"/>
        <v>1427.3922640985597</v>
      </c>
      <c r="T358" s="265">
        <f t="shared" si="501"/>
        <v>232664.93904806525</v>
      </c>
      <c r="U358" s="265">
        <f t="shared" si="502"/>
        <v>2786269.6995203886</v>
      </c>
      <c r="V358" s="336">
        <f t="shared" si="503"/>
        <v>2141.0883961478394</v>
      </c>
      <c r="W358" s="337">
        <f t="shared" si="504"/>
        <v>2854.7845281971195</v>
      </c>
      <c r="X358" s="331"/>
      <c r="Y358" s="332"/>
      <c r="Z358" s="241"/>
    </row>
    <row r="359" spans="1:26" ht="34.9" customHeight="1">
      <c r="A359" s="333" t="str">
        <f>CONCATENATE(A361,$Z$95,$Z$97)</f>
        <v>Information Technology Manager||Manager</v>
      </c>
      <c r="B359" s="255" t="str">
        <f>LEFT(B362,23)</f>
        <v xml:space="preserve">Information Technology </v>
      </c>
      <c r="C359" s="256">
        <f t="shared" si="489"/>
        <v>669.45264104508203</v>
      </c>
      <c r="D359" s="261">
        <v>1306771.55532</v>
      </c>
      <c r="E359" s="261">
        <f t="shared" si="490"/>
        <v>1501091.8764204788</v>
      </c>
      <c r="F359" s="261">
        <f>+E359/E361*F361</f>
        <v>1457047.4126582278</v>
      </c>
      <c r="G359" s="262">
        <f t="shared" si="491"/>
        <v>15010.918764204789</v>
      </c>
      <c r="H359" s="263">
        <f t="shared" si="492"/>
        <v>1.1487025948103791E-2</v>
      </c>
      <c r="I359" s="262">
        <f t="shared" si="493"/>
        <v>78807.323512075134</v>
      </c>
      <c r="J359" s="263">
        <f t="shared" si="494"/>
        <v>5.2499999999999998E-2</v>
      </c>
      <c r="K359" s="262">
        <f t="shared" si="495"/>
        <v>64246.732310796491</v>
      </c>
      <c r="L359" s="263">
        <f t="shared" si="496"/>
        <v>4.2799999999999998E-2</v>
      </c>
      <c r="M359" s="262">
        <f t="shared" si="497"/>
        <v>150109.18764204788</v>
      </c>
      <c r="N359" s="263">
        <f t="shared" si="498"/>
        <v>0.1</v>
      </c>
      <c r="O359" s="262">
        <f t="shared" si="470"/>
        <v>1809266.038649603</v>
      </c>
      <c r="P359" s="262">
        <f t="shared" si="471"/>
        <v>452316.50966240076</v>
      </c>
      <c r="Q359" s="263">
        <f t="shared" si="472"/>
        <v>0.25</v>
      </c>
      <c r="R359" s="335">
        <f t="shared" si="499"/>
        <v>2261582.5483120037</v>
      </c>
      <c r="S359" s="265">
        <f t="shared" si="500"/>
        <v>1158.5976169631167</v>
      </c>
      <c r="T359" s="265">
        <f t="shared" si="501"/>
        <v>188851.41156498803</v>
      </c>
      <c r="U359" s="265">
        <f t="shared" si="502"/>
        <v>2261582.5483120037</v>
      </c>
      <c r="V359" s="336">
        <f t="shared" si="503"/>
        <v>1737.8964254446751</v>
      </c>
      <c r="W359" s="337">
        <f t="shared" si="504"/>
        <v>2317.1952339262334</v>
      </c>
      <c r="X359" s="331"/>
      <c r="Y359" s="332"/>
      <c r="Z359" s="241"/>
    </row>
    <row r="360" spans="1:26" ht="34.9" customHeight="1">
      <c r="A360" s="333" t="s">
        <v>655</v>
      </c>
      <c r="B360" s="255" t="s">
        <v>656</v>
      </c>
      <c r="C360" s="256">
        <f t="shared" si="489"/>
        <v>543.38688396516386</v>
      </c>
      <c r="D360" s="261">
        <v>1060691.1974999998</v>
      </c>
      <c r="E360" s="261">
        <f t="shared" si="490"/>
        <v>1218418.7308607779</v>
      </c>
      <c r="F360" s="261">
        <f>+E360/E361*F361</f>
        <v>1182668.3544303793</v>
      </c>
      <c r="G360" s="262">
        <f t="shared" si="491"/>
        <v>12184.187308607779</v>
      </c>
      <c r="H360" s="263">
        <f t="shared" si="492"/>
        <v>1.148702594810379E-2</v>
      </c>
      <c r="I360" s="262">
        <f t="shared" si="493"/>
        <v>63966.983370190836</v>
      </c>
      <c r="J360" s="263">
        <f t="shared" si="494"/>
        <v>5.2499999999999998E-2</v>
      </c>
      <c r="K360" s="262">
        <f t="shared" si="495"/>
        <v>52148.321680841291</v>
      </c>
      <c r="L360" s="263">
        <f t="shared" si="496"/>
        <v>4.2799999999999998E-2</v>
      </c>
      <c r="M360" s="262">
        <f t="shared" si="497"/>
        <v>121841.8730860778</v>
      </c>
      <c r="N360" s="263">
        <f t="shared" si="498"/>
        <v>0.1</v>
      </c>
      <c r="O360" s="262">
        <f t="shared" si="470"/>
        <v>1468560.0963064958</v>
      </c>
      <c r="P360" s="262">
        <f t="shared" si="471"/>
        <v>367140.02407662396</v>
      </c>
      <c r="Q360" s="263">
        <f t="shared" si="472"/>
        <v>0.25</v>
      </c>
      <c r="R360" s="335">
        <f t="shared" si="499"/>
        <v>1835700.1203831197</v>
      </c>
      <c r="S360" s="265">
        <f t="shared" si="500"/>
        <v>940.42014363889325</v>
      </c>
      <c r="T360" s="265">
        <f t="shared" si="501"/>
        <v>153288.48341313959</v>
      </c>
      <c r="U360" s="265">
        <f t="shared" si="502"/>
        <v>1835700.1203831197</v>
      </c>
      <c r="V360" s="336">
        <f t="shared" si="503"/>
        <v>1410.63021545834</v>
      </c>
      <c r="W360" s="337">
        <f t="shared" si="504"/>
        <v>1880.8402872777865</v>
      </c>
      <c r="X360" s="331"/>
      <c r="Y360" s="332"/>
      <c r="Z360" s="241"/>
    </row>
    <row r="361" spans="1:26" ht="34.9" customHeight="1">
      <c r="A361" s="333" t="s">
        <v>655</v>
      </c>
      <c r="B361" s="255" t="s">
        <v>657</v>
      </c>
      <c r="C361" s="256">
        <f t="shared" si="489"/>
        <v>339.08028304303281</v>
      </c>
      <c r="D361" s="261">
        <v>661884.71250000002</v>
      </c>
      <c r="E361" s="261">
        <f t="shared" si="490"/>
        <v>760308.68671407178</v>
      </c>
      <c r="F361" s="338">
        <f>492000*1.5</f>
        <v>738000</v>
      </c>
      <c r="G361" s="262">
        <f t="shared" si="491"/>
        <v>7603.0868671407179</v>
      </c>
      <c r="H361" s="263">
        <f t="shared" si="492"/>
        <v>1.1487025948103791E-2</v>
      </c>
      <c r="I361" s="262">
        <f t="shared" si="493"/>
        <v>39916.206052488764</v>
      </c>
      <c r="J361" s="263">
        <f t="shared" si="494"/>
        <v>5.2499999999999991E-2</v>
      </c>
      <c r="K361" s="262">
        <f t="shared" si="495"/>
        <v>32541.211791362271</v>
      </c>
      <c r="L361" s="263">
        <f t="shared" si="496"/>
        <v>4.2799999999999998E-2</v>
      </c>
      <c r="M361" s="262">
        <f t="shared" si="497"/>
        <v>76030.868671407181</v>
      </c>
      <c r="N361" s="263">
        <f t="shared" si="498"/>
        <v>0.1</v>
      </c>
      <c r="O361" s="262">
        <f t="shared" si="470"/>
        <v>916400.06009647076</v>
      </c>
      <c r="P361" s="262">
        <f t="shared" si="471"/>
        <v>229100.01502411769</v>
      </c>
      <c r="Q361" s="263">
        <f t="shared" si="472"/>
        <v>0.25</v>
      </c>
      <c r="R361" s="335">
        <f t="shared" si="499"/>
        <v>1145500.0751205885</v>
      </c>
      <c r="S361" s="265">
        <f t="shared" si="500"/>
        <v>586.8340548773507</v>
      </c>
      <c r="T361" s="265">
        <f t="shared" si="501"/>
        <v>95653.950945008168</v>
      </c>
      <c r="U361" s="265">
        <f t="shared" si="502"/>
        <v>1145500.0751205885</v>
      </c>
      <c r="V361" s="336">
        <f t="shared" si="503"/>
        <v>880.25108231602599</v>
      </c>
      <c r="W361" s="337">
        <f t="shared" si="504"/>
        <v>1173.6681097547014</v>
      </c>
      <c r="X361" s="331"/>
      <c r="Y361" s="332"/>
      <c r="Z361" s="241"/>
    </row>
    <row r="362" spans="1:26" ht="34.9" customHeight="1">
      <c r="A362" s="333" t="s">
        <v>655</v>
      </c>
      <c r="B362" s="255" t="s">
        <v>658</v>
      </c>
      <c r="C362" s="256">
        <f t="shared" si="489"/>
        <v>258.38775998975404</v>
      </c>
      <c r="D362" s="261">
        <v>504372.90749999991</v>
      </c>
      <c r="E362" s="261">
        <f t="shared" si="490"/>
        <v>579374.46759730519</v>
      </c>
      <c r="F362" s="261">
        <f>+E362/E361*F361</f>
        <v>562374.68354430364</v>
      </c>
      <c r="G362" s="262">
        <f t="shared" si="491"/>
        <v>5793.7446759730519</v>
      </c>
      <c r="H362" s="263">
        <f t="shared" si="492"/>
        <v>1.1487025948103791E-2</v>
      </c>
      <c r="I362" s="262">
        <f t="shared" si="493"/>
        <v>30417.159548858523</v>
      </c>
      <c r="J362" s="263">
        <f t="shared" si="494"/>
        <v>5.2499999999999998E-2</v>
      </c>
      <c r="K362" s="262">
        <f t="shared" si="495"/>
        <v>24797.22721316466</v>
      </c>
      <c r="L362" s="263">
        <f t="shared" si="496"/>
        <v>4.2799999999999998E-2</v>
      </c>
      <c r="M362" s="262">
        <f t="shared" si="497"/>
        <v>57937.446759730519</v>
      </c>
      <c r="N362" s="263">
        <f t="shared" si="498"/>
        <v>0.1</v>
      </c>
      <c r="O362" s="262">
        <f t="shared" si="470"/>
        <v>698320.04579503206</v>
      </c>
      <c r="P362" s="262">
        <f t="shared" si="471"/>
        <v>174580.01144875801</v>
      </c>
      <c r="Q362" s="263">
        <f t="shared" si="472"/>
        <v>0.25</v>
      </c>
      <c r="R362" s="335">
        <f t="shared" si="499"/>
        <v>872900.05724379001</v>
      </c>
      <c r="S362" s="265">
        <f t="shared" si="500"/>
        <v>447.18240637489242</v>
      </c>
      <c r="T362" s="265">
        <f t="shared" si="501"/>
        <v>72890.73223910747</v>
      </c>
      <c r="U362" s="265">
        <f t="shared" si="502"/>
        <v>872900.05724379001</v>
      </c>
      <c r="V362" s="336">
        <f t="shared" si="503"/>
        <v>670.77360956233861</v>
      </c>
      <c r="W362" s="337">
        <f t="shared" si="504"/>
        <v>894.36481274978485</v>
      </c>
      <c r="X362" s="331"/>
      <c r="Y362" s="332"/>
      <c r="Z362" s="241"/>
    </row>
    <row r="363" spans="1:26" ht="34.9" customHeight="1">
      <c r="A363" s="333" t="s">
        <v>655</v>
      </c>
      <c r="B363" s="255" t="s">
        <v>659</v>
      </c>
      <c r="C363" s="256">
        <f t="shared" si="489"/>
        <v>150.2254418545082</v>
      </c>
      <c r="D363" s="261">
        <v>293240.0625</v>
      </c>
      <c r="E363" s="261">
        <f t="shared" si="490"/>
        <v>336845.62069610774</v>
      </c>
      <c r="F363" s="261">
        <f>+E363/E361*F361</f>
        <v>326962.02531645569</v>
      </c>
      <c r="G363" s="262">
        <f t="shared" si="491"/>
        <v>3368.4562069610774</v>
      </c>
      <c r="H363" s="263">
        <f t="shared" si="492"/>
        <v>1.1487025948103791E-2</v>
      </c>
      <c r="I363" s="262">
        <f t="shared" si="493"/>
        <v>17684.395086545657</v>
      </c>
      <c r="J363" s="263">
        <f t="shared" si="494"/>
        <v>5.2500000000000005E-2</v>
      </c>
      <c r="K363" s="262">
        <f t="shared" si="495"/>
        <v>14416.992565793411</v>
      </c>
      <c r="L363" s="263">
        <f t="shared" si="496"/>
        <v>4.2799999999999998E-2</v>
      </c>
      <c r="M363" s="262">
        <f t="shared" si="497"/>
        <v>33684.562069610773</v>
      </c>
      <c r="N363" s="263">
        <f t="shared" si="498"/>
        <v>9.9999999999999992E-2</v>
      </c>
      <c r="O363" s="262">
        <f t="shared" si="470"/>
        <v>406000.02662501863</v>
      </c>
      <c r="P363" s="262">
        <f t="shared" si="471"/>
        <v>101500.00665625466</v>
      </c>
      <c r="Q363" s="263">
        <f t="shared" si="472"/>
        <v>0.25</v>
      </c>
      <c r="R363" s="335">
        <f t="shared" si="499"/>
        <v>507500.03328127327</v>
      </c>
      <c r="S363" s="265">
        <f t="shared" si="500"/>
        <v>259.98977114819326</v>
      </c>
      <c r="T363" s="265">
        <f t="shared" si="501"/>
        <v>42378.3326971555</v>
      </c>
      <c r="U363" s="265">
        <f t="shared" si="502"/>
        <v>507500.03328127321</v>
      </c>
      <c r="V363" s="336">
        <f t="shared" si="503"/>
        <v>389.98465672228986</v>
      </c>
      <c r="W363" s="337">
        <f t="shared" si="504"/>
        <v>519.97954229638651</v>
      </c>
      <c r="X363" s="331"/>
      <c r="Y363" s="332"/>
      <c r="Z363" s="241"/>
    </row>
    <row r="364" spans="1:26" ht="34.9" customHeight="1">
      <c r="A364" s="333" t="s">
        <v>655</v>
      </c>
      <c r="B364" s="255" t="s">
        <v>660</v>
      </c>
      <c r="C364" s="256">
        <f t="shared" si="489"/>
        <v>121.89721567622949</v>
      </c>
      <c r="D364" s="261">
        <v>237943.36499999996</v>
      </c>
      <c r="E364" s="261">
        <f t="shared" si="490"/>
        <v>273326.16079341306</v>
      </c>
      <c r="F364" s="261">
        <f>+E364/E361*F361</f>
        <v>265306.32911392394</v>
      </c>
      <c r="G364" s="262">
        <f t="shared" si="491"/>
        <v>2733.2616079341306</v>
      </c>
      <c r="H364" s="263">
        <f t="shared" si="492"/>
        <v>1.148702594810379E-2</v>
      </c>
      <c r="I364" s="262">
        <f t="shared" si="493"/>
        <v>14349.623441654185</v>
      </c>
      <c r="J364" s="263">
        <f t="shared" si="494"/>
        <v>5.2499999999999998E-2</v>
      </c>
      <c r="K364" s="262">
        <f t="shared" si="495"/>
        <v>11698.359681958078</v>
      </c>
      <c r="L364" s="263">
        <f t="shared" si="496"/>
        <v>4.2799999999999998E-2</v>
      </c>
      <c r="M364" s="262">
        <f t="shared" si="497"/>
        <v>27332.616079341307</v>
      </c>
      <c r="N364" s="263">
        <f t="shared" si="498"/>
        <v>0.1</v>
      </c>
      <c r="O364" s="262">
        <f t="shared" si="470"/>
        <v>329440.02160430083</v>
      </c>
      <c r="P364" s="262">
        <f t="shared" si="471"/>
        <v>82360.005401075206</v>
      </c>
      <c r="Q364" s="263">
        <f t="shared" si="472"/>
        <v>0.25</v>
      </c>
      <c r="R364" s="335">
        <f t="shared" si="499"/>
        <v>411800.02700537606</v>
      </c>
      <c r="S364" s="265">
        <f t="shared" si="500"/>
        <v>210.9631285888197</v>
      </c>
      <c r="T364" s="265">
        <f t="shared" si="501"/>
        <v>34386.989959977611</v>
      </c>
      <c r="U364" s="265">
        <f t="shared" si="502"/>
        <v>411800.02700537606</v>
      </c>
      <c r="V364" s="336">
        <f t="shared" si="503"/>
        <v>316.44469288322955</v>
      </c>
      <c r="W364" s="337">
        <f t="shared" si="504"/>
        <v>421.9262571776394</v>
      </c>
      <c r="X364" s="331"/>
      <c r="Y364" s="332"/>
      <c r="Z364" s="241"/>
    </row>
    <row r="365" spans="1:26" ht="17.5">
      <c r="A365" s="333"/>
      <c r="B365" s="255"/>
      <c r="C365" s="256"/>
      <c r="D365" s="261"/>
      <c r="E365" s="261"/>
      <c r="F365" s="261"/>
      <c r="G365" s="262"/>
      <c r="H365" s="263"/>
      <c r="I365" s="262"/>
      <c r="J365" s="263"/>
      <c r="K365" s="262"/>
      <c r="L365" s="263"/>
      <c r="M365" s="262"/>
      <c r="N365" s="263"/>
      <c r="O365" s="262">
        <f t="shared" si="470"/>
        <v>0</v>
      </c>
      <c r="P365" s="262">
        <f t="shared" si="471"/>
        <v>0</v>
      </c>
      <c r="Q365" s="263"/>
      <c r="R365" s="335"/>
      <c r="S365" s="265"/>
      <c r="T365" s="265"/>
      <c r="U365" s="265"/>
      <c r="V365" s="336"/>
      <c r="W365" s="337"/>
      <c r="X365" s="331"/>
      <c r="Y365" s="332"/>
      <c r="Z365" s="241"/>
    </row>
    <row r="366" spans="1:26" ht="34.9" customHeight="1">
      <c r="A366" s="333" t="str">
        <f>CONCATENATE(A369,$Z$95,$Z$89)</f>
        <v>Nuclear Criticality Safety Engineer||Expert</v>
      </c>
      <c r="B366" s="339" t="str">
        <f>LEFT(B369,35)</f>
        <v>Nuclear Criticality Safety Engineer</v>
      </c>
      <c r="C366" s="256">
        <f t="shared" ref="C366:C373" si="505">D366/$H$12</f>
        <v>0</v>
      </c>
      <c r="D366" s="261"/>
      <c r="E366" s="261"/>
      <c r="F366" s="261"/>
      <c r="G366" s="262">
        <f t="shared" ref="G366:G373" si="506">E366*0.01</f>
        <v>0</v>
      </c>
      <c r="H366" s="263" t="str">
        <f t="shared" ref="H366:H373" si="507">IF(D366&lt;&gt;0,G366/D366,"")</f>
        <v/>
      </c>
      <c r="I366" s="262">
        <f t="shared" ref="I366:I373" si="508">E366*0.0525</f>
        <v>0</v>
      </c>
      <c r="J366" s="263" t="str">
        <f t="shared" ref="J366:J373" si="509">IF(D366&lt;&gt;0,I366/D366,"")</f>
        <v/>
      </c>
      <c r="K366" s="262">
        <f t="shared" ref="K366:K373" si="510">E366*0.0428</f>
        <v>0</v>
      </c>
      <c r="L366" s="263" t="str">
        <f t="shared" ref="L366:L373" si="511">IF(D366&lt;&gt;0,K366/D366,"")</f>
        <v/>
      </c>
      <c r="M366" s="262">
        <f t="shared" ref="M366:M373" si="512">E366*0.1</f>
        <v>0</v>
      </c>
      <c r="N366" s="263" t="str">
        <f t="shared" ref="N366:N373" si="513">IF(D366&lt;&gt;0,M366/D366,"")</f>
        <v/>
      </c>
      <c r="O366" s="262">
        <f t="shared" si="470"/>
        <v>0</v>
      </c>
      <c r="P366" s="262">
        <f t="shared" si="471"/>
        <v>0</v>
      </c>
      <c r="Q366" s="263"/>
      <c r="R366" s="335">
        <f t="shared" ref="R366:R373" si="514">O366+P366</f>
        <v>0</v>
      </c>
      <c r="S366" s="265">
        <f t="shared" ref="S366:S373" si="515">R366/$H$12</f>
        <v>0</v>
      </c>
      <c r="T366" s="265">
        <f t="shared" ref="T366:T373" si="516">S366*$H$13</f>
        <v>0</v>
      </c>
      <c r="U366" s="265">
        <f t="shared" ref="U366:U373" si="517">S366*$H$12</f>
        <v>0</v>
      </c>
      <c r="V366" s="336">
        <f t="shared" ref="V366:V373" si="518">S366*$V$15</f>
        <v>0</v>
      </c>
      <c r="W366" s="337">
        <f t="shared" ref="W366:W373" si="519">S366*$W$15</f>
        <v>0</v>
      </c>
      <c r="X366" s="331"/>
      <c r="Y366" s="332"/>
      <c r="Z366" s="241"/>
    </row>
    <row r="367" spans="1:26" ht="34.9" customHeight="1">
      <c r="A367" s="333" t="str">
        <f>CONCATENATE(A369,$Z$95,$Z$90)</f>
        <v>Nuclear Criticality Safety Engineer||Senior Manager</v>
      </c>
      <c r="B367" s="339" t="str">
        <f>LEFT(B370,35)</f>
        <v>Nuclear Criticality Safety Engineer</v>
      </c>
      <c r="C367" s="256">
        <f t="shared" si="505"/>
        <v>0</v>
      </c>
      <c r="D367" s="261"/>
      <c r="E367" s="261"/>
      <c r="F367" s="261"/>
      <c r="G367" s="262">
        <f t="shared" si="506"/>
        <v>0</v>
      </c>
      <c r="H367" s="263" t="str">
        <f t="shared" si="507"/>
        <v/>
      </c>
      <c r="I367" s="262">
        <f t="shared" si="508"/>
        <v>0</v>
      </c>
      <c r="J367" s="263" t="str">
        <f t="shared" si="509"/>
        <v/>
      </c>
      <c r="K367" s="262">
        <f t="shared" si="510"/>
        <v>0</v>
      </c>
      <c r="L367" s="263" t="str">
        <f t="shared" si="511"/>
        <v/>
      </c>
      <c r="M367" s="262">
        <f t="shared" si="512"/>
        <v>0</v>
      </c>
      <c r="N367" s="263" t="str">
        <f t="shared" si="513"/>
        <v/>
      </c>
      <c r="O367" s="262">
        <f t="shared" si="470"/>
        <v>0</v>
      </c>
      <c r="P367" s="262">
        <f t="shared" si="471"/>
        <v>0</v>
      </c>
      <c r="Q367" s="263"/>
      <c r="R367" s="335">
        <f t="shared" si="514"/>
        <v>0</v>
      </c>
      <c r="S367" s="265">
        <f t="shared" si="515"/>
        <v>0</v>
      </c>
      <c r="T367" s="265">
        <f t="shared" si="516"/>
        <v>0</v>
      </c>
      <c r="U367" s="265">
        <f t="shared" si="517"/>
        <v>0</v>
      </c>
      <c r="V367" s="336">
        <f t="shared" si="518"/>
        <v>0</v>
      </c>
      <c r="W367" s="337">
        <f t="shared" si="519"/>
        <v>0</v>
      </c>
      <c r="X367" s="331"/>
      <c r="Y367" s="332"/>
      <c r="Z367" s="241"/>
    </row>
    <row r="368" spans="1:26" ht="34.9" customHeight="1">
      <c r="A368" s="333" t="str">
        <f>CONCATENATE(A370,$Z$95,$Z$97)</f>
        <v>Nuclear Criticality Safety Engineer||Manager</v>
      </c>
      <c r="B368" s="339" t="str">
        <f>LEFT(B371,35)</f>
        <v>Nuclear Criticality Safety Engineer</v>
      </c>
      <c r="C368" s="256">
        <f t="shared" si="505"/>
        <v>0</v>
      </c>
      <c r="D368" s="261"/>
      <c r="E368" s="261"/>
      <c r="F368" s="261"/>
      <c r="G368" s="262">
        <f t="shared" si="506"/>
        <v>0</v>
      </c>
      <c r="H368" s="263" t="str">
        <f t="shared" si="507"/>
        <v/>
      </c>
      <c r="I368" s="262">
        <f t="shared" si="508"/>
        <v>0</v>
      </c>
      <c r="J368" s="263" t="str">
        <f t="shared" si="509"/>
        <v/>
      </c>
      <c r="K368" s="262">
        <f t="shared" si="510"/>
        <v>0</v>
      </c>
      <c r="L368" s="263" t="str">
        <f t="shared" si="511"/>
        <v/>
      </c>
      <c r="M368" s="262">
        <f t="shared" si="512"/>
        <v>0</v>
      </c>
      <c r="N368" s="263" t="str">
        <f t="shared" si="513"/>
        <v/>
      </c>
      <c r="O368" s="262">
        <f t="shared" si="470"/>
        <v>0</v>
      </c>
      <c r="P368" s="262">
        <f t="shared" si="471"/>
        <v>0</v>
      </c>
      <c r="Q368" s="263"/>
      <c r="R368" s="335">
        <f t="shared" si="514"/>
        <v>0</v>
      </c>
      <c r="S368" s="265">
        <f t="shared" si="515"/>
        <v>0</v>
      </c>
      <c r="T368" s="265">
        <f t="shared" si="516"/>
        <v>0</v>
      </c>
      <c r="U368" s="265">
        <f t="shared" si="517"/>
        <v>0</v>
      </c>
      <c r="V368" s="336">
        <f t="shared" si="518"/>
        <v>0</v>
      </c>
      <c r="W368" s="337">
        <f t="shared" si="519"/>
        <v>0</v>
      </c>
      <c r="X368" s="331"/>
      <c r="Y368" s="332"/>
      <c r="Z368" s="241"/>
    </row>
    <row r="369" spans="1:26" ht="34.9" customHeight="1">
      <c r="A369" s="333" t="s">
        <v>661</v>
      </c>
      <c r="B369" s="339" t="s">
        <v>662</v>
      </c>
      <c r="C369" s="256">
        <f t="shared" si="505"/>
        <v>0</v>
      </c>
      <c r="D369" s="261"/>
      <c r="E369" s="261"/>
      <c r="F369" s="261"/>
      <c r="G369" s="262">
        <f t="shared" si="506"/>
        <v>0</v>
      </c>
      <c r="H369" s="263" t="str">
        <f t="shared" si="507"/>
        <v/>
      </c>
      <c r="I369" s="262">
        <f t="shared" si="508"/>
        <v>0</v>
      </c>
      <c r="J369" s="263" t="str">
        <f t="shared" si="509"/>
        <v/>
      </c>
      <c r="K369" s="262">
        <f t="shared" si="510"/>
        <v>0</v>
      </c>
      <c r="L369" s="263" t="str">
        <f t="shared" si="511"/>
        <v/>
      </c>
      <c r="M369" s="262">
        <f t="shared" si="512"/>
        <v>0</v>
      </c>
      <c r="N369" s="263" t="str">
        <f t="shared" si="513"/>
        <v/>
      </c>
      <c r="O369" s="262">
        <f t="shared" si="470"/>
        <v>0</v>
      </c>
      <c r="P369" s="262">
        <f t="shared" si="471"/>
        <v>0</v>
      </c>
      <c r="Q369" s="263"/>
      <c r="R369" s="335">
        <f t="shared" si="514"/>
        <v>0</v>
      </c>
      <c r="S369" s="265">
        <f t="shared" si="515"/>
        <v>0</v>
      </c>
      <c r="T369" s="265">
        <f t="shared" si="516"/>
        <v>0</v>
      </c>
      <c r="U369" s="265">
        <f t="shared" si="517"/>
        <v>0</v>
      </c>
      <c r="V369" s="336">
        <f t="shared" si="518"/>
        <v>0</v>
      </c>
      <c r="W369" s="337">
        <f t="shared" si="519"/>
        <v>0</v>
      </c>
      <c r="X369" s="331"/>
      <c r="Y369" s="332"/>
      <c r="Z369" s="241"/>
    </row>
    <row r="370" spans="1:26" ht="34.9" customHeight="1">
      <c r="A370" s="333" t="s">
        <v>661</v>
      </c>
      <c r="B370" s="339" t="s">
        <v>663</v>
      </c>
      <c r="C370" s="256">
        <f t="shared" si="505"/>
        <v>0</v>
      </c>
      <c r="D370" s="261"/>
      <c r="E370" s="261"/>
      <c r="F370" s="261"/>
      <c r="G370" s="262">
        <f t="shared" si="506"/>
        <v>0</v>
      </c>
      <c r="H370" s="263" t="str">
        <f t="shared" si="507"/>
        <v/>
      </c>
      <c r="I370" s="262">
        <f t="shared" si="508"/>
        <v>0</v>
      </c>
      <c r="J370" s="263" t="str">
        <f t="shared" si="509"/>
        <v/>
      </c>
      <c r="K370" s="262">
        <f t="shared" si="510"/>
        <v>0</v>
      </c>
      <c r="L370" s="263" t="str">
        <f t="shared" si="511"/>
        <v/>
      </c>
      <c r="M370" s="262">
        <f t="shared" si="512"/>
        <v>0</v>
      </c>
      <c r="N370" s="263" t="str">
        <f t="shared" si="513"/>
        <v/>
      </c>
      <c r="O370" s="262">
        <f t="shared" si="470"/>
        <v>0</v>
      </c>
      <c r="P370" s="262">
        <f t="shared" si="471"/>
        <v>0</v>
      </c>
      <c r="Q370" s="263"/>
      <c r="R370" s="335">
        <f t="shared" si="514"/>
        <v>0</v>
      </c>
      <c r="S370" s="265">
        <f t="shared" si="515"/>
        <v>0</v>
      </c>
      <c r="T370" s="265">
        <f t="shared" si="516"/>
        <v>0</v>
      </c>
      <c r="U370" s="265">
        <f t="shared" si="517"/>
        <v>0</v>
      </c>
      <c r="V370" s="336">
        <f t="shared" si="518"/>
        <v>0</v>
      </c>
      <c r="W370" s="337">
        <f t="shared" si="519"/>
        <v>0</v>
      </c>
      <c r="X370" s="331"/>
      <c r="Y370" s="332"/>
      <c r="Z370" s="241"/>
    </row>
    <row r="371" spans="1:26" ht="34.9" customHeight="1">
      <c r="A371" s="333" t="s">
        <v>661</v>
      </c>
      <c r="B371" s="339" t="s">
        <v>664</v>
      </c>
      <c r="C371" s="256">
        <f t="shared" si="505"/>
        <v>0</v>
      </c>
      <c r="D371" s="261"/>
      <c r="E371" s="261"/>
      <c r="F371" s="261"/>
      <c r="G371" s="262">
        <f t="shared" si="506"/>
        <v>0</v>
      </c>
      <c r="H371" s="263" t="str">
        <f t="shared" si="507"/>
        <v/>
      </c>
      <c r="I371" s="262">
        <f t="shared" si="508"/>
        <v>0</v>
      </c>
      <c r="J371" s="263" t="str">
        <f t="shared" si="509"/>
        <v/>
      </c>
      <c r="K371" s="262">
        <f t="shared" si="510"/>
        <v>0</v>
      </c>
      <c r="L371" s="263" t="str">
        <f t="shared" si="511"/>
        <v/>
      </c>
      <c r="M371" s="262">
        <f t="shared" si="512"/>
        <v>0</v>
      </c>
      <c r="N371" s="263" t="str">
        <f t="shared" si="513"/>
        <v/>
      </c>
      <c r="O371" s="262">
        <f t="shared" si="470"/>
        <v>0</v>
      </c>
      <c r="P371" s="262">
        <f t="shared" si="471"/>
        <v>0</v>
      </c>
      <c r="Q371" s="263"/>
      <c r="R371" s="335">
        <f t="shared" si="514"/>
        <v>0</v>
      </c>
      <c r="S371" s="265">
        <f t="shared" si="515"/>
        <v>0</v>
      </c>
      <c r="T371" s="265">
        <f t="shared" si="516"/>
        <v>0</v>
      </c>
      <c r="U371" s="265">
        <f t="shared" si="517"/>
        <v>0</v>
      </c>
      <c r="V371" s="336">
        <f t="shared" si="518"/>
        <v>0</v>
      </c>
      <c r="W371" s="337">
        <f t="shared" si="519"/>
        <v>0</v>
      </c>
      <c r="X371" s="331"/>
      <c r="Y371" s="332"/>
      <c r="Z371" s="241"/>
    </row>
    <row r="372" spans="1:26" ht="34.9" customHeight="1">
      <c r="A372" s="333" t="s">
        <v>661</v>
      </c>
      <c r="B372" s="339" t="s">
        <v>665</v>
      </c>
      <c r="C372" s="256">
        <f t="shared" si="505"/>
        <v>0</v>
      </c>
      <c r="D372" s="261"/>
      <c r="E372" s="261"/>
      <c r="F372" s="261"/>
      <c r="G372" s="262">
        <f t="shared" si="506"/>
        <v>0</v>
      </c>
      <c r="H372" s="263" t="str">
        <f t="shared" si="507"/>
        <v/>
      </c>
      <c r="I372" s="262">
        <f t="shared" si="508"/>
        <v>0</v>
      </c>
      <c r="J372" s="263" t="str">
        <f t="shared" si="509"/>
        <v/>
      </c>
      <c r="K372" s="262">
        <f t="shared" si="510"/>
        <v>0</v>
      </c>
      <c r="L372" s="263" t="str">
        <f t="shared" si="511"/>
        <v/>
      </c>
      <c r="M372" s="262">
        <f t="shared" si="512"/>
        <v>0</v>
      </c>
      <c r="N372" s="263" t="str">
        <f t="shared" si="513"/>
        <v/>
      </c>
      <c r="O372" s="262">
        <f t="shared" si="470"/>
        <v>0</v>
      </c>
      <c r="P372" s="262">
        <f t="shared" si="471"/>
        <v>0</v>
      </c>
      <c r="Q372" s="263"/>
      <c r="R372" s="335">
        <f t="shared" si="514"/>
        <v>0</v>
      </c>
      <c r="S372" s="265">
        <f t="shared" si="515"/>
        <v>0</v>
      </c>
      <c r="T372" s="265">
        <f t="shared" si="516"/>
        <v>0</v>
      </c>
      <c r="U372" s="265">
        <f t="shared" si="517"/>
        <v>0</v>
      </c>
      <c r="V372" s="336">
        <f t="shared" si="518"/>
        <v>0</v>
      </c>
      <c r="W372" s="337">
        <f t="shared" si="519"/>
        <v>0</v>
      </c>
      <c r="X372" s="331"/>
      <c r="Y372" s="332"/>
      <c r="Z372" s="241"/>
    </row>
    <row r="373" spans="1:26" ht="34.9" customHeight="1">
      <c r="A373" s="333" t="s">
        <v>661</v>
      </c>
      <c r="B373" s="339" t="s">
        <v>666</v>
      </c>
      <c r="C373" s="256">
        <f t="shared" si="505"/>
        <v>0</v>
      </c>
      <c r="D373" s="261"/>
      <c r="E373" s="261"/>
      <c r="F373" s="261"/>
      <c r="G373" s="262">
        <f t="shared" si="506"/>
        <v>0</v>
      </c>
      <c r="H373" s="263" t="str">
        <f t="shared" si="507"/>
        <v/>
      </c>
      <c r="I373" s="262">
        <f t="shared" si="508"/>
        <v>0</v>
      </c>
      <c r="J373" s="263" t="str">
        <f t="shared" si="509"/>
        <v/>
      </c>
      <c r="K373" s="262">
        <f t="shared" si="510"/>
        <v>0</v>
      </c>
      <c r="L373" s="263" t="str">
        <f t="shared" si="511"/>
        <v/>
      </c>
      <c r="M373" s="262">
        <f t="shared" si="512"/>
        <v>0</v>
      </c>
      <c r="N373" s="263" t="str">
        <f t="shared" si="513"/>
        <v/>
      </c>
      <c r="O373" s="262">
        <f t="shared" si="470"/>
        <v>0</v>
      </c>
      <c r="P373" s="262">
        <f t="shared" si="471"/>
        <v>0</v>
      </c>
      <c r="Q373" s="263"/>
      <c r="R373" s="335">
        <f t="shared" si="514"/>
        <v>0</v>
      </c>
      <c r="S373" s="265">
        <f t="shared" si="515"/>
        <v>0</v>
      </c>
      <c r="T373" s="265">
        <f t="shared" si="516"/>
        <v>0</v>
      </c>
      <c r="U373" s="265">
        <f t="shared" si="517"/>
        <v>0</v>
      </c>
      <c r="V373" s="336">
        <f t="shared" si="518"/>
        <v>0</v>
      </c>
      <c r="W373" s="337">
        <f t="shared" si="519"/>
        <v>0</v>
      </c>
      <c r="X373" s="331"/>
      <c r="Y373" s="332"/>
      <c r="Z373" s="241"/>
    </row>
    <row r="374" spans="1:26" ht="34.9" customHeight="1">
      <c r="A374" s="333"/>
      <c r="B374" s="255"/>
      <c r="C374" s="256"/>
      <c r="D374" s="261"/>
      <c r="E374" s="261"/>
      <c r="F374" s="261"/>
      <c r="G374" s="262"/>
      <c r="H374" s="263"/>
      <c r="I374" s="262"/>
      <c r="J374" s="263"/>
      <c r="K374" s="262"/>
      <c r="L374" s="263"/>
      <c r="M374" s="262"/>
      <c r="N374" s="263"/>
      <c r="O374" s="262">
        <f t="shared" si="470"/>
        <v>0</v>
      </c>
      <c r="P374" s="262">
        <f t="shared" si="471"/>
        <v>0</v>
      </c>
      <c r="Q374" s="263"/>
      <c r="R374" s="335"/>
      <c r="S374" s="265"/>
      <c r="T374" s="265"/>
      <c r="U374" s="265"/>
      <c r="V374" s="336"/>
      <c r="W374" s="337"/>
      <c r="X374" s="331"/>
      <c r="Y374" s="332"/>
      <c r="Z374" s="241"/>
    </row>
    <row r="375" spans="1:26" ht="34.9" customHeight="1">
      <c r="A375" s="333" t="str">
        <f>CONCATENATE(A379,$Z$95,$Z$89)</f>
        <v>Nuclear Engineers||Expert</v>
      </c>
      <c r="B375" s="255" t="str">
        <f>LEFT(B379,18)</f>
        <v xml:space="preserve">Nuclear Engineers </v>
      </c>
      <c r="C375" s="256">
        <f t="shared" ref="C375:C385" si="520">D375/$H$12</f>
        <v>1817.6115118573766</v>
      </c>
      <c r="D375" s="261">
        <v>3547977.6711455993</v>
      </c>
      <c r="E375" s="261">
        <f t="shared" ref="E375:E385" si="521">D375*$E$18</f>
        <v>4075571.1571742357</v>
      </c>
      <c r="F375" s="261">
        <f>+E375/E379*F379</f>
        <v>1980760.3199999996</v>
      </c>
      <c r="G375" s="262">
        <f t="shared" ref="G375:G385" si="522">E375*0.01</f>
        <v>40755.711571742359</v>
      </c>
      <c r="H375" s="263">
        <f t="shared" ref="H375:H385" si="523">IF(D375&lt;&gt;0,G375/D375,"")</f>
        <v>1.1487025948103791E-2</v>
      </c>
      <c r="I375" s="262">
        <f t="shared" ref="I375:I385" si="524">E375*0.0525</f>
        <v>213967.48575164736</v>
      </c>
      <c r="J375" s="263">
        <f t="shared" ref="J375:J385" si="525">IF(E375&lt;&gt;0,I375/E375,"")</f>
        <v>5.2499999999999998E-2</v>
      </c>
      <c r="K375" s="262">
        <f t="shared" ref="K375:K385" si="526">E375*0.0428</f>
        <v>174434.44552705728</v>
      </c>
      <c r="L375" s="263">
        <f t="shared" ref="L375:L385" si="527">IF(E375&lt;&gt;0,K375/E375,"")</f>
        <v>4.2799999999999998E-2</v>
      </c>
      <c r="M375" s="262">
        <f t="shared" ref="M375:M385" si="528">E375*0.1</f>
        <v>407557.11571742361</v>
      </c>
      <c r="N375" s="263">
        <f t="shared" ref="N375:N385" si="529">IF(E375&lt;&gt;0,M375/E375,"")</f>
        <v>0.1</v>
      </c>
      <c r="O375" s="262">
        <f t="shared" si="470"/>
        <v>4912285.9157421067</v>
      </c>
      <c r="P375" s="262">
        <f t="shared" si="471"/>
        <v>1228071.4789355267</v>
      </c>
      <c r="Q375" s="263">
        <f t="shared" si="472"/>
        <v>0.25</v>
      </c>
      <c r="R375" s="335">
        <f t="shared" ref="R375:R385" si="530">O375+P375</f>
        <v>6140357.3946776334</v>
      </c>
      <c r="S375" s="265">
        <f t="shared" ref="S375:S385" si="531">R375/$H$12</f>
        <v>3145.6748948143613</v>
      </c>
      <c r="T375" s="265">
        <f t="shared" ref="T375:T385" si="532">S375*$H$13</f>
        <v>512745.00785474089</v>
      </c>
      <c r="U375" s="265">
        <f t="shared" ref="U375:U385" si="533">S375*$H$12</f>
        <v>6140357.3946776334</v>
      </c>
      <c r="V375" s="336">
        <f t="shared" ref="V375:V385" si="534">S375*$V$15</f>
        <v>4718.512342221542</v>
      </c>
      <c r="W375" s="337">
        <f t="shared" ref="W375:W385" si="535">S375*$W$15</f>
        <v>6291.3497896287226</v>
      </c>
      <c r="X375" s="331"/>
      <c r="Y375" s="332"/>
      <c r="Z375" s="241"/>
    </row>
    <row r="376" spans="1:26" ht="34.9" customHeight="1">
      <c r="A376" s="333" t="str">
        <f>CONCATENATE(A379,$Z$95,$Z$90)</f>
        <v>Nuclear Engineers||Senior Manager</v>
      </c>
      <c r="B376" s="255" t="str">
        <f>LEFT(B381,17)</f>
        <v>Nuclear Engineers</v>
      </c>
      <c r="C376" s="256">
        <f t="shared" si="520"/>
        <v>1211.741007904918</v>
      </c>
      <c r="D376" s="261">
        <v>2365318.4474303997</v>
      </c>
      <c r="E376" s="261">
        <f t="shared" si="521"/>
        <v>2717047.4381161574</v>
      </c>
      <c r="F376" s="261">
        <f>+E376/E379*F379</f>
        <v>1320506.8799999999</v>
      </c>
      <c r="G376" s="262">
        <f t="shared" si="522"/>
        <v>27170.474381161574</v>
      </c>
      <c r="H376" s="263">
        <f t="shared" si="523"/>
        <v>1.1487025948103791E-2</v>
      </c>
      <c r="I376" s="262">
        <f t="shared" si="524"/>
        <v>142644.99050109825</v>
      </c>
      <c r="J376" s="263">
        <f t="shared" si="525"/>
        <v>5.2499999999999991E-2</v>
      </c>
      <c r="K376" s="262">
        <f t="shared" si="526"/>
        <v>116289.63035137152</v>
      </c>
      <c r="L376" s="263">
        <f t="shared" si="527"/>
        <v>4.2799999999999998E-2</v>
      </c>
      <c r="M376" s="262">
        <f t="shared" si="528"/>
        <v>271704.74381161574</v>
      </c>
      <c r="N376" s="263">
        <f t="shared" si="529"/>
        <v>0.1</v>
      </c>
      <c r="O376" s="262">
        <f t="shared" si="470"/>
        <v>3274857.2771614045</v>
      </c>
      <c r="P376" s="262">
        <f t="shared" si="471"/>
        <v>818714.31929035112</v>
      </c>
      <c r="Q376" s="263">
        <f t="shared" si="472"/>
        <v>0.25</v>
      </c>
      <c r="R376" s="335">
        <f t="shared" si="530"/>
        <v>4093571.5964517556</v>
      </c>
      <c r="S376" s="265">
        <f t="shared" si="531"/>
        <v>2097.1165965429077</v>
      </c>
      <c r="T376" s="265">
        <f t="shared" si="532"/>
        <v>341830.00523649395</v>
      </c>
      <c r="U376" s="265">
        <f t="shared" si="533"/>
        <v>4093571.5964517556</v>
      </c>
      <c r="V376" s="336">
        <f t="shared" si="534"/>
        <v>3145.6748948143613</v>
      </c>
      <c r="W376" s="337">
        <f t="shared" si="535"/>
        <v>4194.2331930858154</v>
      </c>
      <c r="X376" s="331"/>
      <c r="Y376" s="332"/>
      <c r="Z376" s="241"/>
    </row>
    <row r="377" spans="1:26" ht="34.9" customHeight="1">
      <c r="A377" s="333" t="str">
        <f>CONCATENATE(A381,$Z$95,$Z$97)</f>
        <v>Nuclear Engineers||Manager</v>
      </c>
      <c r="B377" s="255" t="str">
        <f>LEFT(B383,17)</f>
        <v>Nuclear Engineers</v>
      </c>
      <c r="C377" s="256">
        <f t="shared" si="520"/>
        <v>983.55601290983589</v>
      </c>
      <c r="D377" s="261">
        <v>1919901.3371999997</v>
      </c>
      <c r="E377" s="261">
        <f t="shared" si="521"/>
        <v>2205395.6478215563</v>
      </c>
      <c r="F377" s="261">
        <f>+E377/E379*F379</f>
        <v>1071840</v>
      </c>
      <c r="G377" s="262">
        <f t="shared" si="522"/>
        <v>22053.956478215565</v>
      </c>
      <c r="H377" s="263">
        <f t="shared" si="523"/>
        <v>1.1487025948103791E-2</v>
      </c>
      <c r="I377" s="262">
        <f t="shared" si="524"/>
        <v>115783.2715106317</v>
      </c>
      <c r="J377" s="263">
        <f t="shared" si="525"/>
        <v>5.2499999999999998E-2</v>
      </c>
      <c r="K377" s="262">
        <f t="shared" si="526"/>
        <v>94390.933726762611</v>
      </c>
      <c r="L377" s="263">
        <f t="shared" si="527"/>
        <v>4.2799999999999998E-2</v>
      </c>
      <c r="M377" s="262">
        <f t="shared" si="528"/>
        <v>220539.56478215565</v>
      </c>
      <c r="N377" s="263">
        <f t="shared" si="529"/>
        <v>0.1</v>
      </c>
      <c r="O377" s="262">
        <f t="shared" si="470"/>
        <v>2658163.3743193219</v>
      </c>
      <c r="P377" s="262">
        <f t="shared" si="471"/>
        <v>664540.84357983049</v>
      </c>
      <c r="Q377" s="263">
        <f t="shared" si="472"/>
        <v>0.25</v>
      </c>
      <c r="R377" s="335">
        <f t="shared" si="530"/>
        <v>3322704.2178991525</v>
      </c>
      <c r="S377" s="265">
        <f t="shared" si="531"/>
        <v>1702.2050296614511</v>
      </c>
      <c r="T377" s="265">
        <f t="shared" si="532"/>
        <v>277459.41983481654</v>
      </c>
      <c r="U377" s="265">
        <f t="shared" si="533"/>
        <v>3322704.2178991525</v>
      </c>
      <c r="V377" s="336">
        <f t="shared" si="534"/>
        <v>2553.3075444921769</v>
      </c>
      <c r="W377" s="337">
        <f t="shared" si="535"/>
        <v>3404.4100593229023</v>
      </c>
      <c r="X377" s="331"/>
      <c r="Y377" s="332"/>
      <c r="Z377" s="241"/>
    </row>
    <row r="378" spans="1:26" ht="34.9" customHeight="1">
      <c r="A378" s="333" t="s">
        <v>667</v>
      </c>
      <c r="B378" s="255" t="s">
        <v>668</v>
      </c>
      <c r="C378" s="256">
        <f t="shared" si="520"/>
        <v>1037.8431954405739</v>
      </c>
      <c r="D378" s="261">
        <f>1558361.475*1.3</f>
        <v>2025869.9175000002</v>
      </c>
      <c r="E378" s="261">
        <f>D378*$E$18</f>
        <v>2327122.0309805386</v>
      </c>
      <c r="F378" s="261">
        <f>+E378/E379*F379</f>
        <v>1131000</v>
      </c>
      <c r="G378" s="262">
        <f t="shared" si="522"/>
        <v>23271.220309805387</v>
      </c>
      <c r="H378" s="263">
        <f t="shared" si="523"/>
        <v>1.148702594810379E-2</v>
      </c>
      <c r="I378" s="262">
        <f t="shared" si="524"/>
        <v>122173.90662647827</v>
      </c>
      <c r="J378" s="263">
        <f t="shared" si="525"/>
        <v>5.2499999999999998E-2</v>
      </c>
      <c r="K378" s="262">
        <f t="shared" si="526"/>
        <v>99600.822925967048</v>
      </c>
      <c r="L378" s="263">
        <f t="shared" si="527"/>
        <v>4.2799999999999998E-2</v>
      </c>
      <c r="M378" s="262">
        <f t="shared" si="528"/>
        <v>232712.20309805387</v>
      </c>
      <c r="N378" s="263">
        <f t="shared" si="529"/>
        <v>0.1</v>
      </c>
      <c r="O378" s="262">
        <f t="shared" si="470"/>
        <v>2804880.1839408437</v>
      </c>
      <c r="P378" s="262">
        <f t="shared" si="471"/>
        <v>701220.04598521092</v>
      </c>
      <c r="Q378" s="263">
        <f t="shared" si="472"/>
        <v>0.25</v>
      </c>
      <c r="R378" s="335">
        <f>O378+P378</f>
        <v>3506100.2299260544</v>
      </c>
      <c r="S378" s="265">
        <f>R378/$H$12</f>
        <v>1796.1579046752327</v>
      </c>
      <c r="T378" s="265">
        <f>S378*$H$13</f>
        <v>292773.7384620629</v>
      </c>
      <c r="U378" s="265">
        <f>S378*$H$12</f>
        <v>3506100.2299260544</v>
      </c>
      <c r="V378" s="336">
        <f>S378*$V$15</f>
        <v>2694.2368570128492</v>
      </c>
      <c r="W378" s="337">
        <f>S378*$W$15</f>
        <v>3592.3158093504653</v>
      </c>
      <c r="X378" s="331"/>
      <c r="Y378" s="332"/>
      <c r="Z378" s="241"/>
    </row>
    <row r="379" spans="1:26" ht="34.9" customHeight="1">
      <c r="A379" s="333" t="s">
        <v>667</v>
      </c>
      <c r="B379" s="255" t="s">
        <v>669</v>
      </c>
      <c r="C379" s="256">
        <f t="shared" si="520"/>
        <v>798.34091956967211</v>
      </c>
      <c r="D379" s="261">
        <v>1558361.4749999999</v>
      </c>
      <c r="E379" s="261">
        <f t="shared" si="521"/>
        <v>1790093.8699850296</v>
      </c>
      <c r="F379" s="338">
        <f>580000*1.5</f>
        <v>870000</v>
      </c>
      <c r="G379" s="262">
        <f t="shared" si="522"/>
        <v>17900.938699850296</v>
      </c>
      <c r="H379" s="263">
        <f t="shared" si="523"/>
        <v>1.1487025948103791E-2</v>
      </c>
      <c r="I379" s="262">
        <f t="shared" si="524"/>
        <v>93979.928174214045</v>
      </c>
      <c r="J379" s="263">
        <f t="shared" si="525"/>
        <v>5.2499999999999998E-2</v>
      </c>
      <c r="K379" s="262">
        <f t="shared" si="526"/>
        <v>76616.017635359254</v>
      </c>
      <c r="L379" s="263">
        <f t="shared" si="527"/>
        <v>4.2799999999999991E-2</v>
      </c>
      <c r="M379" s="262">
        <f t="shared" si="528"/>
        <v>179009.38699850297</v>
      </c>
      <c r="N379" s="263">
        <f t="shared" si="529"/>
        <v>0.1</v>
      </c>
      <c r="O379" s="262">
        <f t="shared" si="470"/>
        <v>2157600.1414929559</v>
      </c>
      <c r="P379" s="262">
        <f t="shared" si="471"/>
        <v>539400.03537323896</v>
      </c>
      <c r="Q379" s="263">
        <f t="shared" si="472"/>
        <v>0.25</v>
      </c>
      <c r="R379" s="335">
        <f t="shared" si="530"/>
        <v>2697000.1768661947</v>
      </c>
      <c r="S379" s="265">
        <f t="shared" si="531"/>
        <v>1381.6599266732555</v>
      </c>
      <c r="T379" s="265">
        <f t="shared" si="532"/>
        <v>225210.56804774064</v>
      </c>
      <c r="U379" s="265">
        <f t="shared" si="533"/>
        <v>2697000.1768661947</v>
      </c>
      <c r="V379" s="336">
        <f t="shared" si="534"/>
        <v>2072.4898900098833</v>
      </c>
      <c r="W379" s="337">
        <f t="shared" si="535"/>
        <v>2763.3198533465111</v>
      </c>
      <c r="X379" s="331"/>
      <c r="Y379" s="332"/>
      <c r="Z379" s="241"/>
    </row>
    <row r="380" spans="1:26" ht="34.9" customHeight="1">
      <c r="A380" s="333" t="s">
        <v>667</v>
      </c>
      <c r="B380" s="255" t="s">
        <v>670</v>
      </c>
      <c r="C380" s="256">
        <f t="shared" si="520"/>
        <v>0</v>
      </c>
      <c r="D380" s="261">
        <v>0</v>
      </c>
      <c r="E380" s="261">
        <f>D380*$E$18</f>
        <v>0</v>
      </c>
      <c r="F380" s="261"/>
      <c r="G380" s="262">
        <f t="shared" si="522"/>
        <v>0</v>
      </c>
      <c r="H380" s="263" t="str">
        <f t="shared" si="523"/>
        <v/>
      </c>
      <c r="I380" s="262">
        <f t="shared" si="524"/>
        <v>0</v>
      </c>
      <c r="J380" s="263" t="str">
        <f t="shared" si="525"/>
        <v/>
      </c>
      <c r="K380" s="262">
        <f t="shared" si="526"/>
        <v>0</v>
      </c>
      <c r="L380" s="263" t="str">
        <f t="shared" si="527"/>
        <v/>
      </c>
      <c r="M380" s="262">
        <f t="shared" si="528"/>
        <v>0</v>
      </c>
      <c r="N380" s="263" t="str">
        <f t="shared" si="529"/>
        <v/>
      </c>
      <c r="O380" s="262">
        <f t="shared" si="470"/>
        <v>0</v>
      </c>
      <c r="P380" s="262">
        <f t="shared" si="471"/>
        <v>0</v>
      </c>
      <c r="Q380" s="263"/>
      <c r="R380" s="335">
        <f>O380+P380</f>
        <v>0</v>
      </c>
      <c r="S380" s="265">
        <f>R380/$H$12</f>
        <v>0</v>
      </c>
      <c r="T380" s="265">
        <f>S380*$H$13</f>
        <v>0</v>
      </c>
      <c r="U380" s="265">
        <f>S380*$H$12</f>
        <v>0</v>
      </c>
      <c r="V380" s="336">
        <f>S380*$V$15</f>
        <v>0</v>
      </c>
      <c r="W380" s="337">
        <f>S380*$W$15</f>
        <v>0</v>
      </c>
      <c r="X380" s="331"/>
      <c r="Y380" s="332"/>
      <c r="Z380" s="241"/>
    </row>
    <row r="381" spans="1:26" ht="34.9" customHeight="1">
      <c r="A381" s="333" t="s">
        <v>667</v>
      </c>
      <c r="B381" s="255" t="s">
        <v>671</v>
      </c>
      <c r="C381" s="256">
        <f t="shared" si="520"/>
        <v>0</v>
      </c>
      <c r="D381" s="261">
        <v>0</v>
      </c>
      <c r="E381" s="261">
        <f t="shared" si="521"/>
        <v>0</v>
      </c>
      <c r="F381" s="261"/>
      <c r="G381" s="262">
        <f t="shared" si="522"/>
        <v>0</v>
      </c>
      <c r="H381" s="263" t="str">
        <f t="shared" si="523"/>
        <v/>
      </c>
      <c r="I381" s="262">
        <f t="shared" si="524"/>
        <v>0</v>
      </c>
      <c r="J381" s="263" t="str">
        <f t="shared" si="525"/>
        <v/>
      </c>
      <c r="K381" s="262">
        <f t="shared" si="526"/>
        <v>0</v>
      </c>
      <c r="L381" s="263" t="str">
        <f t="shared" si="527"/>
        <v/>
      </c>
      <c r="M381" s="262">
        <f t="shared" si="528"/>
        <v>0</v>
      </c>
      <c r="N381" s="263" t="str">
        <f t="shared" si="529"/>
        <v/>
      </c>
      <c r="O381" s="262">
        <f t="shared" si="470"/>
        <v>0</v>
      </c>
      <c r="P381" s="262">
        <f t="shared" si="471"/>
        <v>0</v>
      </c>
      <c r="Q381" s="263"/>
      <c r="R381" s="335">
        <f t="shared" si="530"/>
        <v>0</v>
      </c>
      <c r="S381" s="265">
        <f t="shared" si="531"/>
        <v>0</v>
      </c>
      <c r="T381" s="265">
        <f t="shared" si="532"/>
        <v>0</v>
      </c>
      <c r="U381" s="265">
        <f t="shared" si="533"/>
        <v>0</v>
      </c>
      <c r="V381" s="336">
        <f t="shared" si="534"/>
        <v>0</v>
      </c>
      <c r="W381" s="337">
        <f t="shared" si="535"/>
        <v>0</v>
      </c>
      <c r="X381" s="331"/>
      <c r="Y381" s="332"/>
      <c r="Z381" s="241"/>
    </row>
    <row r="382" spans="1:26" ht="34.9" customHeight="1">
      <c r="A382" s="333" t="s">
        <v>667</v>
      </c>
      <c r="B382" s="255" t="s">
        <v>672</v>
      </c>
      <c r="C382" s="256">
        <f t="shared" si="520"/>
        <v>562.44405430327868</v>
      </c>
      <c r="D382" s="261">
        <f>844531.38*1.3</f>
        <v>1097890.794</v>
      </c>
      <c r="E382" s="261">
        <f>D382*$E$18</f>
        <v>1261150.0038862273</v>
      </c>
      <c r="F382" s="261">
        <f>+E382/E379*F379</f>
        <v>612929.03225806449</v>
      </c>
      <c r="G382" s="262">
        <f t="shared" si="522"/>
        <v>12611.500038862272</v>
      </c>
      <c r="H382" s="263">
        <f t="shared" si="523"/>
        <v>1.148702594810379E-2</v>
      </c>
      <c r="I382" s="262">
        <f t="shared" si="524"/>
        <v>66210.375204026932</v>
      </c>
      <c r="J382" s="263">
        <f t="shared" si="525"/>
        <v>5.2499999999999998E-2</v>
      </c>
      <c r="K382" s="262">
        <f t="shared" si="526"/>
        <v>53977.220166330524</v>
      </c>
      <c r="L382" s="263">
        <f t="shared" si="527"/>
        <v>4.2799999999999998E-2</v>
      </c>
      <c r="M382" s="262">
        <f t="shared" si="528"/>
        <v>126115.00038862274</v>
      </c>
      <c r="N382" s="263">
        <f t="shared" si="529"/>
        <v>0.1</v>
      </c>
      <c r="O382" s="262">
        <f t="shared" si="470"/>
        <v>1520064.0996840696</v>
      </c>
      <c r="P382" s="262">
        <f t="shared" si="471"/>
        <v>380016.02492101741</v>
      </c>
      <c r="Q382" s="263">
        <f t="shared" si="472"/>
        <v>0.25</v>
      </c>
      <c r="R382" s="335">
        <f>O382+P382</f>
        <v>1900080.1246050871</v>
      </c>
      <c r="S382" s="265">
        <f>R382/$H$12</f>
        <v>973.40170317883565</v>
      </c>
      <c r="T382" s="265">
        <f>S382*$H$13</f>
        <v>158664.47761815021</v>
      </c>
      <c r="U382" s="265">
        <f>S382*$H$12</f>
        <v>1900080.1246050871</v>
      </c>
      <c r="V382" s="336">
        <f>S382*$V$15</f>
        <v>1460.1025547682534</v>
      </c>
      <c r="W382" s="337">
        <f>S382*$W$15</f>
        <v>1946.8034063576713</v>
      </c>
      <c r="X382" s="331"/>
      <c r="Y382" s="332"/>
      <c r="Z382" s="241"/>
    </row>
    <row r="383" spans="1:26" ht="34.9" customHeight="1">
      <c r="A383" s="333" t="s">
        <v>667</v>
      </c>
      <c r="B383" s="255" t="s">
        <v>673</v>
      </c>
      <c r="C383" s="256">
        <f t="shared" si="520"/>
        <v>432.64927254098359</v>
      </c>
      <c r="D383" s="261">
        <v>844531.38</v>
      </c>
      <c r="E383" s="261">
        <f t="shared" si="521"/>
        <v>970115.38760479027</v>
      </c>
      <c r="F383" s="261">
        <f>+E383/E379*F379</f>
        <v>471483.870967742</v>
      </c>
      <c r="G383" s="262">
        <f t="shared" si="522"/>
        <v>9701.1538760479034</v>
      </c>
      <c r="H383" s="263">
        <f t="shared" si="523"/>
        <v>1.1487025948103791E-2</v>
      </c>
      <c r="I383" s="262">
        <f t="shared" si="524"/>
        <v>50931.057849251491</v>
      </c>
      <c r="J383" s="263">
        <f t="shared" si="525"/>
        <v>5.2499999999999998E-2</v>
      </c>
      <c r="K383" s="262">
        <f t="shared" si="526"/>
        <v>41520.93858948502</v>
      </c>
      <c r="L383" s="263">
        <f t="shared" si="527"/>
        <v>4.2799999999999998E-2</v>
      </c>
      <c r="M383" s="262">
        <f t="shared" si="528"/>
        <v>97011.53876047903</v>
      </c>
      <c r="N383" s="263">
        <f t="shared" si="529"/>
        <v>0.1</v>
      </c>
      <c r="O383" s="262">
        <f t="shared" si="470"/>
        <v>1169280.076680054</v>
      </c>
      <c r="P383" s="262">
        <f t="shared" si="471"/>
        <v>292320.01917001349</v>
      </c>
      <c r="Q383" s="263">
        <f t="shared" si="472"/>
        <v>0.25</v>
      </c>
      <c r="R383" s="335">
        <f t="shared" si="530"/>
        <v>1461600.0958500674</v>
      </c>
      <c r="S383" s="265">
        <f t="shared" si="531"/>
        <v>748.7705409067969</v>
      </c>
      <c r="T383" s="265">
        <f t="shared" si="532"/>
        <v>122049.5981678079</v>
      </c>
      <c r="U383" s="265">
        <f t="shared" si="533"/>
        <v>1461600.0958500674</v>
      </c>
      <c r="V383" s="336">
        <f t="shared" si="534"/>
        <v>1123.1558113601955</v>
      </c>
      <c r="W383" s="337">
        <f t="shared" si="535"/>
        <v>1497.5410818135938</v>
      </c>
      <c r="X383" s="331"/>
      <c r="Y383" s="332"/>
      <c r="Z383" s="241"/>
    </row>
    <row r="384" spans="1:26" ht="34.9" customHeight="1">
      <c r="A384" s="333" t="s">
        <v>667</v>
      </c>
      <c r="B384" s="255" t="s">
        <v>674</v>
      </c>
      <c r="C384" s="256">
        <f t="shared" si="520"/>
        <v>0</v>
      </c>
      <c r="D384" s="261">
        <v>0</v>
      </c>
      <c r="E384" s="261">
        <f t="shared" si="521"/>
        <v>0</v>
      </c>
      <c r="F384" s="261"/>
      <c r="G384" s="262">
        <f t="shared" si="522"/>
        <v>0</v>
      </c>
      <c r="H384" s="263" t="str">
        <f t="shared" si="523"/>
        <v/>
      </c>
      <c r="I384" s="262">
        <f t="shared" si="524"/>
        <v>0</v>
      </c>
      <c r="J384" s="263" t="str">
        <f t="shared" si="525"/>
        <v/>
      </c>
      <c r="K384" s="262">
        <f t="shared" si="526"/>
        <v>0</v>
      </c>
      <c r="L384" s="263" t="str">
        <f t="shared" si="527"/>
        <v/>
      </c>
      <c r="M384" s="262">
        <f t="shared" si="528"/>
        <v>0</v>
      </c>
      <c r="N384" s="263" t="str">
        <f t="shared" si="529"/>
        <v/>
      </c>
      <c r="O384" s="262">
        <f t="shared" si="470"/>
        <v>0</v>
      </c>
      <c r="P384" s="262">
        <f t="shared" si="471"/>
        <v>0</v>
      </c>
      <c r="Q384" s="263"/>
      <c r="R384" s="335">
        <f t="shared" si="530"/>
        <v>0</v>
      </c>
      <c r="S384" s="265">
        <f t="shared" si="531"/>
        <v>0</v>
      </c>
      <c r="T384" s="265">
        <f t="shared" si="532"/>
        <v>0</v>
      </c>
      <c r="U384" s="265">
        <f t="shared" si="533"/>
        <v>0</v>
      </c>
      <c r="V384" s="336">
        <f t="shared" si="534"/>
        <v>0</v>
      </c>
      <c r="W384" s="337">
        <f t="shared" si="535"/>
        <v>0</v>
      </c>
      <c r="X384" s="331"/>
      <c r="Y384" s="332"/>
      <c r="Z384" s="241"/>
    </row>
    <row r="385" spans="1:26" ht="34.9" customHeight="1">
      <c r="A385" s="333" t="s">
        <v>667</v>
      </c>
      <c r="B385" s="255" t="s">
        <v>675</v>
      </c>
      <c r="C385" s="256">
        <f t="shared" si="520"/>
        <v>362.25792264344261</v>
      </c>
      <c r="D385" s="261">
        <v>707127.46499999997</v>
      </c>
      <c r="E385" s="261">
        <f t="shared" si="521"/>
        <v>812279.15390718542</v>
      </c>
      <c r="F385" s="261">
        <f>+E385/E379*F379</f>
        <v>394774.19354838709</v>
      </c>
      <c r="G385" s="262">
        <f t="shared" si="522"/>
        <v>8122.7915390718545</v>
      </c>
      <c r="H385" s="263">
        <f t="shared" si="523"/>
        <v>1.148702594810379E-2</v>
      </c>
      <c r="I385" s="262">
        <f t="shared" si="524"/>
        <v>42644.655580127233</v>
      </c>
      <c r="J385" s="263">
        <f t="shared" si="525"/>
        <v>5.2499999999999998E-2</v>
      </c>
      <c r="K385" s="262">
        <f t="shared" si="526"/>
        <v>34765.547787227537</v>
      </c>
      <c r="L385" s="263">
        <f t="shared" si="527"/>
        <v>4.2799999999999998E-2</v>
      </c>
      <c r="M385" s="262">
        <f t="shared" si="528"/>
        <v>81227.915390718554</v>
      </c>
      <c r="N385" s="263">
        <f t="shared" si="529"/>
        <v>0.10000000000000002</v>
      </c>
      <c r="O385" s="262">
        <f t="shared" si="470"/>
        <v>979040.06420433056</v>
      </c>
      <c r="P385" s="262">
        <f t="shared" si="471"/>
        <v>244760.01605108264</v>
      </c>
      <c r="Q385" s="263">
        <f t="shared" si="472"/>
        <v>0.25</v>
      </c>
      <c r="R385" s="335">
        <f t="shared" si="530"/>
        <v>1223800.0802554132</v>
      </c>
      <c r="S385" s="265">
        <f t="shared" si="531"/>
        <v>626.94676242592891</v>
      </c>
      <c r="T385" s="265">
        <f t="shared" si="532"/>
        <v>102192.32227542641</v>
      </c>
      <c r="U385" s="265">
        <f t="shared" si="533"/>
        <v>1223800.0802554132</v>
      </c>
      <c r="V385" s="336">
        <f t="shared" si="534"/>
        <v>940.42014363889336</v>
      </c>
      <c r="W385" s="337">
        <f t="shared" si="535"/>
        <v>1253.8935248518578</v>
      </c>
      <c r="X385" s="331"/>
      <c r="Y385" s="332"/>
      <c r="Z385" s="241"/>
    </row>
    <row r="386" spans="1:26" ht="34.9" customHeight="1">
      <c r="A386" s="333"/>
      <c r="B386" s="255"/>
      <c r="C386" s="256"/>
      <c r="D386" s="261"/>
      <c r="E386" s="261"/>
      <c r="F386" s="261"/>
      <c r="G386" s="262"/>
      <c r="H386" s="263"/>
      <c r="I386" s="262"/>
      <c r="J386" s="263"/>
      <c r="K386" s="262"/>
      <c r="L386" s="263"/>
      <c r="M386" s="262"/>
      <c r="N386" s="263"/>
      <c r="O386" s="262">
        <f t="shared" si="470"/>
        <v>0</v>
      </c>
      <c r="P386" s="262">
        <f t="shared" si="471"/>
        <v>0</v>
      </c>
      <c r="Q386" s="263"/>
      <c r="R386" s="335"/>
      <c r="S386" s="265"/>
      <c r="T386" s="265"/>
      <c r="U386" s="265"/>
      <c r="V386" s="336"/>
      <c r="W386" s="337"/>
      <c r="X386" s="331"/>
      <c r="Y386" s="332"/>
      <c r="Z386" s="241"/>
    </row>
    <row r="387" spans="1:26" ht="34.9" customHeight="1">
      <c r="A387" s="333" t="str">
        <f>CONCATENATE(A391,$Z$95,$Z$89)</f>
        <v>Petroleum Engineer||Expert</v>
      </c>
      <c r="B387" s="255" t="str">
        <f>LEFT(B391,19)</f>
        <v xml:space="preserve">Petroleum Engineer </v>
      </c>
      <c r="C387" s="256">
        <f t="shared" ref="C387:C397" si="536">D387/$H$12</f>
        <v>1174.6070092755735</v>
      </c>
      <c r="D387" s="261">
        <v>2292832.8821059195</v>
      </c>
      <c r="E387" s="261">
        <f t="shared" ref="E387:E397" si="537">D387*$E$18</f>
        <v>2633783.0811416297</v>
      </c>
      <c r="F387" s="261">
        <f>+E387/E394*F394</f>
        <v>926043.84426035488</v>
      </c>
      <c r="G387" s="262">
        <f t="shared" ref="G387:G397" si="538">E387*0.01</f>
        <v>26337.830811416297</v>
      </c>
      <c r="H387" s="263">
        <f t="shared" ref="H387:H397" si="539">IF(D387&lt;&gt;0,G387/D387,"")</f>
        <v>1.1487025948103791E-2</v>
      </c>
      <c r="I387" s="262">
        <f t="shared" ref="I387:I397" si="540">E387*0.0525</f>
        <v>138273.61175993556</v>
      </c>
      <c r="J387" s="263">
        <f t="shared" ref="J387:J397" si="541">IF(E387&lt;&gt;0,I387/E387,"")</f>
        <v>5.2499999999999998E-2</v>
      </c>
      <c r="K387" s="262">
        <f t="shared" ref="K387:K397" si="542">E387*0.0428</f>
        <v>112725.91587286175</v>
      </c>
      <c r="L387" s="263">
        <f t="shared" ref="L387:L397" si="543">IF(E387&lt;&gt;0,K387/E387,"")</f>
        <v>4.2799999999999998E-2</v>
      </c>
      <c r="M387" s="262">
        <f t="shared" ref="M387:M397" si="544">E387*0.1</f>
        <v>263378.308114163</v>
      </c>
      <c r="N387" s="263">
        <f t="shared" ref="N387:N397" si="545">IF(E387&lt;&gt;0,M387/E387,"")</f>
        <v>0.1</v>
      </c>
      <c r="O387" s="262">
        <f t="shared" si="470"/>
        <v>3174498.7477000062</v>
      </c>
      <c r="P387" s="262">
        <f t="shared" si="471"/>
        <v>793624.68692500156</v>
      </c>
      <c r="Q387" s="263">
        <f t="shared" si="472"/>
        <v>0.25</v>
      </c>
      <c r="R387" s="335">
        <f t="shared" ref="R387:R397" si="546">O387+P387</f>
        <v>3968123.4346250077</v>
      </c>
      <c r="S387" s="265">
        <f t="shared" ref="S387:S397" si="547">R387/$H$12</f>
        <v>2032.8501201972376</v>
      </c>
      <c r="T387" s="265">
        <f t="shared" ref="T387:T397" si="548">S387*$H$13</f>
        <v>331354.56959214975</v>
      </c>
      <c r="U387" s="265">
        <f t="shared" ref="U387:U397" si="549">S387*$H$12</f>
        <v>3968123.4346250077</v>
      </c>
      <c r="V387" s="336">
        <f t="shared" ref="V387:V397" si="550">S387*$V$15</f>
        <v>3049.2751802958564</v>
      </c>
      <c r="W387" s="337">
        <f t="shared" ref="W387:W397" si="551">S387*$W$15</f>
        <v>4065.7002403944753</v>
      </c>
      <c r="X387" s="331"/>
      <c r="Y387" s="332"/>
      <c r="Z387" s="241"/>
    </row>
    <row r="388" spans="1:26" ht="34.9" customHeight="1">
      <c r="A388" s="333" t="str">
        <f>CONCATENATE(A391,$Z$95,$Z$90)</f>
        <v>Petroleum Engineer||Senior Manager</v>
      </c>
      <c r="B388" s="255" t="str">
        <f>LEFT(B393,19)</f>
        <v xml:space="preserve">Petroleum Engineer </v>
      </c>
      <c r="C388" s="256">
        <f t="shared" si="536"/>
        <v>783.07133951704907</v>
      </c>
      <c r="D388" s="261">
        <v>1528555.2547372798</v>
      </c>
      <c r="E388" s="261">
        <f t="shared" si="537"/>
        <v>1755855.3874277533</v>
      </c>
      <c r="F388" s="261">
        <f>+E388/E394*F394</f>
        <v>617362.5628402367</v>
      </c>
      <c r="G388" s="262">
        <f t="shared" si="538"/>
        <v>17558.553874277535</v>
      </c>
      <c r="H388" s="263">
        <f t="shared" si="539"/>
        <v>1.1487025948103791E-2</v>
      </c>
      <c r="I388" s="262">
        <f t="shared" si="540"/>
        <v>92182.407839957043</v>
      </c>
      <c r="J388" s="263">
        <f t="shared" si="541"/>
        <v>5.2499999999999998E-2</v>
      </c>
      <c r="K388" s="262">
        <f t="shared" si="542"/>
        <v>75150.610581907837</v>
      </c>
      <c r="L388" s="263">
        <f t="shared" si="543"/>
        <v>4.2799999999999998E-2</v>
      </c>
      <c r="M388" s="262">
        <f t="shared" si="544"/>
        <v>175585.53874277533</v>
      </c>
      <c r="N388" s="263">
        <f t="shared" si="545"/>
        <v>0.1</v>
      </c>
      <c r="O388" s="262">
        <f t="shared" si="470"/>
        <v>2116332.4984666714</v>
      </c>
      <c r="P388" s="262">
        <f t="shared" si="471"/>
        <v>529083.12461666786</v>
      </c>
      <c r="Q388" s="263">
        <f t="shared" si="472"/>
        <v>0.25</v>
      </c>
      <c r="R388" s="335">
        <f t="shared" si="546"/>
        <v>2645415.6230833391</v>
      </c>
      <c r="S388" s="265">
        <f t="shared" si="547"/>
        <v>1355.2334134648254</v>
      </c>
      <c r="T388" s="265">
        <f t="shared" si="548"/>
        <v>220903.04639476654</v>
      </c>
      <c r="U388" s="265">
        <f t="shared" si="549"/>
        <v>2645415.6230833391</v>
      </c>
      <c r="V388" s="336">
        <f t="shared" si="550"/>
        <v>2032.8501201972381</v>
      </c>
      <c r="W388" s="337">
        <f t="shared" si="551"/>
        <v>2710.4668269296508</v>
      </c>
      <c r="X388" s="331"/>
      <c r="Y388" s="332"/>
      <c r="Z388" s="241"/>
    </row>
    <row r="389" spans="1:26" ht="34.9" customHeight="1">
      <c r="A389" s="333" t="str">
        <f>CONCATENATE(A393,$Z$95,$Z$97)</f>
        <v>Petroleum Engineer||Manager</v>
      </c>
      <c r="B389" s="255" t="str">
        <f>LEFT(B395,19)</f>
        <v xml:space="preserve">Petroleum Engineer </v>
      </c>
      <c r="C389" s="256">
        <f t="shared" si="536"/>
        <v>635.6098535040984</v>
      </c>
      <c r="D389" s="261">
        <v>1240710.43404</v>
      </c>
      <c r="E389" s="261">
        <f t="shared" si="537"/>
        <v>1425207.2949900597</v>
      </c>
      <c r="F389" s="261">
        <f>+E389/E394*F394</f>
        <v>501105.97633136105</v>
      </c>
      <c r="G389" s="262">
        <f t="shared" si="538"/>
        <v>14252.072949900597</v>
      </c>
      <c r="H389" s="263">
        <f t="shared" si="539"/>
        <v>1.1487025948103791E-2</v>
      </c>
      <c r="I389" s="262">
        <f t="shared" si="540"/>
        <v>74823.382986978133</v>
      </c>
      <c r="J389" s="263">
        <f t="shared" si="541"/>
        <v>5.2499999999999998E-2</v>
      </c>
      <c r="K389" s="262">
        <f t="shared" si="542"/>
        <v>60998.872225574552</v>
      </c>
      <c r="L389" s="263">
        <f t="shared" si="543"/>
        <v>4.2799999999999998E-2</v>
      </c>
      <c r="M389" s="262">
        <f t="shared" si="544"/>
        <v>142520.72949900597</v>
      </c>
      <c r="N389" s="263">
        <f t="shared" si="545"/>
        <v>0.1</v>
      </c>
      <c r="O389" s="262">
        <f t="shared" si="470"/>
        <v>1717802.3526515188</v>
      </c>
      <c r="P389" s="262">
        <f t="shared" si="471"/>
        <v>429450.58816287969</v>
      </c>
      <c r="Q389" s="263">
        <f t="shared" si="472"/>
        <v>0.25</v>
      </c>
      <c r="R389" s="335">
        <f t="shared" si="546"/>
        <v>2147252.9408143982</v>
      </c>
      <c r="S389" s="265">
        <f t="shared" si="547"/>
        <v>1100.0271213188516</v>
      </c>
      <c r="T389" s="265">
        <f t="shared" si="548"/>
        <v>179304.42077497282</v>
      </c>
      <c r="U389" s="265">
        <f t="shared" si="549"/>
        <v>2147252.9408143982</v>
      </c>
      <c r="V389" s="336">
        <f t="shared" si="550"/>
        <v>1650.0406819782775</v>
      </c>
      <c r="W389" s="337">
        <f t="shared" si="551"/>
        <v>2200.0542426377033</v>
      </c>
      <c r="X389" s="331"/>
      <c r="Y389" s="332"/>
      <c r="Z389" s="241"/>
    </row>
    <row r="390" spans="1:26" ht="34.9" customHeight="1">
      <c r="A390" s="333" t="s">
        <v>676</v>
      </c>
      <c r="B390" s="255" t="s">
        <v>677</v>
      </c>
      <c r="C390" s="256">
        <f t="shared" si="536"/>
        <v>670.69221554815579</v>
      </c>
      <c r="D390" s="261">
        <f>1007070.1575*1.3</f>
        <v>1309191.20475</v>
      </c>
      <c r="E390" s="261">
        <f>D390*$E$18</f>
        <v>1503871.3339992512</v>
      </c>
      <c r="F390" s="261">
        <f>+E390/E394*F394</f>
        <v>528764.42307692312</v>
      </c>
      <c r="G390" s="262">
        <f t="shared" si="538"/>
        <v>15038.713339992513</v>
      </c>
      <c r="H390" s="263">
        <f t="shared" si="539"/>
        <v>1.1487025948103791E-2</v>
      </c>
      <c r="I390" s="262">
        <f t="shared" si="540"/>
        <v>78953.245034960681</v>
      </c>
      <c r="J390" s="263">
        <f t="shared" si="541"/>
        <v>5.2499999999999991E-2</v>
      </c>
      <c r="K390" s="262">
        <f t="shared" si="542"/>
        <v>64365.693095167953</v>
      </c>
      <c r="L390" s="263">
        <f t="shared" si="543"/>
        <v>4.2799999999999998E-2</v>
      </c>
      <c r="M390" s="262">
        <f t="shared" si="544"/>
        <v>150387.13339992514</v>
      </c>
      <c r="N390" s="263">
        <f t="shared" si="545"/>
        <v>0.1</v>
      </c>
      <c r="O390" s="262">
        <f t="shared" si="470"/>
        <v>1812616.1188692974</v>
      </c>
      <c r="P390" s="262">
        <f t="shared" si="471"/>
        <v>453154.02971732436</v>
      </c>
      <c r="Q390" s="263">
        <f t="shared" si="472"/>
        <v>0.25</v>
      </c>
      <c r="R390" s="335">
        <f>O390+P390</f>
        <v>2265770.148586622</v>
      </c>
      <c r="S390" s="265">
        <f>R390/$H$12</f>
        <v>1160.742903989048</v>
      </c>
      <c r="T390" s="265">
        <f>S390*$H$13</f>
        <v>189201.09335021483</v>
      </c>
      <c r="U390" s="265">
        <f>S390*$H$12</f>
        <v>2265770.148586622</v>
      </c>
      <c r="V390" s="336">
        <f>S390*$V$15</f>
        <v>1741.1143559835721</v>
      </c>
      <c r="W390" s="337">
        <f>S390*$W$15</f>
        <v>2321.4858079780961</v>
      </c>
      <c r="X390" s="331"/>
      <c r="Y390" s="332"/>
      <c r="Z390" s="241"/>
    </row>
    <row r="391" spans="1:26" ht="34.9" customHeight="1">
      <c r="A391" s="333" t="s">
        <v>676</v>
      </c>
      <c r="B391" s="255" t="s">
        <v>678</v>
      </c>
      <c r="C391" s="256">
        <f t="shared" si="536"/>
        <v>515.9170888831967</v>
      </c>
      <c r="D391" s="261">
        <v>1007070.1574999999</v>
      </c>
      <c r="E391" s="261">
        <f t="shared" si="537"/>
        <v>1156824.1030763469</v>
      </c>
      <c r="F391" s="261">
        <f>+E391/E394*F394</f>
        <v>406741.86390532542</v>
      </c>
      <c r="G391" s="262">
        <f t="shared" si="538"/>
        <v>11568.241030763469</v>
      </c>
      <c r="H391" s="263">
        <f t="shared" si="539"/>
        <v>1.148702594810379E-2</v>
      </c>
      <c r="I391" s="262">
        <f t="shared" si="540"/>
        <v>60733.265411508211</v>
      </c>
      <c r="J391" s="263">
        <f t="shared" si="541"/>
        <v>5.2499999999999998E-2</v>
      </c>
      <c r="K391" s="262">
        <f t="shared" si="542"/>
        <v>49512.071611667649</v>
      </c>
      <c r="L391" s="263">
        <f t="shared" si="543"/>
        <v>4.2799999999999998E-2</v>
      </c>
      <c r="M391" s="262">
        <f t="shared" si="544"/>
        <v>115682.41030763469</v>
      </c>
      <c r="N391" s="263">
        <f t="shared" si="545"/>
        <v>0.1</v>
      </c>
      <c r="O391" s="262">
        <f t="shared" si="470"/>
        <v>1394320.0914379209</v>
      </c>
      <c r="P391" s="262">
        <f t="shared" si="471"/>
        <v>348580.02285948023</v>
      </c>
      <c r="Q391" s="263">
        <f t="shared" si="472"/>
        <v>0.25</v>
      </c>
      <c r="R391" s="335">
        <f t="shared" si="546"/>
        <v>1742900.1142974012</v>
      </c>
      <c r="S391" s="265">
        <f t="shared" si="547"/>
        <v>892.87915691465219</v>
      </c>
      <c r="T391" s="265">
        <f t="shared" si="548"/>
        <v>145539.3025770883</v>
      </c>
      <c r="U391" s="265">
        <f t="shared" si="549"/>
        <v>1742900.1142974012</v>
      </c>
      <c r="V391" s="336">
        <f t="shared" si="550"/>
        <v>1339.3187353719782</v>
      </c>
      <c r="W391" s="337">
        <f t="shared" si="551"/>
        <v>1785.7583138293044</v>
      </c>
      <c r="X391" s="331"/>
      <c r="Y391" s="332"/>
      <c r="Z391" s="241"/>
    </row>
    <row r="392" spans="1:26" ht="34.9" customHeight="1">
      <c r="A392" s="333" t="s">
        <v>676</v>
      </c>
      <c r="B392" s="255" t="s">
        <v>679</v>
      </c>
      <c r="C392" s="256">
        <f t="shared" si="536"/>
        <v>0</v>
      </c>
      <c r="D392" s="261">
        <v>0</v>
      </c>
      <c r="E392" s="261">
        <f>D392*$E$18</f>
        <v>0</v>
      </c>
      <c r="F392" s="261"/>
      <c r="G392" s="262">
        <f t="shared" si="538"/>
        <v>0</v>
      </c>
      <c r="H392" s="263" t="str">
        <f t="shared" si="539"/>
        <v/>
      </c>
      <c r="I392" s="262">
        <f t="shared" si="540"/>
        <v>0</v>
      </c>
      <c r="J392" s="263" t="str">
        <f t="shared" si="541"/>
        <v/>
      </c>
      <c r="K392" s="262">
        <f t="shared" si="542"/>
        <v>0</v>
      </c>
      <c r="L392" s="263" t="str">
        <f t="shared" si="543"/>
        <v/>
      </c>
      <c r="M392" s="262">
        <f t="shared" si="544"/>
        <v>0</v>
      </c>
      <c r="N392" s="263" t="str">
        <f t="shared" si="545"/>
        <v/>
      </c>
      <c r="O392" s="262">
        <f t="shared" si="470"/>
        <v>0</v>
      </c>
      <c r="P392" s="262">
        <f t="shared" si="471"/>
        <v>0</v>
      </c>
      <c r="Q392" s="263"/>
      <c r="R392" s="335">
        <f>O392+P392</f>
        <v>0</v>
      </c>
      <c r="S392" s="265">
        <f>R392/$H$12</f>
        <v>0</v>
      </c>
      <c r="T392" s="265">
        <f>S392*$H$13</f>
        <v>0</v>
      </c>
      <c r="U392" s="265">
        <f>S392*$H$12</f>
        <v>0</v>
      </c>
      <c r="V392" s="336">
        <f>S392*$V$15</f>
        <v>0</v>
      </c>
      <c r="W392" s="337">
        <f>S392*$W$15</f>
        <v>0</v>
      </c>
      <c r="X392" s="331"/>
      <c r="Y392" s="332"/>
      <c r="Z392" s="241"/>
    </row>
    <row r="393" spans="1:26" ht="34.9" customHeight="1">
      <c r="A393" s="333" t="s">
        <v>676</v>
      </c>
      <c r="B393" s="255" t="s">
        <v>680</v>
      </c>
      <c r="C393" s="256">
        <f t="shared" si="536"/>
        <v>0</v>
      </c>
      <c r="D393" s="261">
        <v>0</v>
      </c>
      <c r="E393" s="261">
        <f t="shared" si="537"/>
        <v>0</v>
      </c>
      <c r="F393" s="261"/>
      <c r="G393" s="262">
        <f t="shared" si="538"/>
        <v>0</v>
      </c>
      <c r="H393" s="263" t="str">
        <f t="shared" si="539"/>
        <v/>
      </c>
      <c r="I393" s="262">
        <f t="shared" si="540"/>
        <v>0</v>
      </c>
      <c r="J393" s="263" t="str">
        <f t="shared" si="541"/>
        <v/>
      </c>
      <c r="K393" s="262">
        <f t="shared" si="542"/>
        <v>0</v>
      </c>
      <c r="L393" s="263" t="str">
        <f t="shared" si="543"/>
        <v/>
      </c>
      <c r="M393" s="262">
        <f t="shared" si="544"/>
        <v>0</v>
      </c>
      <c r="N393" s="263" t="str">
        <f t="shared" si="545"/>
        <v/>
      </c>
      <c r="O393" s="262">
        <f t="shared" si="470"/>
        <v>0</v>
      </c>
      <c r="P393" s="262">
        <f t="shared" si="471"/>
        <v>0</v>
      </c>
      <c r="Q393" s="263"/>
      <c r="R393" s="335">
        <f t="shared" si="546"/>
        <v>0</v>
      </c>
      <c r="S393" s="265">
        <f t="shared" si="547"/>
        <v>0</v>
      </c>
      <c r="T393" s="265">
        <f t="shared" si="548"/>
        <v>0</v>
      </c>
      <c r="U393" s="265">
        <f t="shared" si="549"/>
        <v>0</v>
      </c>
      <c r="V393" s="336">
        <f t="shared" si="550"/>
        <v>0</v>
      </c>
      <c r="W393" s="337">
        <f t="shared" si="551"/>
        <v>0</v>
      </c>
      <c r="X393" s="331"/>
      <c r="Y393" s="332"/>
      <c r="Z393" s="241"/>
    </row>
    <row r="394" spans="1:26" ht="34.9" customHeight="1">
      <c r="A394" s="333" t="s">
        <v>676</v>
      </c>
      <c r="B394" s="255" t="s">
        <v>681</v>
      </c>
      <c r="C394" s="256">
        <f t="shared" si="536"/>
        <v>580.29942110655736</v>
      </c>
      <c r="D394" s="261">
        <f>871341.9*1.3</f>
        <v>1132744.47</v>
      </c>
      <c r="E394" s="261">
        <f>D394*$E$18</f>
        <v>1301186.5119461075</v>
      </c>
      <c r="F394" s="338">
        <f>305000*1.5</f>
        <v>457500</v>
      </c>
      <c r="G394" s="262">
        <f t="shared" si="538"/>
        <v>13011.865119461076</v>
      </c>
      <c r="H394" s="263">
        <f t="shared" si="539"/>
        <v>1.1487025948103791E-2</v>
      </c>
      <c r="I394" s="262">
        <f t="shared" si="540"/>
        <v>68312.291877170646</v>
      </c>
      <c r="J394" s="263">
        <f t="shared" si="541"/>
        <v>5.2500000000000005E-2</v>
      </c>
      <c r="K394" s="262">
        <f t="shared" si="542"/>
        <v>55690.782711293396</v>
      </c>
      <c r="L394" s="263">
        <f t="shared" si="543"/>
        <v>4.2799999999999998E-2</v>
      </c>
      <c r="M394" s="262">
        <f t="shared" si="544"/>
        <v>130118.65119461075</v>
      </c>
      <c r="N394" s="263">
        <f t="shared" si="545"/>
        <v>0.1</v>
      </c>
      <c r="O394" s="262">
        <f t="shared" si="470"/>
        <v>1568320.102848643</v>
      </c>
      <c r="P394" s="262">
        <f t="shared" si="471"/>
        <v>392080.02571216074</v>
      </c>
      <c r="Q394" s="263">
        <f t="shared" si="472"/>
        <v>0.25</v>
      </c>
      <c r="R394" s="335">
        <f>O394+P394</f>
        <v>1960400.1285608038</v>
      </c>
      <c r="S394" s="265">
        <f>R394/$H$12</f>
        <v>1004.3033445495921</v>
      </c>
      <c r="T394" s="265">
        <f>S394*$H$13</f>
        <v>163701.44516158351</v>
      </c>
      <c r="U394" s="265">
        <f>S394*$H$12</f>
        <v>1960400.1285608038</v>
      </c>
      <c r="V394" s="336">
        <f>S394*$V$15</f>
        <v>1506.4550168243882</v>
      </c>
      <c r="W394" s="337">
        <f>S394*$W$15</f>
        <v>2008.6066890991842</v>
      </c>
      <c r="X394" s="331"/>
      <c r="Y394" s="332"/>
      <c r="Z394" s="241"/>
    </row>
    <row r="395" spans="1:26" ht="34.9" customHeight="1">
      <c r="A395" s="333" t="s">
        <v>676</v>
      </c>
      <c r="B395" s="255" t="s">
        <v>682</v>
      </c>
      <c r="C395" s="256">
        <f t="shared" si="536"/>
        <v>446.38417008196717</v>
      </c>
      <c r="D395" s="261">
        <v>871341.89999999991</v>
      </c>
      <c r="E395" s="261">
        <f t="shared" si="537"/>
        <v>1000912.7014970058</v>
      </c>
      <c r="F395" s="261">
        <f>+E395/E394*F394</f>
        <v>351923.07692307694</v>
      </c>
      <c r="G395" s="262">
        <f t="shared" si="538"/>
        <v>10009.127014970058</v>
      </c>
      <c r="H395" s="263">
        <f t="shared" si="539"/>
        <v>1.1487025948103791E-2</v>
      </c>
      <c r="I395" s="262">
        <f t="shared" si="540"/>
        <v>52547.916828592803</v>
      </c>
      <c r="J395" s="263">
        <f t="shared" si="541"/>
        <v>5.2499999999999998E-2</v>
      </c>
      <c r="K395" s="262">
        <f t="shared" si="542"/>
        <v>42839.063624071845</v>
      </c>
      <c r="L395" s="263">
        <f t="shared" si="543"/>
        <v>4.2799999999999998E-2</v>
      </c>
      <c r="M395" s="262">
        <f t="shared" si="544"/>
        <v>100091.27014970058</v>
      </c>
      <c r="N395" s="263">
        <f t="shared" si="545"/>
        <v>0.1</v>
      </c>
      <c r="O395" s="262">
        <f t="shared" si="470"/>
        <v>1206400.0791143412</v>
      </c>
      <c r="P395" s="262">
        <f t="shared" si="471"/>
        <v>301600.01977858529</v>
      </c>
      <c r="Q395" s="263">
        <f t="shared" si="472"/>
        <v>0.25</v>
      </c>
      <c r="R395" s="335">
        <f t="shared" si="546"/>
        <v>1508000.0988929265</v>
      </c>
      <c r="S395" s="265">
        <f t="shared" si="547"/>
        <v>772.5410342689172</v>
      </c>
      <c r="T395" s="265">
        <f t="shared" si="548"/>
        <v>125924.1885858335</v>
      </c>
      <c r="U395" s="265">
        <f t="shared" si="549"/>
        <v>1508000.0988929265</v>
      </c>
      <c r="V395" s="336">
        <f t="shared" si="550"/>
        <v>1158.8115514033757</v>
      </c>
      <c r="W395" s="337">
        <f t="shared" si="551"/>
        <v>1545.0820685378344</v>
      </c>
      <c r="X395" s="331"/>
      <c r="Y395" s="332"/>
      <c r="Z395" s="241"/>
    </row>
    <row r="396" spans="1:26" ht="34.9" customHeight="1">
      <c r="A396" s="333" t="s">
        <v>676</v>
      </c>
      <c r="B396" s="255" t="s">
        <v>683</v>
      </c>
      <c r="C396" s="256">
        <f t="shared" si="536"/>
        <v>0</v>
      </c>
      <c r="D396" s="261">
        <v>0</v>
      </c>
      <c r="E396" s="261">
        <f t="shared" si="537"/>
        <v>0</v>
      </c>
      <c r="F396" s="261"/>
      <c r="G396" s="262">
        <f t="shared" si="538"/>
        <v>0</v>
      </c>
      <c r="H396" s="263" t="str">
        <f t="shared" si="539"/>
        <v/>
      </c>
      <c r="I396" s="262">
        <f t="shared" si="540"/>
        <v>0</v>
      </c>
      <c r="J396" s="263" t="str">
        <f t="shared" si="541"/>
        <v/>
      </c>
      <c r="K396" s="262">
        <f t="shared" si="542"/>
        <v>0</v>
      </c>
      <c r="L396" s="263" t="str">
        <f t="shared" si="543"/>
        <v/>
      </c>
      <c r="M396" s="262">
        <f t="shared" si="544"/>
        <v>0</v>
      </c>
      <c r="N396" s="263" t="str">
        <f t="shared" si="545"/>
        <v/>
      </c>
      <c r="O396" s="262">
        <f t="shared" si="470"/>
        <v>0</v>
      </c>
      <c r="P396" s="262">
        <f t="shared" si="471"/>
        <v>0</v>
      </c>
      <c r="Q396" s="263"/>
      <c r="R396" s="335">
        <f t="shared" si="546"/>
        <v>0</v>
      </c>
      <c r="S396" s="265">
        <f t="shared" si="547"/>
        <v>0</v>
      </c>
      <c r="T396" s="265">
        <f t="shared" si="548"/>
        <v>0</v>
      </c>
      <c r="U396" s="265">
        <f t="shared" si="549"/>
        <v>0</v>
      </c>
      <c r="V396" s="336">
        <f t="shared" si="550"/>
        <v>0</v>
      </c>
      <c r="W396" s="337">
        <f t="shared" si="551"/>
        <v>0</v>
      </c>
      <c r="X396" s="331"/>
      <c r="Y396" s="332"/>
      <c r="Z396" s="241"/>
    </row>
    <row r="397" spans="1:26" ht="34.9" customHeight="1">
      <c r="A397" s="333" t="s">
        <v>676</v>
      </c>
      <c r="B397" s="255" t="s">
        <v>684</v>
      </c>
      <c r="C397" s="256">
        <f t="shared" si="536"/>
        <v>421.48966828893441</v>
      </c>
      <c r="D397" s="261">
        <v>822747.83250000002</v>
      </c>
      <c r="E397" s="261">
        <f t="shared" si="537"/>
        <v>945092.57006736519</v>
      </c>
      <c r="F397" s="261">
        <f>+E397/E394*F394</f>
        <v>332296.59763313615</v>
      </c>
      <c r="G397" s="262">
        <f t="shared" si="538"/>
        <v>9450.9257006736516</v>
      </c>
      <c r="H397" s="263">
        <f t="shared" si="539"/>
        <v>1.1487025948103791E-2</v>
      </c>
      <c r="I397" s="262">
        <f t="shared" si="540"/>
        <v>49617.359928536673</v>
      </c>
      <c r="J397" s="263">
        <f t="shared" si="541"/>
        <v>5.2499999999999998E-2</v>
      </c>
      <c r="K397" s="262">
        <f t="shared" si="542"/>
        <v>40449.961998883227</v>
      </c>
      <c r="L397" s="263">
        <f t="shared" si="543"/>
        <v>4.2799999999999998E-2</v>
      </c>
      <c r="M397" s="262">
        <f t="shared" si="544"/>
        <v>94509.25700673653</v>
      </c>
      <c r="N397" s="263">
        <f t="shared" si="545"/>
        <v>0.1</v>
      </c>
      <c r="O397" s="262">
        <f t="shared" si="470"/>
        <v>1139120.0747021951</v>
      </c>
      <c r="P397" s="262">
        <f t="shared" si="471"/>
        <v>284780.01867554878</v>
      </c>
      <c r="Q397" s="263">
        <f t="shared" si="472"/>
        <v>0.25</v>
      </c>
      <c r="R397" s="335">
        <f t="shared" si="546"/>
        <v>1423900.0933777438</v>
      </c>
      <c r="S397" s="265">
        <f t="shared" si="547"/>
        <v>729.45701505007366</v>
      </c>
      <c r="T397" s="265">
        <f t="shared" si="548"/>
        <v>118901.49345316201</v>
      </c>
      <c r="U397" s="265">
        <f t="shared" si="549"/>
        <v>1423900.0933777438</v>
      </c>
      <c r="V397" s="336">
        <f t="shared" si="550"/>
        <v>1094.1855225751106</v>
      </c>
      <c r="W397" s="337">
        <f t="shared" si="551"/>
        <v>1458.9140301001473</v>
      </c>
      <c r="X397" s="331"/>
      <c r="Y397" s="332"/>
      <c r="Z397" s="241"/>
    </row>
    <row r="398" spans="1:26" ht="34.9" customHeight="1">
      <c r="A398" s="333"/>
      <c r="B398" s="255"/>
      <c r="C398" s="256"/>
      <c r="D398" s="261"/>
      <c r="E398" s="261"/>
      <c r="F398" s="261"/>
      <c r="G398" s="262"/>
      <c r="H398" s="263"/>
      <c r="I398" s="262"/>
      <c r="J398" s="263"/>
      <c r="K398" s="262"/>
      <c r="L398" s="263"/>
      <c r="M398" s="262"/>
      <c r="N398" s="263"/>
      <c r="O398" s="262">
        <f t="shared" si="470"/>
        <v>0</v>
      </c>
      <c r="P398" s="262">
        <f t="shared" si="471"/>
        <v>0</v>
      </c>
      <c r="Q398" s="263"/>
      <c r="R398" s="335"/>
      <c r="S398" s="265"/>
      <c r="T398" s="265"/>
      <c r="U398" s="265"/>
      <c r="V398" s="336"/>
      <c r="W398" s="337"/>
      <c r="X398" s="331"/>
      <c r="Y398" s="332"/>
      <c r="Z398" s="241"/>
    </row>
    <row r="399" spans="1:26" ht="34.9" customHeight="1">
      <c r="A399" s="333" t="str">
        <f>CONCATENATE(A402,$Z$95,$Z$89)</f>
        <v>Quantitative Analyst, Risk||Expert</v>
      </c>
      <c r="B399" s="255" t="str">
        <f>LEFT(B402,26)</f>
        <v>Quantitative Analyst, Risk</v>
      </c>
      <c r="C399" s="256">
        <f t="shared" ref="C399:C406" si="552">D399/$H$12</f>
        <v>1563.5367843934425</v>
      </c>
      <c r="D399" s="261">
        <v>3052023.8031359999</v>
      </c>
      <c r="E399" s="261">
        <f t="shared" ref="E399:E406" si="553">D399*$E$18</f>
        <v>3505867.6620853646</v>
      </c>
      <c r="F399" s="261">
        <f>+E399/E404*F404</f>
        <v>2055902.3793991413</v>
      </c>
      <c r="G399" s="262">
        <f t="shared" ref="G399:G406" si="554">E399*0.01</f>
        <v>35058.67662085365</v>
      </c>
      <c r="H399" s="263">
        <f t="shared" ref="H399:H406" si="555">IF(D399&lt;&gt;0,G399/D399,"")</f>
        <v>1.1487025948103791E-2</v>
      </c>
      <c r="I399" s="262">
        <f t="shared" ref="I399:I406" si="556">E399*0.0525</f>
        <v>184058.05225948163</v>
      </c>
      <c r="J399" s="263">
        <f t="shared" ref="J399:J406" si="557">IF(E399&lt;&gt;0,I399/E399,"")</f>
        <v>5.2499999999999998E-2</v>
      </c>
      <c r="K399" s="262">
        <f t="shared" ref="K399:K406" si="558">E399*0.0428</f>
        <v>150051.1359372536</v>
      </c>
      <c r="L399" s="263">
        <f t="shared" ref="L399:L406" si="559">IF(E399&lt;&gt;0,K399/E399,"")</f>
        <v>4.2799999999999998E-2</v>
      </c>
      <c r="M399" s="262">
        <f t="shared" ref="M399:M406" si="560">E399*0.1</f>
        <v>350586.76620853646</v>
      </c>
      <c r="N399" s="263">
        <f t="shared" ref="N399:N406" si="561">IF(E399&lt;&gt;0,M399/E399,"")</f>
        <v>0.1</v>
      </c>
      <c r="O399" s="262">
        <f t="shared" si="470"/>
        <v>4225622.2931114901</v>
      </c>
      <c r="P399" s="262">
        <f t="shared" si="471"/>
        <v>1056405.5732778725</v>
      </c>
      <c r="Q399" s="263">
        <f t="shared" si="472"/>
        <v>0.25</v>
      </c>
      <c r="R399" s="335">
        <f t="shared" ref="R399:R406" si="562">O399+P399</f>
        <v>5282027.8663893621</v>
      </c>
      <c r="S399" s="265">
        <f t="shared" ref="S399:S406" si="563">R399/$H$12</f>
        <v>2705.9568987650423</v>
      </c>
      <c r="T399" s="265">
        <f t="shared" ref="T399:T406" si="564">S399*$H$13</f>
        <v>441070.97449870192</v>
      </c>
      <c r="U399" s="265">
        <f t="shared" ref="U399:U406" si="565">S399*$H$12</f>
        <v>5282027.8663893621</v>
      </c>
      <c r="V399" s="336">
        <f t="shared" ref="V399:V406" si="566">S399*$V$15</f>
        <v>4058.9353481475637</v>
      </c>
      <c r="W399" s="337">
        <f t="shared" ref="W399:W406" si="567">S399*$W$15</f>
        <v>5411.9137975300846</v>
      </c>
      <c r="X399" s="331"/>
      <c r="Y399" s="332"/>
      <c r="Z399" s="241"/>
    </row>
    <row r="400" spans="1:26" ht="34.9" customHeight="1">
      <c r="A400" s="333" t="str">
        <f>CONCATENATE(A402,$Z$95,$Z$90)</f>
        <v>Quantitative Analyst, Risk||Senior Manager</v>
      </c>
      <c r="B400" s="255" t="str">
        <f>LEFT(B403,26)</f>
        <v>Quantitative Analyst, Risk</v>
      </c>
      <c r="C400" s="256">
        <f t="shared" si="552"/>
        <v>1042.3578562622949</v>
      </c>
      <c r="D400" s="261">
        <v>2034682.5354239997</v>
      </c>
      <c r="E400" s="261">
        <f t="shared" si="553"/>
        <v>2337245.1080569094</v>
      </c>
      <c r="F400" s="261">
        <f>+E400/E404*F404</f>
        <v>1370601.5862660941</v>
      </c>
      <c r="G400" s="262">
        <f t="shared" si="554"/>
        <v>23372.451080569095</v>
      </c>
      <c r="H400" s="263">
        <f t="shared" si="555"/>
        <v>1.1487025948103791E-2</v>
      </c>
      <c r="I400" s="262">
        <f t="shared" si="556"/>
        <v>122705.36817298774</v>
      </c>
      <c r="J400" s="263">
        <f t="shared" si="557"/>
        <v>5.2499999999999998E-2</v>
      </c>
      <c r="K400" s="262">
        <f t="shared" si="558"/>
        <v>100034.09062483572</v>
      </c>
      <c r="L400" s="263">
        <f t="shared" si="559"/>
        <v>4.2799999999999998E-2</v>
      </c>
      <c r="M400" s="262">
        <f t="shared" si="560"/>
        <v>233724.51080569095</v>
      </c>
      <c r="N400" s="263">
        <f t="shared" si="561"/>
        <v>0.1</v>
      </c>
      <c r="O400" s="262">
        <f t="shared" si="470"/>
        <v>2817081.5287409932</v>
      </c>
      <c r="P400" s="262">
        <f t="shared" si="471"/>
        <v>704270.38218524831</v>
      </c>
      <c r="Q400" s="263">
        <f t="shared" si="472"/>
        <v>0.25</v>
      </c>
      <c r="R400" s="335">
        <f t="shared" si="562"/>
        <v>3521351.9109262414</v>
      </c>
      <c r="S400" s="265">
        <f t="shared" si="563"/>
        <v>1803.9712658433614</v>
      </c>
      <c r="T400" s="265">
        <f t="shared" si="564"/>
        <v>294047.31633246789</v>
      </c>
      <c r="U400" s="265">
        <f t="shared" si="565"/>
        <v>3521351.9109262414</v>
      </c>
      <c r="V400" s="336">
        <f t="shared" si="566"/>
        <v>2705.9568987650418</v>
      </c>
      <c r="W400" s="337">
        <f t="shared" si="567"/>
        <v>3607.9425316867228</v>
      </c>
      <c r="X400" s="331"/>
      <c r="Y400" s="332"/>
      <c r="Z400" s="241"/>
    </row>
    <row r="401" spans="1:26" ht="34.9" customHeight="1">
      <c r="A401" s="333" t="str">
        <f>CONCATENATE(A403,$Z$95,$Z$97)</f>
        <v>Quantitative Analyst, Risk||Manager</v>
      </c>
      <c r="B401" s="255" t="str">
        <f>LEFT(B404,26)</f>
        <v>Quantitative Analyst, Risk</v>
      </c>
      <c r="C401" s="256">
        <f t="shared" si="552"/>
        <v>846.06968852459011</v>
      </c>
      <c r="D401" s="261">
        <v>1651528.0319999999</v>
      </c>
      <c r="E401" s="261">
        <f t="shared" si="553"/>
        <v>1897114.5357604786</v>
      </c>
      <c r="F401" s="261">
        <f>+E401/E404*F404</f>
        <v>1112501.287553648</v>
      </c>
      <c r="G401" s="262">
        <f t="shared" si="554"/>
        <v>18971.145357604786</v>
      </c>
      <c r="H401" s="263">
        <f t="shared" si="555"/>
        <v>1.1487025948103791E-2</v>
      </c>
      <c r="I401" s="262">
        <f t="shared" si="556"/>
        <v>99598.513127425118</v>
      </c>
      <c r="J401" s="263">
        <f t="shared" si="557"/>
        <v>5.2499999999999998E-2</v>
      </c>
      <c r="K401" s="262">
        <f t="shared" si="558"/>
        <v>81196.502130548484</v>
      </c>
      <c r="L401" s="263">
        <f t="shared" si="559"/>
        <v>4.2799999999999998E-2</v>
      </c>
      <c r="M401" s="262">
        <f t="shared" si="560"/>
        <v>189711.45357604788</v>
      </c>
      <c r="N401" s="263">
        <f t="shared" si="561"/>
        <v>0.1</v>
      </c>
      <c r="O401" s="262">
        <f t="shared" si="470"/>
        <v>2286592.1499521048</v>
      </c>
      <c r="P401" s="262">
        <f t="shared" si="471"/>
        <v>571648.0374880262</v>
      </c>
      <c r="Q401" s="263">
        <f t="shared" si="472"/>
        <v>0.25</v>
      </c>
      <c r="R401" s="335">
        <f t="shared" si="562"/>
        <v>2858240.1874401309</v>
      </c>
      <c r="S401" s="265">
        <f t="shared" si="563"/>
        <v>1464.2623911066244</v>
      </c>
      <c r="T401" s="265">
        <f t="shared" si="564"/>
        <v>238674.76975037978</v>
      </c>
      <c r="U401" s="265">
        <f t="shared" si="565"/>
        <v>2858240.1874401309</v>
      </c>
      <c r="V401" s="336">
        <f t="shared" si="566"/>
        <v>2196.3935866599368</v>
      </c>
      <c r="W401" s="337">
        <f t="shared" si="567"/>
        <v>2928.5247822132487</v>
      </c>
      <c r="X401" s="331"/>
      <c r="Y401" s="332"/>
      <c r="Z401" s="241"/>
    </row>
    <row r="402" spans="1:26" ht="34.9" customHeight="1">
      <c r="A402" s="333" t="s">
        <v>685</v>
      </c>
      <c r="B402" s="255" t="s">
        <v>686</v>
      </c>
      <c r="C402" s="256">
        <f t="shared" si="552"/>
        <v>686.74487704918033</v>
      </c>
      <c r="D402" s="261">
        <v>1340526</v>
      </c>
      <c r="E402" s="261">
        <f t="shared" si="553"/>
        <v>1539865.6946107782</v>
      </c>
      <c r="F402" s="261">
        <f>+E402/E404*F404</f>
        <v>903004.29184549348</v>
      </c>
      <c r="G402" s="262">
        <f t="shared" si="554"/>
        <v>15398.656946107783</v>
      </c>
      <c r="H402" s="263">
        <f t="shared" si="555"/>
        <v>1.1487025948103791E-2</v>
      </c>
      <c r="I402" s="262">
        <f t="shared" si="556"/>
        <v>80842.948967065851</v>
      </c>
      <c r="J402" s="263">
        <f t="shared" si="557"/>
        <v>5.2499999999999998E-2</v>
      </c>
      <c r="K402" s="262">
        <f t="shared" si="558"/>
        <v>65906.251729341311</v>
      </c>
      <c r="L402" s="263">
        <f t="shared" si="559"/>
        <v>4.2800000000000005E-2</v>
      </c>
      <c r="M402" s="262">
        <f t="shared" si="560"/>
        <v>153986.56946107783</v>
      </c>
      <c r="N402" s="263">
        <f t="shared" si="561"/>
        <v>0.1</v>
      </c>
      <c r="O402" s="262">
        <f t="shared" si="470"/>
        <v>1856000.121714371</v>
      </c>
      <c r="P402" s="262">
        <f t="shared" si="471"/>
        <v>464000.03042859276</v>
      </c>
      <c r="Q402" s="263">
        <f t="shared" si="472"/>
        <v>0.25</v>
      </c>
      <c r="R402" s="335">
        <f t="shared" si="562"/>
        <v>2320000.1521429638</v>
      </c>
      <c r="S402" s="265">
        <f t="shared" si="563"/>
        <v>1188.5246681060266</v>
      </c>
      <c r="T402" s="265">
        <f t="shared" si="564"/>
        <v>193729.52090128235</v>
      </c>
      <c r="U402" s="265">
        <f t="shared" si="565"/>
        <v>2320000.1521429638</v>
      </c>
      <c r="V402" s="336">
        <f t="shared" si="566"/>
        <v>1782.78700215904</v>
      </c>
      <c r="W402" s="337">
        <f t="shared" si="567"/>
        <v>2377.0493362120533</v>
      </c>
      <c r="X402" s="331"/>
      <c r="Y402" s="332"/>
      <c r="Z402" s="241"/>
    </row>
    <row r="403" spans="1:26" ht="34.9" customHeight="1">
      <c r="A403" s="333" t="s">
        <v>685</v>
      </c>
      <c r="B403" s="255" t="s">
        <v>687</v>
      </c>
      <c r="C403" s="256">
        <f t="shared" si="552"/>
        <v>0</v>
      </c>
      <c r="D403" s="261">
        <v>0</v>
      </c>
      <c r="E403" s="261">
        <f t="shared" si="553"/>
        <v>0</v>
      </c>
      <c r="F403" s="261"/>
      <c r="G403" s="262">
        <f t="shared" si="554"/>
        <v>0</v>
      </c>
      <c r="H403" s="263" t="str">
        <f t="shared" si="555"/>
        <v/>
      </c>
      <c r="I403" s="262">
        <f t="shared" si="556"/>
        <v>0</v>
      </c>
      <c r="J403" s="263" t="str">
        <f t="shared" si="557"/>
        <v/>
      </c>
      <c r="K403" s="262">
        <f t="shared" si="558"/>
        <v>0</v>
      </c>
      <c r="L403" s="263" t="str">
        <f t="shared" si="559"/>
        <v/>
      </c>
      <c r="M403" s="262">
        <f t="shared" si="560"/>
        <v>0</v>
      </c>
      <c r="N403" s="263" t="str">
        <f t="shared" si="561"/>
        <v/>
      </c>
      <c r="O403" s="262">
        <f t="shared" ref="O403:O466" si="568">E403+G403+I403+K403+M403</f>
        <v>0</v>
      </c>
      <c r="P403" s="262">
        <f t="shared" si="471"/>
        <v>0</v>
      </c>
      <c r="Q403" s="263"/>
      <c r="R403" s="335">
        <f t="shared" si="562"/>
        <v>0</v>
      </c>
      <c r="S403" s="265">
        <f t="shared" si="563"/>
        <v>0</v>
      </c>
      <c r="T403" s="265">
        <f t="shared" si="564"/>
        <v>0</v>
      </c>
      <c r="U403" s="265">
        <f t="shared" si="565"/>
        <v>0</v>
      </c>
      <c r="V403" s="336">
        <f t="shared" si="566"/>
        <v>0</v>
      </c>
      <c r="W403" s="337">
        <f t="shared" si="567"/>
        <v>0</v>
      </c>
      <c r="X403" s="331"/>
      <c r="Y403" s="332"/>
      <c r="Z403" s="241"/>
    </row>
    <row r="404" spans="1:26" ht="34.9" customHeight="1">
      <c r="A404" s="333" t="s">
        <v>685</v>
      </c>
      <c r="B404" s="255" t="s">
        <v>688</v>
      </c>
      <c r="C404" s="256">
        <f t="shared" si="552"/>
        <v>600.04333632172131</v>
      </c>
      <c r="D404" s="261">
        <v>1171284.5925</v>
      </c>
      <c r="E404" s="261">
        <f t="shared" si="553"/>
        <v>1345457.6506661675</v>
      </c>
      <c r="F404" s="338">
        <f>526000*1.5</f>
        <v>789000</v>
      </c>
      <c r="G404" s="262">
        <f t="shared" si="554"/>
        <v>13454.576506661675</v>
      </c>
      <c r="H404" s="263">
        <f t="shared" si="555"/>
        <v>1.1487025948103791E-2</v>
      </c>
      <c r="I404" s="262">
        <f t="shared" si="556"/>
        <v>70636.526659973795</v>
      </c>
      <c r="J404" s="263">
        <f t="shared" si="557"/>
        <v>5.2499999999999998E-2</v>
      </c>
      <c r="K404" s="262">
        <f t="shared" si="558"/>
        <v>57585.587448511964</v>
      </c>
      <c r="L404" s="263">
        <f t="shared" si="559"/>
        <v>4.2799999999999998E-2</v>
      </c>
      <c r="M404" s="262">
        <f t="shared" si="560"/>
        <v>134545.76506661676</v>
      </c>
      <c r="N404" s="263">
        <f t="shared" si="561"/>
        <v>0.1</v>
      </c>
      <c r="O404" s="262">
        <f t="shared" si="568"/>
        <v>1621680.1063479318</v>
      </c>
      <c r="P404" s="262">
        <f t="shared" si="471"/>
        <v>405420.02658698295</v>
      </c>
      <c r="Q404" s="263">
        <f t="shared" si="472"/>
        <v>0.25</v>
      </c>
      <c r="R404" s="335">
        <f t="shared" si="562"/>
        <v>2027100.1329349147</v>
      </c>
      <c r="S404" s="265">
        <f t="shared" si="563"/>
        <v>1038.4734287576407</v>
      </c>
      <c r="T404" s="265">
        <f t="shared" si="564"/>
        <v>169271.16888749544</v>
      </c>
      <c r="U404" s="265">
        <f t="shared" si="565"/>
        <v>2027100.1329349147</v>
      </c>
      <c r="V404" s="336">
        <f t="shared" si="566"/>
        <v>1557.7101431364611</v>
      </c>
      <c r="W404" s="337">
        <f t="shared" si="567"/>
        <v>2076.9468575152814</v>
      </c>
      <c r="X404" s="331"/>
      <c r="Y404" s="332"/>
      <c r="Z404" s="241"/>
    </row>
    <row r="405" spans="1:26" ht="34.9" customHeight="1">
      <c r="A405" s="333" t="s">
        <v>685</v>
      </c>
      <c r="B405" s="255" t="s">
        <v>689</v>
      </c>
      <c r="C405" s="256">
        <f t="shared" si="552"/>
        <v>0</v>
      </c>
      <c r="D405" s="261">
        <v>0</v>
      </c>
      <c r="E405" s="261">
        <f t="shared" si="553"/>
        <v>0</v>
      </c>
      <c r="F405" s="261"/>
      <c r="G405" s="262">
        <f t="shared" si="554"/>
        <v>0</v>
      </c>
      <c r="H405" s="263" t="str">
        <f t="shared" si="555"/>
        <v/>
      </c>
      <c r="I405" s="262">
        <f t="shared" si="556"/>
        <v>0</v>
      </c>
      <c r="J405" s="263" t="str">
        <f t="shared" si="557"/>
        <v/>
      </c>
      <c r="K405" s="262">
        <f t="shared" si="558"/>
        <v>0</v>
      </c>
      <c r="L405" s="263" t="str">
        <f t="shared" si="559"/>
        <v/>
      </c>
      <c r="M405" s="262">
        <f t="shared" si="560"/>
        <v>0</v>
      </c>
      <c r="N405" s="263" t="str">
        <f t="shared" si="561"/>
        <v/>
      </c>
      <c r="O405" s="262">
        <f t="shared" si="568"/>
        <v>0</v>
      </c>
      <c r="P405" s="262">
        <f t="shared" ref="P405:P468" si="569">O405*0.25</f>
        <v>0</v>
      </c>
      <c r="Q405" s="263"/>
      <c r="R405" s="335">
        <f t="shared" si="562"/>
        <v>0</v>
      </c>
      <c r="S405" s="265">
        <f t="shared" si="563"/>
        <v>0</v>
      </c>
      <c r="T405" s="265">
        <f t="shared" si="564"/>
        <v>0</v>
      </c>
      <c r="U405" s="265">
        <f t="shared" si="565"/>
        <v>0</v>
      </c>
      <c r="V405" s="336">
        <f t="shared" si="566"/>
        <v>0</v>
      </c>
      <c r="W405" s="337">
        <f t="shared" si="567"/>
        <v>0</v>
      </c>
      <c r="X405" s="331"/>
      <c r="Y405" s="332"/>
      <c r="Z405" s="241"/>
    </row>
    <row r="406" spans="1:26" ht="34.9" customHeight="1">
      <c r="A406" s="333" t="s">
        <v>685</v>
      </c>
      <c r="B406" s="255" t="s">
        <v>690</v>
      </c>
      <c r="C406" s="256">
        <f t="shared" si="552"/>
        <v>416.33908171106555</v>
      </c>
      <c r="D406" s="261">
        <v>812693.88749999995</v>
      </c>
      <c r="E406" s="261">
        <f t="shared" si="553"/>
        <v>933543.57735778426</v>
      </c>
      <c r="F406" s="261">
        <f>+E406/E404*F404</f>
        <v>547446.35193133052</v>
      </c>
      <c r="G406" s="262">
        <f t="shared" si="554"/>
        <v>9335.4357735778431</v>
      </c>
      <c r="H406" s="263">
        <f t="shared" si="555"/>
        <v>1.1487025948103791E-2</v>
      </c>
      <c r="I406" s="262">
        <f t="shared" si="556"/>
        <v>49011.03781128367</v>
      </c>
      <c r="J406" s="263">
        <f t="shared" si="557"/>
        <v>5.2499999999999998E-2</v>
      </c>
      <c r="K406" s="262">
        <f t="shared" si="558"/>
        <v>39955.665110913164</v>
      </c>
      <c r="L406" s="263">
        <f t="shared" si="559"/>
        <v>4.2799999999999998E-2</v>
      </c>
      <c r="M406" s="262">
        <f t="shared" si="560"/>
        <v>93354.357735778438</v>
      </c>
      <c r="N406" s="263">
        <f t="shared" si="561"/>
        <v>0.1</v>
      </c>
      <c r="O406" s="262">
        <f t="shared" si="568"/>
        <v>1125200.0737893374</v>
      </c>
      <c r="P406" s="262">
        <f t="shared" si="569"/>
        <v>281300.01844733435</v>
      </c>
      <c r="Q406" s="263">
        <f t="shared" ref="Q406:Q468" si="570">$Q$19</f>
        <v>0.25</v>
      </c>
      <c r="R406" s="335">
        <f t="shared" si="562"/>
        <v>1406500.0922366718</v>
      </c>
      <c r="S406" s="265">
        <f t="shared" si="563"/>
        <v>720.54308003927861</v>
      </c>
      <c r="T406" s="265">
        <f t="shared" si="564"/>
        <v>117448.52204640242</v>
      </c>
      <c r="U406" s="265">
        <f t="shared" si="565"/>
        <v>1406500.0922366718</v>
      </c>
      <c r="V406" s="336">
        <f t="shared" si="566"/>
        <v>1080.8146200589179</v>
      </c>
      <c r="W406" s="337">
        <f t="shared" si="567"/>
        <v>1441.0861600785572</v>
      </c>
      <c r="X406" s="331"/>
      <c r="Y406" s="332"/>
      <c r="Z406" s="241"/>
    </row>
    <row r="407" spans="1:26" ht="34.9" customHeight="1">
      <c r="A407" s="333"/>
      <c r="B407" s="255"/>
      <c r="C407" s="256"/>
      <c r="D407" s="261"/>
      <c r="E407" s="261"/>
      <c r="F407" s="261"/>
      <c r="G407" s="262"/>
      <c r="H407" s="263"/>
      <c r="I407" s="262"/>
      <c r="J407" s="263"/>
      <c r="K407" s="262"/>
      <c r="L407" s="263"/>
      <c r="M407" s="262"/>
      <c r="N407" s="263"/>
      <c r="O407" s="262">
        <f t="shared" si="568"/>
        <v>0</v>
      </c>
      <c r="P407" s="262">
        <f t="shared" si="569"/>
        <v>0</v>
      </c>
      <c r="Q407" s="263"/>
      <c r="R407" s="335"/>
      <c r="S407" s="265"/>
      <c r="T407" s="265"/>
      <c r="U407" s="265"/>
      <c r="V407" s="336"/>
      <c r="W407" s="337"/>
      <c r="X407" s="331"/>
      <c r="Y407" s="332"/>
      <c r="Z407" s="241"/>
    </row>
    <row r="408" spans="1:26" ht="34.9" customHeight="1">
      <c r="A408" s="333" t="str">
        <f>CONCATENATE(A412,$Z$95,$Z$89)</f>
        <v>Design Engineer||Expert</v>
      </c>
      <c r="B408" s="255" t="str">
        <f>LEFT(B412,16)</f>
        <v xml:space="preserve">Design Engineer </v>
      </c>
      <c r="C408" s="256">
        <f t="shared" ref="C408:C418" si="571">D408/$H$12</f>
        <v>1520.5395228226228</v>
      </c>
      <c r="D408" s="261">
        <v>2968093.1485497598</v>
      </c>
      <c r="E408" s="261">
        <f t="shared" ref="E408:E418" si="572">D408*$E$18</f>
        <v>3409456.3013780168</v>
      </c>
      <c r="F408" s="261">
        <f>+E408/E414*F414</f>
        <v>1694090.0686769232</v>
      </c>
      <c r="G408" s="262">
        <f t="shared" ref="G408:G418" si="573">E408*0.01</f>
        <v>34094.563013780171</v>
      </c>
      <c r="H408" s="263">
        <f t="shared" ref="H408:H418" si="574">IF(D408&lt;&gt;0,G408/D408,"")</f>
        <v>1.1487025948103791E-2</v>
      </c>
      <c r="I408" s="262">
        <f t="shared" ref="I408:I418" si="575">E408*0.0525</f>
        <v>178996.45582234589</v>
      </c>
      <c r="J408" s="263">
        <f t="shared" ref="J408:J418" si="576">IF(E408&lt;&gt;0,I408/E408,"")</f>
        <v>5.2499999999999998E-2</v>
      </c>
      <c r="K408" s="262">
        <f t="shared" ref="K408:K418" si="577">E408*0.0428</f>
        <v>145924.72969897912</v>
      </c>
      <c r="L408" s="263">
        <f t="shared" ref="L408:L418" si="578">IF(E408&lt;&gt;0,K408/E408,"")</f>
        <v>4.2799999999999998E-2</v>
      </c>
      <c r="M408" s="262">
        <f t="shared" ref="M408:M418" si="579">E408*0.1</f>
        <v>340945.63013780169</v>
      </c>
      <c r="N408" s="263">
        <f t="shared" ref="N408:N418" si="580">IF(E408&lt;&gt;0,M408/E408,"")</f>
        <v>0.1</v>
      </c>
      <c r="O408" s="262">
        <f t="shared" si="568"/>
        <v>4109417.680050924</v>
      </c>
      <c r="P408" s="262">
        <f t="shared" si="569"/>
        <v>1027354.420012731</v>
      </c>
      <c r="Q408" s="263">
        <f t="shared" si="570"/>
        <v>0.25</v>
      </c>
      <c r="R408" s="335">
        <f t="shared" ref="R408:R418" si="581">O408+P408</f>
        <v>5136772.1000636546</v>
      </c>
      <c r="S408" s="265">
        <f t="shared" ref="S408:S418" si="582">R408/$H$12</f>
        <v>2631.5430840490035</v>
      </c>
      <c r="T408" s="265">
        <f t="shared" ref="T408:T418" si="583">S408*$H$13</f>
        <v>428941.52269998757</v>
      </c>
      <c r="U408" s="265">
        <f t="shared" ref="U408:U418" si="584">S408*$H$12</f>
        <v>5136772.1000636546</v>
      </c>
      <c r="V408" s="336">
        <f t="shared" ref="V408:V418" si="585">S408*$V$15</f>
        <v>3947.3146260735052</v>
      </c>
      <c r="W408" s="337">
        <f t="shared" ref="W408:W418" si="586">S408*$W$15</f>
        <v>5263.086168098007</v>
      </c>
      <c r="X408" s="331"/>
      <c r="Y408" s="332"/>
      <c r="Z408" s="241"/>
    </row>
    <row r="409" spans="1:26" ht="34.9" customHeight="1">
      <c r="A409" s="333" t="str">
        <f>CONCATENATE(A412,$Z$95,$Z$90)</f>
        <v>Design Engineer||Senior Manager</v>
      </c>
      <c r="B409" s="255" t="str">
        <f>LEFT(B414,16)</f>
        <v xml:space="preserve">Design Engineer </v>
      </c>
      <c r="C409" s="256">
        <f t="shared" si="571"/>
        <v>1013.6930152150819</v>
      </c>
      <c r="D409" s="261">
        <v>1978728.7656998399</v>
      </c>
      <c r="E409" s="261">
        <f t="shared" si="572"/>
        <v>2272970.8675853447</v>
      </c>
      <c r="F409" s="261">
        <f>+E409/E414*F414</f>
        <v>1129393.3791179487</v>
      </c>
      <c r="G409" s="262">
        <f t="shared" si="573"/>
        <v>22729.708675853446</v>
      </c>
      <c r="H409" s="263">
        <f t="shared" si="574"/>
        <v>1.148702594810379E-2</v>
      </c>
      <c r="I409" s="262">
        <f t="shared" si="575"/>
        <v>119330.97054823059</v>
      </c>
      <c r="J409" s="263">
        <f t="shared" si="576"/>
        <v>5.2499999999999998E-2</v>
      </c>
      <c r="K409" s="262">
        <f t="shared" si="577"/>
        <v>97283.153132652747</v>
      </c>
      <c r="L409" s="263">
        <f t="shared" si="578"/>
        <v>4.2799999999999998E-2</v>
      </c>
      <c r="M409" s="262">
        <f t="shared" si="579"/>
        <v>227297.08675853448</v>
      </c>
      <c r="N409" s="263">
        <f t="shared" si="580"/>
        <v>0.1</v>
      </c>
      <c r="O409" s="262">
        <f t="shared" si="568"/>
        <v>2739611.7867006161</v>
      </c>
      <c r="P409" s="262">
        <f t="shared" si="569"/>
        <v>684902.94667515403</v>
      </c>
      <c r="Q409" s="263">
        <f t="shared" si="570"/>
        <v>0.25</v>
      </c>
      <c r="R409" s="335">
        <f t="shared" si="581"/>
        <v>3424514.73337577</v>
      </c>
      <c r="S409" s="265">
        <f t="shared" si="582"/>
        <v>1754.362056032669</v>
      </c>
      <c r="T409" s="265">
        <f t="shared" si="583"/>
        <v>285961.01513332507</v>
      </c>
      <c r="U409" s="265">
        <f t="shared" si="584"/>
        <v>3424514.73337577</v>
      </c>
      <c r="V409" s="336">
        <f t="shared" si="585"/>
        <v>2631.5430840490035</v>
      </c>
      <c r="W409" s="337">
        <f t="shared" si="586"/>
        <v>3508.724112065338</v>
      </c>
      <c r="X409" s="331"/>
      <c r="Y409" s="332"/>
      <c r="Z409" s="241"/>
    </row>
    <row r="410" spans="1:26" ht="34.9" customHeight="1">
      <c r="A410" s="333" t="str">
        <f>CONCATENATE(A414,$Z$95,$Z$97)</f>
        <v>Design Engineer||Manager</v>
      </c>
      <c r="B410" s="255" t="str">
        <f>LEFT(B416,16)</f>
        <v xml:space="preserve">Design Engineer </v>
      </c>
      <c r="C410" s="256">
        <f t="shared" si="571"/>
        <v>822.8027720901639</v>
      </c>
      <c r="D410" s="261">
        <v>1606111.0111199999</v>
      </c>
      <c r="E410" s="261">
        <f t="shared" si="572"/>
        <v>1844943.8860270656</v>
      </c>
      <c r="F410" s="261">
        <f>+E410/E414*F414</f>
        <v>916715.4051282052</v>
      </c>
      <c r="G410" s="262">
        <f t="shared" si="573"/>
        <v>18449.438860270657</v>
      </c>
      <c r="H410" s="263">
        <f t="shared" si="574"/>
        <v>1.1487025948103791E-2</v>
      </c>
      <c r="I410" s="262">
        <f t="shared" si="575"/>
        <v>96859.554016420938</v>
      </c>
      <c r="J410" s="263">
        <f t="shared" si="576"/>
        <v>5.2499999999999998E-2</v>
      </c>
      <c r="K410" s="262">
        <f t="shared" si="577"/>
        <v>78963.598321958401</v>
      </c>
      <c r="L410" s="263">
        <f t="shared" si="578"/>
        <v>4.2799999999999998E-2</v>
      </c>
      <c r="M410" s="262">
        <f t="shared" si="579"/>
        <v>184494.38860270657</v>
      </c>
      <c r="N410" s="263">
        <f t="shared" si="580"/>
        <v>0.1</v>
      </c>
      <c r="O410" s="262">
        <f t="shared" si="568"/>
        <v>2223710.8658284219</v>
      </c>
      <c r="P410" s="262">
        <f t="shared" si="569"/>
        <v>555927.71645710547</v>
      </c>
      <c r="Q410" s="263">
        <f t="shared" si="570"/>
        <v>0.25</v>
      </c>
      <c r="R410" s="335">
        <f t="shared" si="581"/>
        <v>2779638.5822855271</v>
      </c>
      <c r="S410" s="265">
        <f t="shared" si="582"/>
        <v>1423.9951753511921</v>
      </c>
      <c r="T410" s="265">
        <f t="shared" si="583"/>
        <v>232111.21358224429</v>
      </c>
      <c r="U410" s="265">
        <f t="shared" si="584"/>
        <v>2779638.5822855271</v>
      </c>
      <c r="V410" s="336">
        <f t="shared" si="585"/>
        <v>2135.992763026788</v>
      </c>
      <c r="W410" s="337">
        <f t="shared" si="586"/>
        <v>2847.9903507023841</v>
      </c>
      <c r="X410" s="331"/>
      <c r="Y410" s="332"/>
      <c r="Z410" s="241"/>
    </row>
    <row r="411" spans="1:26" ht="34.9" customHeight="1">
      <c r="A411" s="333" t="s">
        <v>691</v>
      </c>
      <c r="B411" s="255" t="s">
        <v>692</v>
      </c>
      <c r="C411" s="256">
        <f t="shared" si="571"/>
        <v>868.21721080942621</v>
      </c>
      <c r="D411" s="261">
        <f>1303661.535*1.3</f>
        <v>1694759.9955</v>
      </c>
      <c r="E411" s="261">
        <f>D411*$E$18</f>
        <v>1946775.2044116764</v>
      </c>
      <c r="F411" s="261">
        <f>+E411/E414*F414</f>
        <v>967313.33333333349</v>
      </c>
      <c r="G411" s="262">
        <f t="shared" si="573"/>
        <v>19467.752044116765</v>
      </c>
      <c r="H411" s="263">
        <f t="shared" si="574"/>
        <v>1.1487025948103791E-2</v>
      </c>
      <c r="I411" s="262">
        <f t="shared" si="575"/>
        <v>102205.698231613</v>
      </c>
      <c r="J411" s="263">
        <f t="shared" si="576"/>
        <v>5.2499999999999998E-2</v>
      </c>
      <c r="K411" s="262">
        <f t="shared" si="577"/>
        <v>83321.978748819747</v>
      </c>
      <c r="L411" s="263">
        <f t="shared" si="578"/>
        <v>4.2799999999999998E-2</v>
      </c>
      <c r="M411" s="262">
        <f t="shared" si="579"/>
        <v>194677.52044116764</v>
      </c>
      <c r="N411" s="263">
        <f t="shared" si="580"/>
        <v>0.1</v>
      </c>
      <c r="O411" s="262">
        <f t="shared" si="568"/>
        <v>2346448.1538773933</v>
      </c>
      <c r="P411" s="262">
        <f t="shared" si="569"/>
        <v>586612.03846934834</v>
      </c>
      <c r="Q411" s="263">
        <f t="shared" si="570"/>
        <v>0.25</v>
      </c>
      <c r="R411" s="335">
        <f>O411+P411</f>
        <v>2933060.1923467414</v>
      </c>
      <c r="S411" s="265">
        <f>R411/$H$12</f>
        <v>1502.5923116530437</v>
      </c>
      <c r="T411" s="265">
        <f>S411*$H$13</f>
        <v>244922.54679944611</v>
      </c>
      <c r="U411" s="265">
        <f>S411*$H$12</f>
        <v>2933060.1923467414</v>
      </c>
      <c r="V411" s="336">
        <f>S411*$V$15</f>
        <v>2253.8884674795654</v>
      </c>
      <c r="W411" s="337">
        <f>S411*$W$15</f>
        <v>3005.1846233060874</v>
      </c>
      <c r="X411" s="331"/>
      <c r="Y411" s="332"/>
      <c r="Z411" s="241"/>
    </row>
    <row r="412" spans="1:26" ht="34.9" customHeight="1">
      <c r="A412" s="333" t="s">
        <v>691</v>
      </c>
      <c r="B412" s="255" t="s">
        <v>693</v>
      </c>
      <c r="C412" s="256">
        <f t="shared" si="571"/>
        <v>667.85939293032777</v>
      </c>
      <c r="D412" s="261">
        <v>1303661.5349999999</v>
      </c>
      <c r="E412" s="261">
        <f t="shared" si="572"/>
        <v>1497519.3880089817</v>
      </c>
      <c r="F412" s="261">
        <f>+E412/E414*F414</f>
        <v>744087.17948717962</v>
      </c>
      <c r="G412" s="262">
        <f t="shared" si="573"/>
        <v>14975.193880089817</v>
      </c>
      <c r="H412" s="263">
        <f t="shared" si="574"/>
        <v>1.1487025948103791E-2</v>
      </c>
      <c r="I412" s="262">
        <f t="shared" si="575"/>
        <v>78619.767870471536</v>
      </c>
      <c r="J412" s="263">
        <f t="shared" si="576"/>
        <v>5.2499999999999998E-2</v>
      </c>
      <c r="K412" s="262">
        <f t="shared" si="577"/>
        <v>64093.829806784415</v>
      </c>
      <c r="L412" s="263">
        <f t="shared" si="578"/>
        <v>4.2799999999999998E-2</v>
      </c>
      <c r="M412" s="262">
        <f t="shared" si="579"/>
        <v>149751.93880089818</v>
      </c>
      <c r="N412" s="263">
        <f t="shared" si="580"/>
        <v>0.1</v>
      </c>
      <c r="O412" s="262">
        <f t="shared" si="568"/>
        <v>1804960.1183672256</v>
      </c>
      <c r="P412" s="262">
        <f t="shared" si="569"/>
        <v>451240.02959180641</v>
      </c>
      <c r="Q412" s="263">
        <f t="shared" si="570"/>
        <v>0.25</v>
      </c>
      <c r="R412" s="335">
        <f t="shared" si="581"/>
        <v>2256200.1479590321</v>
      </c>
      <c r="S412" s="265">
        <f t="shared" si="582"/>
        <v>1155.8402397331106</v>
      </c>
      <c r="T412" s="265">
        <f t="shared" si="583"/>
        <v>188401.95907649703</v>
      </c>
      <c r="U412" s="265">
        <f t="shared" si="584"/>
        <v>2256200.1479590321</v>
      </c>
      <c r="V412" s="336">
        <f t="shared" si="585"/>
        <v>1733.7603595996659</v>
      </c>
      <c r="W412" s="337">
        <f t="shared" si="586"/>
        <v>2311.6804794662212</v>
      </c>
      <c r="X412" s="331"/>
      <c r="Y412" s="332"/>
      <c r="Z412" s="241"/>
    </row>
    <row r="413" spans="1:26" ht="34.9" customHeight="1">
      <c r="A413" s="333" t="s">
        <v>691</v>
      </c>
      <c r="B413" s="255" t="s">
        <v>694</v>
      </c>
      <c r="C413" s="256">
        <f t="shared" si="571"/>
        <v>652.8368487448771</v>
      </c>
      <c r="D413" s="261">
        <f>980259.6375*1.3</f>
        <v>1274337.5287500001</v>
      </c>
      <c r="E413" s="261">
        <f>D413*$E$18</f>
        <v>1463834.825939371</v>
      </c>
      <c r="F413" s="261">
        <f>+E413/E414*F414</f>
        <v>727350</v>
      </c>
      <c r="G413" s="262">
        <f t="shared" si="573"/>
        <v>14638.34825939371</v>
      </c>
      <c r="H413" s="263">
        <f t="shared" si="574"/>
        <v>1.148702594810379E-2</v>
      </c>
      <c r="I413" s="262">
        <f t="shared" si="575"/>
        <v>76851.328361816981</v>
      </c>
      <c r="J413" s="263">
        <f t="shared" si="576"/>
        <v>5.2500000000000005E-2</v>
      </c>
      <c r="K413" s="262">
        <f t="shared" si="577"/>
        <v>62652.130550205075</v>
      </c>
      <c r="L413" s="263">
        <f t="shared" si="578"/>
        <v>4.2799999999999998E-2</v>
      </c>
      <c r="M413" s="262">
        <f t="shared" si="579"/>
        <v>146383.48259393711</v>
      </c>
      <c r="N413" s="263">
        <f t="shared" si="580"/>
        <v>0.1</v>
      </c>
      <c r="O413" s="262">
        <f t="shared" si="568"/>
        <v>1764360.1157047239</v>
      </c>
      <c r="P413" s="262">
        <f t="shared" si="569"/>
        <v>441090.02892618097</v>
      </c>
      <c r="Q413" s="263">
        <f t="shared" si="570"/>
        <v>0.25</v>
      </c>
      <c r="R413" s="335">
        <f>O413+P413</f>
        <v>2205450.1446309048</v>
      </c>
      <c r="S413" s="265">
        <f>R413/$H$12</f>
        <v>1129.8412626182915</v>
      </c>
      <c r="T413" s="265">
        <f>S413*$H$13</f>
        <v>184164.12580678152</v>
      </c>
      <c r="U413" s="265">
        <f>S413*$H$12</f>
        <v>2205450.1446309048</v>
      </c>
      <c r="V413" s="336">
        <f>S413*$V$15</f>
        <v>1694.7618939274371</v>
      </c>
      <c r="W413" s="337">
        <f>S413*$W$15</f>
        <v>2259.6825252365829</v>
      </c>
      <c r="X413" s="331"/>
      <c r="Y413" s="332"/>
      <c r="Z413" s="241"/>
    </row>
    <row r="414" spans="1:26" ht="34.9" customHeight="1">
      <c r="A414" s="333" t="s">
        <v>691</v>
      </c>
      <c r="B414" s="255" t="s">
        <v>695</v>
      </c>
      <c r="C414" s="256">
        <f t="shared" si="571"/>
        <v>502.18219134221306</v>
      </c>
      <c r="D414" s="261">
        <v>980259.63749999984</v>
      </c>
      <c r="E414" s="261">
        <f t="shared" si="572"/>
        <v>1126026.7891841314</v>
      </c>
      <c r="F414" s="338">
        <f>373000*1.5</f>
        <v>559500</v>
      </c>
      <c r="G414" s="262">
        <f t="shared" si="573"/>
        <v>11260.267891841315</v>
      </c>
      <c r="H414" s="263">
        <f t="shared" si="574"/>
        <v>1.1487025948103791E-2</v>
      </c>
      <c r="I414" s="262">
        <f t="shared" si="575"/>
        <v>59116.406432166899</v>
      </c>
      <c r="J414" s="263">
        <f t="shared" si="576"/>
        <v>5.2499999999999998E-2</v>
      </c>
      <c r="K414" s="262">
        <f t="shared" si="577"/>
        <v>48193.946577080824</v>
      </c>
      <c r="L414" s="263">
        <f t="shared" si="578"/>
        <v>4.2799999999999998E-2</v>
      </c>
      <c r="M414" s="262">
        <f t="shared" si="579"/>
        <v>112602.67891841315</v>
      </c>
      <c r="N414" s="263">
        <f t="shared" si="580"/>
        <v>0.1</v>
      </c>
      <c r="O414" s="262">
        <f t="shared" si="568"/>
        <v>1357200.0890036335</v>
      </c>
      <c r="P414" s="262">
        <f t="shared" si="569"/>
        <v>339300.02225090837</v>
      </c>
      <c r="Q414" s="263">
        <f t="shared" si="570"/>
        <v>0.25</v>
      </c>
      <c r="R414" s="335">
        <f t="shared" si="581"/>
        <v>1696500.1112545419</v>
      </c>
      <c r="S414" s="265">
        <f t="shared" si="582"/>
        <v>869.10866355253177</v>
      </c>
      <c r="T414" s="265">
        <f t="shared" si="583"/>
        <v>141664.71215906268</v>
      </c>
      <c r="U414" s="265">
        <f t="shared" si="584"/>
        <v>1696500.1112545419</v>
      </c>
      <c r="V414" s="336">
        <f t="shared" si="585"/>
        <v>1303.6629953287977</v>
      </c>
      <c r="W414" s="337">
        <f t="shared" si="586"/>
        <v>1738.2173271050635</v>
      </c>
      <c r="X414" s="331"/>
      <c r="Y414" s="332"/>
      <c r="Z414" s="241"/>
    </row>
    <row r="415" spans="1:26" ht="34.9" customHeight="1">
      <c r="A415" s="333" t="s">
        <v>691</v>
      </c>
      <c r="B415" s="255" t="s">
        <v>696</v>
      </c>
      <c r="C415" s="256">
        <f t="shared" si="571"/>
        <v>449.73205135758201</v>
      </c>
      <c r="D415" s="261">
        <f>675289.9725*1.3</f>
        <v>877876.96425000008</v>
      </c>
      <c r="E415" s="261">
        <f>D415*$E$18</f>
        <v>1008419.5467582335</v>
      </c>
      <c r="F415" s="261">
        <f>+E415/E414*F414</f>
        <v>501063.33333333343</v>
      </c>
      <c r="G415" s="262">
        <f t="shared" si="573"/>
        <v>10084.195467582334</v>
      </c>
      <c r="H415" s="263">
        <f t="shared" si="574"/>
        <v>1.148702594810379E-2</v>
      </c>
      <c r="I415" s="262">
        <f t="shared" si="575"/>
        <v>52942.026204807255</v>
      </c>
      <c r="J415" s="263">
        <f t="shared" si="576"/>
        <v>5.2499999999999998E-2</v>
      </c>
      <c r="K415" s="262">
        <f t="shared" si="577"/>
        <v>43160.356601252388</v>
      </c>
      <c r="L415" s="263">
        <f t="shared" si="578"/>
        <v>4.2799999999999998E-2</v>
      </c>
      <c r="M415" s="262">
        <f t="shared" si="579"/>
        <v>100841.95467582335</v>
      </c>
      <c r="N415" s="263">
        <f t="shared" si="580"/>
        <v>0.1</v>
      </c>
      <c r="O415" s="262">
        <f t="shared" si="568"/>
        <v>1215448.0797076989</v>
      </c>
      <c r="P415" s="262">
        <f t="shared" si="569"/>
        <v>303862.01992692472</v>
      </c>
      <c r="Q415" s="263">
        <f t="shared" si="570"/>
        <v>0.25</v>
      </c>
      <c r="R415" s="335">
        <f>O415+P415</f>
        <v>1519310.0996346236</v>
      </c>
      <c r="S415" s="265">
        <f>R415/$H$12</f>
        <v>778.33509202593427</v>
      </c>
      <c r="T415" s="265">
        <f>S415*$H$13</f>
        <v>126868.62000022728</v>
      </c>
      <c r="U415" s="265">
        <f>S415*$H$12</f>
        <v>1519310.0996346236</v>
      </c>
      <c r="V415" s="336">
        <f>S415*$V$15</f>
        <v>1167.5026380389013</v>
      </c>
      <c r="W415" s="337">
        <f>S415*$W$15</f>
        <v>1556.6701840518685</v>
      </c>
      <c r="X415" s="331"/>
      <c r="Y415" s="332"/>
      <c r="Z415" s="241"/>
    </row>
    <row r="416" spans="1:26" ht="34.9" customHeight="1">
      <c r="A416" s="333" t="s">
        <v>691</v>
      </c>
      <c r="B416" s="255" t="s">
        <v>697</v>
      </c>
      <c r="C416" s="256">
        <f t="shared" si="571"/>
        <v>345.94773181352457</v>
      </c>
      <c r="D416" s="261">
        <v>675289.97249999992</v>
      </c>
      <c r="E416" s="261">
        <f t="shared" si="572"/>
        <v>775707.34366017941</v>
      </c>
      <c r="F416" s="261">
        <f>+E416/E414*F414</f>
        <v>385433.33333333331</v>
      </c>
      <c r="G416" s="262">
        <f t="shared" si="573"/>
        <v>7757.0734366017941</v>
      </c>
      <c r="H416" s="263">
        <f t="shared" si="574"/>
        <v>1.1487025948103791E-2</v>
      </c>
      <c r="I416" s="262">
        <f t="shared" si="575"/>
        <v>40724.63554215942</v>
      </c>
      <c r="J416" s="263">
        <f t="shared" si="576"/>
        <v>5.2499999999999998E-2</v>
      </c>
      <c r="K416" s="262">
        <f t="shared" si="577"/>
        <v>33200.27430865568</v>
      </c>
      <c r="L416" s="263">
        <f t="shared" si="578"/>
        <v>4.2800000000000005E-2</v>
      </c>
      <c r="M416" s="262">
        <f t="shared" si="579"/>
        <v>77570.734366017947</v>
      </c>
      <c r="N416" s="263">
        <f t="shared" si="580"/>
        <v>0.1</v>
      </c>
      <c r="O416" s="262">
        <f t="shared" si="568"/>
        <v>934960.06131361425</v>
      </c>
      <c r="P416" s="262">
        <f t="shared" si="569"/>
        <v>233740.01532840356</v>
      </c>
      <c r="Q416" s="263">
        <f t="shared" si="570"/>
        <v>0.25</v>
      </c>
      <c r="R416" s="335">
        <f t="shared" si="581"/>
        <v>1168700.0766420178</v>
      </c>
      <c r="S416" s="265">
        <f t="shared" si="582"/>
        <v>598.71930155841073</v>
      </c>
      <c r="T416" s="265">
        <f t="shared" si="583"/>
        <v>97591.246154020948</v>
      </c>
      <c r="U416" s="265">
        <f t="shared" si="584"/>
        <v>1168700.0766420178</v>
      </c>
      <c r="V416" s="336">
        <f t="shared" si="585"/>
        <v>898.0789523376161</v>
      </c>
      <c r="W416" s="337">
        <f t="shared" si="586"/>
        <v>1197.4386031168215</v>
      </c>
      <c r="X416" s="331"/>
      <c r="Y416" s="332"/>
      <c r="Z416" s="241"/>
    </row>
    <row r="417" spans="1:26" ht="34.9" customHeight="1">
      <c r="A417" s="333" t="s">
        <v>691</v>
      </c>
      <c r="B417" s="255" t="s">
        <v>698</v>
      </c>
      <c r="C417" s="256">
        <f t="shared" si="571"/>
        <v>262.6799154713114</v>
      </c>
      <c r="D417" s="261">
        <v>512751.19499999989</v>
      </c>
      <c r="E417" s="261">
        <f t="shared" si="572"/>
        <v>588998.62818862253</v>
      </c>
      <c r="F417" s="261">
        <f>+E417/E414*F414</f>
        <v>292661.53846153844</v>
      </c>
      <c r="G417" s="262">
        <f t="shared" si="573"/>
        <v>5889.9862818862257</v>
      </c>
      <c r="H417" s="263">
        <f t="shared" si="574"/>
        <v>1.1487025948103791E-2</v>
      </c>
      <c r="I417" s="262">
        <f t="shared" si="575"/>
        <v>30922.427979902681</v>
      </c>
      <c r="J417" s="263">
        <f t="shared" si="576"/>
        <v>5.2499999999999998E-2</v>
      </c>
      <c r="K417" s="262">
        <f t="shared" si="577"/>
        <v>25209.141286473045</v>
      </c>
      <c r="L417" s="263">
        <f t="shared" si="578"/>
        <v>4.2799999999999998E-2</v>
      </c>
      <c r="M417" s="262">
        <f t="shared" si="579"/>
        <v>58899.862818862253</v>
      </c>
      <c r="N417" s="263">
        <f t="shared" si="580"/>
        <v>0.1</v>
      </c>
      <c r="O417" s="262">
        <f t="shared" si="568"/>
        <v>709920.04655574681</v>
      </c>
      <c r="P417" s="262">
        <f t="shared" si="569"/>
        <v>177480.0116389367</v>
      </c>
      <c r="Q417" s="263">
        <f t="shared" si="570"/>
        <v>0.25</v>
      </c>
      <c r="R417" s="335">
        <f t="shared" si="581"/>
        <v>887400.05819468352</v>
      </c>
      <c r="S417" s="265">
        <f t="shared" si="582"/>
        <v>454.6106855505551</v>
      </c>
      <c r="T417" s="265">
        <f t="shared" si="583"/>
        <v>74101.541744740476</v>
      </c>
      <c r="U417" s="265">
        <f t="shared" si="584"/>
        <v>887400.05819468352</v>
      </c>
      <c r="V417" s="336">
        <f t="shared" si="585"/>
        <v>681.91602832583271</v>
      </c>
      <c r="W417" s="337">
        <f t="shared" si="586"/>
        <v>909.22137110111021</v>
      </c>
      <c r="X417" s="331"/>
      <c r="Y417" s="332"/>
      <c r="Z417" s="241"/>
    </row>
    <row r="418" spans="1:26" ht="34.9" customHeight="1">
      <c r="A418" s="333" t="s">
        <v>691</v>
      </c>
      <c r="B418" s="255" t="s">
        <v>699</v>
      </c>
      <c r="C418" s="256">
        <f t="shared" si="571"/>
        <v>218.89992955942623</v>
      </c>
      <c r="D418" s="261">
        <v>427292.66249999998</v>
      </c>
      <c r="E418" s="261">
        <f t="shared" si="572"/>
        <v>490832.19015718554</v>
      </c>
      <c r="F418" s="261">
        <f>+E418/E414*F414</f>
        <v>243884.6153846154</v>
      </c>
      <c r="G418" s="262">
        <f t="shared" si="573"/>
        <v>4908.321901571856</v>
      </c>
      <c r="H418" s="263">
        <f t="shared" si="574"/>
        <v>1.1487025948103793E-2</v>
      </c>
      <c r="I418" s="262">
        <f t="shared" si="575"/>
        <v>25768.689983252239</v>
      </c>
      <c r="J418" s="263">
        <f t="shared" si="576"/>
        <v>5.2499999999999998E-2</v>
      </c>
      <c r="K418" s="262">
        <f t="shared" si="577"/>
        <v>21007.617738727538</v>
      </c>
      <c r="L418" s="263">
        <f t="shared" si="578"/>
        <v>4.2799999999999998E-2</v>
      </c>
      <c r="M418" s="262">
        <f t="shared" si="579"/>
        <v>49083.219015718554</v>
      </c>
      <c r="N418" s="263">
        <f t="shared" si="580"/>
        <v>0.1</v>
      </c>
      <c r="O418" s="262">
        <f t="shared" si="568"/>
        <v>591600.03879645572</v>
      </c>
      <c r="P418" s="262">
        <f t="shared" si="569"/>
        <v>147900.00969911393</v>
      </c>
      <c r="Q418" s="263">
        <f t="shared" si="570"/>
        <v>0.25</v>
      </c>
      <c r="R418" s="335">
        <f t="shared" si="581"/>
        <v>739500.04849556962</v>
      </c>
      <c r="S418" s="265">
        <f t="shared" si="582"/>
        <v>378.84223795879592</v>
      </c>
      <c r="T418" s="265">
        <f t="shared" si="583"/>
        <v>61751.284787283737</v>
      </c>
      <c r="U418" s="265">
        <f t="shared" si="584"/>
        <v>739500.04849556962</v>
      </c>
      <c r="V418" s="336">
        <f t="shared" si="585"/>
        <v>568.26335693819385</v>
      </c>
      <c r="W418" s="337">
        <f t="shared" si="586"/>
        <v>757.68447591759184</v>
      </c>
      <c r="X418" s="331"/>
      <c r="Y418" s="332"/>
      <c r="Z418" s="241"/>
    </row>
    <row r="419" spans="1:26" ht="34.9" customHeight="1">
      <c r="A419" s="333"/>
      <c r="B419" s="255"/>
      <c r="C419" s="256"/>
      <c r="D419" s="261"/>
      <c r="E419" s="261"/>
      <c r="F419" s="261"/>
      <c r="G419" s="262"/>
      <c r="H419" s="263"/>
      <c r="I419" s="262"/>
      <c r="J419" s="263"/>
      <c r="K419" s="262"/>
      <c r="L419" s="263"/>
      <c r="M419" s="262"/>
      <c r="N419" s="263"/>
      <c r="O419" s="262">
        <f t="shared" si="568"/>
        <v>0</v>
      </c>
      <c r="P419" s="262">
        <f t="shared" si="569"/>
        <v>0</v>
      </c>
      <c r="Q419" s="263"/>
      <c r="R419" s="335"/>
      <c r="S419" s="265"/>
      <c r="T419" s="265"/>
      <c r="U419" s="265"/>
      <c r="V419" s="336"/>
      <c r="W419" s="337"/>
      <c r="X419" s="331"/>
      <c r="Y419" s="332"/>
      <c r="Z419" s="241"/>
    </row>
    <row r="420" spans="1:26" ht="34.9" customHeight="1">
      <c r="A420" s="333" t="str">
        <f>CONCATENATE(A424,$Z$95,$Z$89)</f>
        <v>Control Systems Engineer||Expert</v>
      </c>
      <c r="B420" s="255" t="str">
        <f>LEFT(B424,24)</f>
        <v>Control Systems Engineer</v>
      </c>
      <c r="C420" s="256">
        <f t="shared" ref="C420:C430" si="587">D420/$H$12</f>
        <v>1583.0809941983603</v>
      </c>
      <c r="D420" s="261">
        <v>3090174.1006751992</v>
      </c>
      <c r="E420" s="261">
        <f t="shared" ref="E420:E429" si="588">D420*$E$18</f>
        <v>3549691.0078614308</v>
      </c>
      <c r="F420" s="261">
        <f>+E420/E426*F426</f>
        <v>1746509.8217694366</v>
      </c>
      <c r="G420" s="262">
        <f t="shared" ref="G420:G430" si="589">E420*0.01</f>
        <v>35496.91007861431</v>
      </c>
      <c r="H420" s="263">
        <f t="shared" ref="H420:H430" si="590">IF(D420&lt;&gt;0,G420/D420,"")</f>
        <v>1.1487025948103791E-2</v>
      </c>
      <c r="I420" s="262">
        <f t="shared" ref="I420:I430" si="591">E420*0.0525</f>
        <v>186358.77791272511</v>
      </c>
      <c r="J420" s="263">
        <f t="shared" ref="J420:J430" si="592">IF(E420&lt;&gt;0,I420/E420,"")</f>
        <v>5.2499999999999998E-2</v>
      </c>
      <c r="K420" s="262">
        <f t="shared" ref="K420:K430" si="593">E420*0.0428</f>
        <v>151926.77513646922</v>
      </c>
      <c r="L420" s="263">
        <f t="shared" ref="L420:L430" si="594">IF(E420&lt;&gt;0,K420/E420,"")</f>
        <v>4.2799999999999998E-2</v>
      </c>
      <c r="M420" s="262">
        <f t="shared" ref="M420:M430" si="595">E420*0.1</f>
        <v>354969.1007861431</v>
      </c>
      <c r="N420" s="263">
        <f t="shared" ref="N420:N430" si="596">IF(E420&lt;&gt;0,M420/E420,"")</f>
        <v>0.1</v>
      </c>
      <c r="O420" s="262">
        <f t="shared" si="568"/>
        <v>4278442.5717753833</v>
      </c>
      <c r="P420" s="262">
        <f t="shared" si="569"/>
        <v>1069610.6429438458</v>
      </c>
      <c r="Q420" s="263">
        <f t="shared" si="570"/>
        <v>0.25</v>
      </c>
      <c r="R420" s="335">
        <f t="shared" ref="R420:R430" si="597">O420+P420</f>
        <v>5348053.2147192294</v>
      </c>
      <c r="S420" s="265">
        <f t="shared" ref="S420:S430" si="598">R420/$H$12</f>
        <v>2739.7813599996052</v>
      </c>
      <c r="T420" s="265">
        <f t="shared" ref="T420:T430" si="599">S420*$H$13</f>
        <v>446584.36167993565</v>
      </c>
      <c r="U420" s="265">
        <f t="shared" ref="U420:U430" si="600">S420*$H$12</f>
        <v>5348053.2147192294</v>
      </c>
      <c r="V420" s="336">
        <f t="shared" ref="V420:V430" si="601">S420*$V$15</f>
        <v>4109.6720399994083</v>
      </c>
      <c r="W420" s="337">
        <f t="shared" ref="W420:W430" si="602">S420*$W$15</f>
        <v>5479.5627199992105</v>
      </c>
      <c r="X420" s="331"/>
      <c r="Y420" s="332"/>
      <c r="Z420" s="241"/>
    </row>
    <row r="421" spans="1:26" ht="34.9" customHeight="1">
      <c r="A421" s="333" t="str">
        <f>CONCATENATE(A424,$Z$95,$Z$90)</f>
        <v>Control Systems Engineer||Senior Manager</v>
      </c>
      <c r="B421" s="255" t="str">
        <f>LEFT(B426,24)</f>
        <v>Control Systems Engineer</v>
      </c>
      <c r="C421" s="256">
        <f t="shared" si="587"/>
        <v>1055.3873294655737</v>
      </c>
      <c r="D421" s="261">
        <v>2060116.0671167998</v>
      </c>
      <c r="E421" s="261">
        <f t="shared" si="588"/>
        <v>2366460.671907621</v>
      </c>
      <c r="F421" s="261">
        <f>+E421/E426*F426</f>
        <v>1164339.8811796247</v>
      </c>
      <c r="G421" s="262">
        <f t="shared" si="589"/>
        <v>23664.606719076211</v>
      </c>
      <c r="H421" s="263">
        <f t="shared" si="590"/>
        <v>1.1487025948103791E-2</v>
      </c>
      <c r="I421" s="262">
        <f t="shared" si="591"/>
        <v>124239.1852751501</v>
      </c>
      <c r="J421" s="263">
        <f t="shared" si="592"/>
        <v>5.2499999999999998E-2</v>
      </c>
      <c r="K421" s="262">
        <f t="shared" si="593"/>
        <v>101284.51675764617</v>
      </c>
      <c r="L421" s="263">
        <f t="shared" si="594"/>
        <v>4.2799999999999998E-2</v>
      </c>
      <c r="M421" s="262">
        <f t="shared" si="595"/>
        <v>236646.06719076211</v>
      </c>
      <c r="N421" s="263">
        <f t="shared" si="596"/>
        <v>0.1</v>
      </c>
      <c r="O421" s="262">
        <f t="shared" si="568"/>
        <v>2852295.0478502554</v>
      </c>
      <c r="P421" s="262">
        <f t="shared" si="569"/>
        <v>713073.76196256385</v>
      </c>
      <c r="Q421" s="263">
        <f t="shared" si="570"/>
        <v>0.25</v>
      </c>
      <c r="R421" s="335">
        <f t="shared" si="597"/>
        <v>3565368.8098128191</v>
      </c>
      <c r="S421" s="265">
        <f t="shared" si="598"/>
        <v>1826.5209066664033</v>
      </c>
      <c r="T421" s="265">
        <f t="shared" si="599"/>
        <v>297722.90778662375</v>
      </c>
      <c r="U421" s="265">
        <f t="shared" si="600"/>
        <v>3565368.8098128191</v>
      </c>
      <c r="V421" s="336">
        <f t="shared" si="601"/>
        <v>2739.7813599996052</v>
      </c>
      <c r="W421" s="337">
        <f t="shared" si="602"/>
        <v>3653.0418133328067</v>
      </c>
      <c r="X421" s="331"/>
      <c r="Y421" s="332"/>
      <c r="Z421" s="241"/>
    </row>
    <row r="422" spans="1:26" ht="34.9" customHeight="1">
      <c r="A422" s="333" t="str">
        <f>CONCATENATE(A426,$Z$95,$Z$97)</f>
        <v>Control Systems Engineer||Manager</v>
      </c>
      <c r="B422" s="255" t="str">
        <f>LEFT(B428,24)</f>
        <v>Control Systems Engineer</v>
      </c>
      <c r="C422" s="256">
        <f t="shared" si="587"/>
        <v>856.64555963114742</v>
      </c>
      <c r="D422" s="261">
        <v>1672172.1323999998</v>
      </c>
      <c r="E422" s="261">
        <f t="shared" si="588"/>
        <v>1920828.4674574845</v>
      </c>
      <c r="F422" s="261">
        <f>+E422/E426*F426</f>
        <v>945081.07238605886</v>
      </c>
      <c r="G422" s="262">
        <f t="shared" si="589"/>
        <v>19208.284674574847</v>
      </c>
      <c r="H422" s="263">
        <f t="shared" si="590"/>
        <v>1.1487025948103791E-2</v>
      </c>
      <c r="I422" s="262">
        <f t="shared" si="591"/>
        <v>100843.49454151792</v>
      </c>
      <c r="J422" s="263">
        <f t="shared" si="592"/>
        <v>5.2499999999999998E-2</v>
      </c>
      <c r="K422" s="262">
        <f t="shared" si="593"/>
        <v>82211.458407180326</v>
      </c>
      <c r="L422" s="263">
        <f t="shared" si="594"/>
        <v>4.2799999999999998E-2</v>
      </c>
      <c r="M422" s="262">
        <f t="shared" si="595"/>
        <v>192082.84674574845</v>
      </c>
      <c r="N422" s="263">
        <f t="shared" si="596"/>
        <v>0.1</v>
      </c>
      <c r="O422" s="262">
        <f t="shared" si="568"/>
        <v>2315174.5518265059</v>
      </c>
      <c r="P422" s="262">
        <f t="shared" si="569"/>
        <v>578793.63795662648</v>
      </c>
      <c r="Q422" s="263">
        <f t="shared" si="570"/>
        <v>0.25</v>
      </c>
      <c r="R422" s="335">
        <f t="shared" si="597"/>
        <v>2893968.1897831326</v>
      </c>
      <c r="S422" s="265">
        <f t="shared" si="598"/>
        <v>1482.5656709954574</v>
      </c>
      <c r="T422" s="265">
        <f t="shared" si="599"/>
        <v>241658.20437225956</v>
      </c>
      <c r="U422" s="265">
        <f t="shared" si="600"/>
        <v>2893968.1897831326</v>
      </c>
      <c r="V422" s="336">
        <f t="shared" si="601"/>
        <v>2223.8485064931861</v>
      </c>
      <c r="W422" s="337">
        <f t="shared" si="602"/>
        <v>2965.1313419909147</v>
      </c>
      <c r="X422" s="331"/>
      <c r="Y422" s="332"/>
      <c r="Z422" s="241"/>
    </row>
    <row r="423" spans="1:26" ht="34.9" customHeight="1">
      <c r="A423" s="333" t="s">
        <v>700</v>
      </c>
      <c r="B423" s="255" t="s">
        <v>701</v>
      </c>
      <c r="C423" s="256">
        <f t="shared" si="587"/>
        <v>903.92794441598357</v>
      </c>
      <c r="D423" s="261">
        <f>1357282.575*1.3</f>
        <v>1764467.3474999999</v>
      </c>
      <c r="E423" s="261">
        <f>D423*$E$18</f>
        <v>2026848.2205314366</v>
      </c>
      <c r="F423" s="261">
        <f>+E423/E426*F426</f>
        <v>997244.63806970511</v>
      </c>
      <c r="G423" s="262">
        <f t="shared" si="589"/>
        <v>20268.482205314365</v>
      </c>
      <c r="H423" s="263">
        <f t="shared" si="590"/>
        <v>1.148702594810379E-2</v>
      </c>
      <c r="I423" s="262">
        <f t="shared" si="591"/>
        <v>106409.53157790042</v>
      </c>
      <c r="J423" s="263">
        <f t="shared" si="592"/>
        <v>5.2499999999999998E-2</v>
      </c>
      <c r="K423" s="262">
        <f t="shared" si="593"/>
        <v>86749.103838745476</v>
      </c>
      <c r="L423" s="263">
        <f t="shared" si="594"/>
        <v>4.2799999999999991E-2</v>
      </c>
      <c r="M423" s="262">
        <f t="shared" si="595"/>
        <v>202684.82205314367</v>
      </c>
      <c r="N423" s="263">
        <f t="shared" si="596"/>
        <v>0.1</v>
      </c>
      <c r="O423" s="262">
        <f t="shared" si="568"/>
        <v>2442960.1602065405</v>
      </c>
      <c r="P423" s="262">
        <f t="shared" si="569"/>
        <v>610740.04005163512</v>
      </c>
      <c r="Q423" s="263">
        <f t="shared" si="570"/>
        <v>0.25</v>
      </c>
      <c r="R423" s="335">
        <f>O423+P423</f>
        <v>3053700.2002581758</v>
      </c>
      <c r="S423" s="265">
        <f>R423/$H$12</f>
        <v>1564.3955943945573</v>
      </c>
      <c r="T423" s="265">
        <f>S423*$H$13</f>
        <v>254996.48188631283</v>
      </c>
      <c r="U423" s="265">
        <f>S423*$H$12</f>
        <v>3053700.2002581758</v>
      </c>
      <c r="V423" s="336">
        <f>S423*$V$15</f>
        <v>2346.5933915918358</v>
      </c>
      <c r="W423" s="337">
        <f>S423*$W$15</f>
        <v>3128.7911887891146</v>
      </c>
      <c r="X423" s="331"/>
      <c r="Y423" s="332"/>
      <c r="Z423" s="241"/>
    </row>
    <row r="424" spans="1:26" ht="34.9" customHeight="1">
      <c r="A424" s="333" t="s">
        <v>700</v>
      </c>
      <c r="B424" s="255" t="s">
        <v>702</v>
      </c>
      <c r="C424" s="256">
        <f t="shared" si="587"/>
        <v>695.32918801229505</v>
      </c>
      <c r="D424" s="261">
        <v>1357282.575</v>
      </c>
      <c r="E424" s="261">
        <f t="shared" si="588"/>
        <v>1559114.0157934129</v>
      </c>
      <c r="F424" s="261">
        <f>+E424/E426*F426</f>
        <v>767111.26005361939</v>
      </c>
      <c r="G424" s="262">
        <f t="shared" si="589"/>
        <v>15591.140157934129</v>
      </c>
      <c r="H424" s="263">
        <f t="shared" si="590"/>
        <v>1.1487025948103791E-2</v>
      </c>
      <c r="I424" s="262">
        <f t="shared" si="591"/>
        <v>81853.485829154175</v>
      </c>
      <c r="J424" s="263">
        <f t="shared" si="592"/>
        <v>5.2499999999999998E-2</v>
      </c>
      <c r="K424" s="262">
        <f t="shared" si="593"/>
        <v>66730.079875958065</v>
      </c>
      <c r="L424" s="263">
        <f t="shared" si="594"/>
        <v>4.2799999999999998E-2</v>
      </c>
      <c r="M424" s="262">
        <f t="shared" si="595"/>
        <v>155911.4015793413</v>
      </c>
      <c r="N424" s="263">
        <f t="shared" si="596"/>
        <v>0.1</v>
      </c>
      <c r="O424" s="262">
        <f t="shared" si="568"/>
        <v>1879200.1232358008</v>
      </c>
      <c r="P424" s="262">
        <f t="shared" si="569"/>
        <v>469800.03080895019</v>
      </c>
      <c r="Q424" s="263">
        <f t="shared" si="570"/>
        <v>0.25</v>
      </c>
      <c r="R424" s="335">
        <f t="shared" si="597"/>
        <v>2349000.1540447511</v>
      </c>
      <c r="S424" s="265">
        <f t="shared" si="598"/>
        <v>1203.3812264573519</v>
      </c>
      <c r="T424" s="265">
        <f t="shared" si="599"/>
        <v>196151.13991254836</v>
      </c>
      <c r="U424" s="265">
        <f t="shared" si="600"/>
        <v>2349000.1540447511</v>
      </c>
      <c r="V424" s="336">
        <f t="shared" si="601"/>
        <v>1805.0718396860279</v>
      </c>
      <c r="W424" s="337">
        <f t="shared" si="602"/>
        <v>2406.7624529147038</v>
      </c>
      <c r="X424" s="331"/>
      <c r="Y424" s="332"/>
      <c r="Z424" s="241"/>
    </row>
    <row r="425" spans="1:26" ht="34.9" customHeight="1">
      <c r="A425" s="333" t="s">
        <v>700</v>
      </c>
      <c r="B425" s="255" t="s">
        <v>703</v>
      </c>
      <c r="C425" s="256">
        <f t="shared" si="587"/>
        <v>832.50647720286895</v>
      </c>
      <c r="D425" s="261">
        <f>1250040.495*1.3</f>
        <v>1625052.6435000002</v>
      </c>
      <c r="E425" s="261">
        <f>D425*$E$18</f>
        <v>1866702.1882919162</v>
      </c>
      <c r="F425" s="261">
        <f>+E425/E426*F426</f>
        <v>918450.00000000023</v>
      </c>
      <c r="G425" s="262">
        <f t="shared" si="589"/>
        <v>18667.021882919162</v>
      </c>
      <c r="H425" s="263">
        <f t="shared" si="590"/>
        <v>1.1487025948103791E-2</v>
      </c>
      <c r="I425" s="262">
        <f t="shared" si="591"/>
        <v>98001.864885325602</v>
      </c>
      <c r="J425" s="263">
        <f t="shared" si="592"/>
        <v>5.2500000000000005E-2</v>
      </c>
      <c r="K425" s="262">
        <f t="shared" si="593"/>
        <v>79894.853658894004</v>
      </c>
      <c r="L425" s="263">
        <f t="shared" si="594"/>
        <v>4.2799999999999998E-2</v>
      </c>
      <c r="M425" s="262">
        <f t="shared" si="595"/>
        <v>186670.21882919164</v>
      </c>
      <c r="N425" s="263">
        <f t="shared" si="596"/>
        <v>0.1</v>
      </c>
      <c r="O425" s="262">
        <f t="shared" si="568"/>
        <v>2249936.1475482467</v>
      </c>
      <c r="P425" s="262">
        <f t="shared" si="569"/>
        <v>562484.03688706167</v>
      </c>
      <c r="Q425" s="263">
        <f t="shared" si="570"/>
        <v>0.25</v>
      </c>
      <c r="R425" s="335">
        <f>O425+P425</f>
        <v>2812420.1844353084</v>
      </c>
      <c r="S425" s="265">
        <f>R425/$H$12</f>
        <v>1440.789028911531</v>
      </c>
      <c r="T425" s="265">
        <f>S425*$H$13</f>
        <v>234848.61171257956</v>
      </c>
      <c r="U425" s="265">
        <f>S425*$H$12</f>
        <v>2812420.1844353084</v>
      </c>
      <c r="V425" s="336">
        <f>S425*$V$15</f>
        <v>2161.1835433672964</v>
      </c>
      <c r="W425" s="337">
        <f>S425*$W$15</f>
        <v>2881.578057823062</v>
      </c>
      <c r="X425" s="331"/>
      <c r="Y425" s="332"/>
      <c r="Z425" s="241"/>
    </row>
    <row r="426" spans="1:26" ht="34.9" customHeight="1">
      <c r="A426" s="333" t="s">
        <v>700</v>
      </c>
      <c r="B426" s="255" t="s">
        <v>704</v>
      </c>
      <c r="C426" s="256">
        <f t="shared" si="587"/>
        <v>640.38959784836061</v>
      </c>
      <c r="D426" s="261">
        <v>1250040.4949999999</v>
      </c>
      <c r="E426" s="261">
        <f t="shared" si="588"/>
        <v>1435924.7602245505</v>
      </c>
      <c r="F426" s="338">
        <f>471000*1.5</f>
        <v>706500</v>
      </c>
      <c r="G426" s="262">
        <f t="shared" si="589"/>
        <v>14359.247602245505</v>
      </c>
      <c r="H426" s="263">
        <f t="shared" si="590"/>
        <v>1.148702594810379E-2</v>
      </c>
      <c r="I426" s="262">
        <f t="shared" si="591"/>
        <v>75386.049911788898</v>
      </c>
      <c r="J426" s="263">
        <f t="shared" si="592"/>
        <v>5.2499999999999998E-2</v>
      </c>
      <c r="K426" s="262">
        <f t="shared" si="593"/>
        <v>61457.579737610758</v>
      </c>
      <c r="L426" s="263">
        <f t="shared" si="594"/>
        <v>4.2799999999999998E-2</v>
      </c>
      <c r="M426" s="262">
        <f t="shared" si="595"/>
        <v>143592.47602245506</v>
      </c>
      <c r="N426" s="263">
        <f t="shared" si="596"/>
        <v>0.1</v>
      </c>
      <c r="O426" s="262">
        <f t="shared" si="568"/>
        <v>1730720.1134986507</v>
      </c>
      <c r="P426" s="262">
        <f t="shared" si="569"/>
        <v>432680.02837466268</v>
      </c>
      <c r="Q426" s="263">
        <f t="shared" si="570"/>
        <v>0.25</v>
      </c>
      <c r="R426" s="335">
        <f t="shared" si="597"/>
        <v>2163400.1418733136</v>
      </c>
      <c r="S426" s="265">
        <f t="shared" si="598"/>
        <v>1108.2992530088698</v>
      </c>
      <c r="T426" s="265">
        <f t="shared" si="599"/>
        <v>180652.77824044577</v>
      </c>
      <c r="U426" s="265">
        <f t="shared" si="600"/>
        <v>2163400.1418733136</v>
      </c>
      <c r="V426" s="336">
        <f t="shared" si="601"/>
        <v>1662.4488795133047</v>
      </c>
      <c r="W426" s="337">
        <f t="shared" si="602"/>
        <v>2216.5985060177395</v>
      </c>
      <c r="X426" s="331"/>
      <c r="Y426" s="332"/>
      <c r="Z426" s="241"/>
    </row>
    <row r="427" spans="1:26" ht="34.9" customHeight="1">
      <c r="A427" s="333" t="s">
        <v>700</v>
      </c>
      <c r="B427" s="255" t="s">
        <v>705</v>
      </c>
      <c r="C427" s="256">
        <f t="shared" si="587"/>
        <v>513.34179559426229</v>
      </c>
      <c r="D427" s="261">
        <f>770802.45*1.3</f>
        <v>1002043.1849999999</v>
      </c>
      <c r="E427" s="261">
        <f>D427*$E$18</f>
        <v>1151049.6067215567</v>
      </c>
      <c r="F427" s="261">
        <f>+E427/E426*F426</f>
        <v>566336.46112600539</v>
      </c>
      <c r="G427" s="262">
        <f t="shared" si="589"/>
        <v>11510.496067215568</v>
      </c>
      <c r="H427" s="263">
        <f t="shared" si="590"/>
        <v>1.1487025948103793E-2</v>
      </c>
      <c r="I427" s="262">
        <f t="shared" si="591"/>
        <v>60430.104352881724</v>
      </c>
      <c r="J427" s="263">
        <f t="shared" si="592"/>
        <v>5.2499999999999998E-2</v>
      </c>
      <c r="K427" s="262">
        <f t="shared" si="593"/>
        <v>49264.923167682624</v>
      </c>
      <c r="L427" s="263">
        <f t="shared" si="594"/>
        <v>4.2799999999999998E-2</v>
      </c>
      <c r="M427" s="262">
        <f t="shared" si="595"/>
        <v>115104.96067215568</v>
      </c>
      <c r="N427" s="263">
        <f t="shared" si="596"/>
        <v>0.1</v>
      </c>
      <c r="O427" s="262">
        <f t="shared" si="568"/>
        <v>1387360.0909814923</v>
      </c>
      <c r="P427" s="262">
        <f t="shared" si="569"/>
        <v>346840.02274537308</v>
      </c>
      <c r="Q427" s="263">
        <f t="shared" si="570"/>
        <v>0.25</v>
      </c>
      <c r="R427" s="335">
        <f>O427+P427</f>
        <v>1734200.1137268655</v>
      </c>
      <c r="S427" s="265">
        <f>R427/$H$12</f>
        <v>888.42218940925488</v>
      </c>
      <c r="T427" s="265">
        <f>S427*$H$13</f>
        <v>144812.81687370854</v>
      </c>
      <c r="U427" s="265">
        <f>S427*$H$12</f>
        <v>1734200.1137268655</v>
      </c>
      <c r="V427" s="336">
        <f>S427*$V$15</f>
        <v>1332.6332841138824</v>
      </c>
      <c r="W427" s="337">
        <f>S427*$W$15</f>
        <v>1776.8443788185098</v>
      </c>
      <c r="X427" s="331"/>
      <c r="Y427" s="332"/>
      <c r="Z427" s="241"/>
    </row>
    <row r="428" spans="1:26" ht="34.9" customHeight="1">
      <c r="A428" s="333" t="s">
        <v>700</v>
      </c>
      <c r="B428" s="255" t="s">
        <v>706</v>
      </c>
      <c r="C428" s="256">
        <f t="shared" si="587"/>
        <v>394.87830430327864</v>
      </c>
      <c r="D428" s="261">
        <v>770802.45</v>
      </c>
      <c r="E428" s="261">
        <f t="shared" si="588"/>
        <v>885422.77440119744</v>
      </c>
      <c r="F428" s="261">
        <f>+E428/E426*F426</f>
        <v>435643.43163538881</v>
      </c>
      <c r="G428" s="262">
        <f t="shared" si="589"/>
        <v>8854.2277440119742</v>
      </c>
      <c r="H428" s="263">
        <f t="shared" si="590"/>
        <v>1.1487025948103791E-2</v>
      </c>
      <c r="I428" s="262">
        <f t="shared" si="591"/>
        <v>46484.695656062861</v>
      </c>
      <c r="J428" s="263">
        <f t="shared" si="592"/>
        <v>5.2499999999999991E-2</v>
      </c>
      <c r="K428" s="262">
        <f t="shared" si="593"/>
        <v>37896.09474437125</v>
      </c>
      <c r="L428" s="263">
        <f t="shared" si="594"/>
        <v>4.2799999999999998E-2</v>
      </c>
      <c r="M428" s="262">
        <f t="shared" si="595"/>
        <v>88542.277440119753</v>
      </c>
      <c r="N428" s="263">
        <f t="shared" si="596"/>
        <v>0.1</v>
      </c>
      <c r="O428" s="262">
        <f t="shared" si="568"/>
        <v>1067200.0699857634</v>
      </c>
      <c r="P428" s="262">
        <f t="shared" si="569"/>
        <v>266800.01749644085</v>
      </c>
      <c r="Q428" s="263">
        <f t="shared" si="570"/>
        <v>0.25</v>
      </c>
      <c r="R428" s="335">
        <f t="shared" si="597"/>
        <v>1334000.0874822042</v>
      </c>
      <c r="S428" s="265">
        <f t="shared" si="598"/>
        <v>683.40168416096526</v>
      </c>
      <c r="T428" s="265">
        <f t="shared" si="599"/>
        <v>111394.47451823734</v>
      </c>
      <c r="U428" s="265">
        <f t="shared" si="600"/>
        <v>1334000.0874822042</v>
      </c>
      <c r="V428" s="336">
        <f t="shared" si="601"/>
        <v>1025.1025262414478</v>
      </c>
      <c r="W428" s="337">
        <f t="shared" si="602"/>
        <v>1366.8033683219305</v>
      </c>
      <c r="X428" s="331"/>
      <c r="Y428" s="332"/>
      <c r="Z428" s="241"/>
    </row>
    <row r="429" spans="1:26" ht="34.9" customHeight="1">
      <c r="A429" s="333" t="s">
        <v>700</v>
      </c>
      <c r="B429" s="255" t="s">
        <v>707</v>
      </c>
      <c r="C429" s="256">
        <f t="shared" si="587"/>
        <v>257.5293288934426</v>
      </c>
      <c r="D429" s="261">
        <v>502697.24999999994</v>
      </c>
      <c r="E429" s="261">
        <f t="shared" si="588"/>
        <v>577449.63547904172</v>
      </c>
      <c r="F429" s="261">
        <f>+E429/E426*F426</f>
        <v>284115.28150134045</v>
      </c>
      <c r="G429" s="262">
        <f t="shared" si="589"/>
        <v>5774.4963547904172</v>
      </c>
      <c r="H429" s="263">
        <f t="shared" si="590"/>
        <v>1.148702594810379E-2</v>
      </c>
      <c r="I429" s="262">
        <f t="shared" si="591"/>
        <v>30316.105862649689</v>
      </c>
      <c r="J429" s="263">
        <f t="shared" si="592"/>
        <v>5.2499999999999998E-2</v>
      </c>
      <c r="K429" s="262">
        <f t="shared" si="593"/>
        <v>24714.844398502984</v>
      </c>
      <c r="L429" s="263">
        <f t="shared" si="594"/>
        <v>4.2799999999999998E-2</v>
      </c>
      <c r="M429" s="262">
        <f t="shared" si="595"/>
        <v>57744.963547904175</v>
      </c>
      <c r="N429" s="263">
        <f t="shared" si="596"/>
        <v>0.1</v>
      </c>
      <c r="O429" s="262">
        <f t="shared" si="568"/>
        <v>696000.04564288899</v>
      </c>
      <c r="P429" s="262">
        <f t="shared" si="569"/>
        <v>174000.01141072225</v>
      </c>
      <c r="Q429" s="263">
        <f t="shared" si="570"/>
        <v>0.25</v>
      </c>
      <c r="R429" s="335">
        <f t="shared" si="597"/>
        <v>870000.05705361126</v>
      </c>
      <c r="S429" s="265">
        <f t="shared" si="598"/>
        <v>445.69675053975988</v>
      </c>
      <c r="T429" s="265">
        <f t="shared" si="599"/>
        <v>72648.570337980855</v>
      </c>
      <c r="U429" s="265">
        <f t="shared" si="600"/>
        <v>870000.05705361126</v>
      </c>
      <c r="V429" s="336">
        <f t="shared" si="601"/>
        <v>668.54512580963979</v>
      </c>
      <c r="W429" s="337">
        <f t="shared" si="602"/>
        <v>891.39350107951975</v>
      </c>
      <c r="X429" s="331"/>
      <c r="Y429" s="332"/>
      <c r="Z429" s="241"/>
    </row>
    <row r="430" spans="1:26" ht="34.9" customHeight="1">
      <c r="A430" s="333" t="s">
        <v>700</v>
      </c>
      <c r="B430" s="255" t="s">
        <v>708</v>
      </c>
      <c r="C430" s="256">
        <f t="shared" si="587"/>
        <v>0</v>
      </c>
      <c r="D430" s="261"/>
      <c r="E430" s="261"/>
      <c r="F430" s="261"/>
      <c r="G430" s="262">
        <f t="shared" si="589"/>
        <v>0</v>
      </c>
      <c r="H430" s="263" t="str">
        <f t="shared" si="590"/>
        <v/>
      </c>
      <c r="I430" s="262">
        <f t="shared" si="591"/>
        <v>0</v>
      </c>
      <c r="J430" s="263" t="str">
        <f t="shared" si="592"/>
        <v/>
      </c>
      <c r="K430" s="262">
        <f t="shared" si="593"/>
        <v>0</v>
      </c>
      <c r="L430" s="263" t="str">
        <f t="shared" si="594"/>
        <v/>
      </c>
      <c r="M430" s="262">
        <f t="shared" si="595"/>
        <v>0</v>
      </c>
      <c r="N430" s="263" t="str">
        <f t="shared" si="596"/>
        <v/>
      </c>
      <c r="O430" s="262">
        <f t="shared" si="568"/>
        <v>0</v>
      </c>
      <c r="P430" s="262">
        <f t="shared" si="569"/>
        <v>0</v>
      </c>
      <c r="Q430" s="263"/>
      <c r="R430" s="335">
        <f t="shared" si="597"/>
        <v>0</v>
      </c>
      <c r="S430" s="265">
        <f t="shared" si="598"/>
        <v>0</v>
      </c>
      <c r="T430" s="265">
        <f t="shared" si="599"/>
        <v>0</v>
      </c>
      <c r="U430" s="265">
        <f t="shared" si="600"/>
        <v>0</v>
      </c>
      <c r="V430" s="336">
        <f t="shared" si="601"/>
        <v>0</v>
      </c>
      <c r="W430" s="337">
        <f t="shared" si="602"/>
        <v>0</v>
      </c>
      <c r="X430" s="331"/>
      <c r="Y430" s="332"/>
      <c r="Z430" s="241"/>
    </row>
    <row r="431" spans="1:26" ht="34.9" customHeight="1">
      <c r="A431" s="333"/>
      <c r="B431" s="255"/>
      <c r="C431" s="256"/>
      <c r="D431" s="261"/>
      <c r="E431" s="261"/>
      <c r="F431" s="261"/>
      <c r="G431" s="262"/>
      <c r="H431" s="263"/>
      <c r="I431" s="262"/>
      <c r="J431" s="263"/>
      <c r="K431" s="262"/>
      <c r="L431" s="263"/>
      <c r="M431" s="262"/>
      <c r="N431" s="263"/>
      <c r="O431" s="262">
        <f t="shared" si="568"/>
        <v>0</v>
      </c>
      <c r="P431" s="262">
        <f t="shared" si="569"/>
        <v>0</v>
      </c>
      <c r="Q431" s="263"/>
      <c r="R431" s="335"/>
      <c r="S431" s="265"/>
      <c r="T431" s="265"/>
      <c r="U431" s="265"/>
      <c r="V431" s="336"/>
      <c r="W431" s="337"/>
      <c r="X431" s="331"/>
      <c r="Y431" s="332"/>
      <c r="Z431" s="241"/>
    </row>
    <row r="432" spans="1:26" ht="34.9" customHeight="1">
      <c r="A432" s="333" t="str">
        <f>CONCATENATE(A435,$Z$95,$Z$89)</f>
        <v>Risk Analyst||Expert</v>
      </c>
      <c r="B432" s="255" t="str">
        <f>LEFT(B435,12)</f>
        <v>Risk Analyst</v>
      </c>
      <c r="C432" s="256">
        <f t="shared" ref="C432:C439" si="603">D432/$H$12</f>
        <v>983.07375318737695</v>
      </c>
      <c r="D432" s="261">
        <v>1918959.9662217598</v>
      </c>
      <c r="E432" s="261">
        <f t="shared" ref="E432:E439" si="604">D432*$E$18</f>
        <v>2204314.292536173</v>
      </c>
      <c r="F432" s="261">
        <f>+E432/E436*F436</f>
        <v>1232852.544</v>
      </c>
      <c r="G432" s="262">
        <f t="shared" ref="G432:G439" si="605">E432*0.01</f>
        <v>22043.142925361732</v>
      </c>
      <c r="H432" s="263">
        <f t="shared" ref="H432:H439" si="606">IF(D432&lt;&gt;0,G432/D432,"")</f>
        <v>1.1487025948103793E-2</v>
      </c>
      <c r="I432" s="262">
        <f t="shared" ref="I432:I439" si="607">E432*0.0525</f>
        <v>115726.50035814907</v>
      </c>
      <c r="J432" s="263">
        <f t="shared" ref="J432:J439" si="608">IF(E432&lt;&gt;0,I432/E432,"")</f>
        <v>5.2499999999999998E-2</v>
      </c>
      <c r="K432" s="262">
        <f t="shared" ref="K432:K439" si="609">E432*0.0428</f>
        <v>94344.651720548194</v>
      </c>
      <c r="L432" s="263">
        <f t="shared" ref="L432:L439" si="610">IF(E432&lt;&gt;0,K432/E432,"")</f>
        <v>4.2799999999999998E-2</v>
      </c>
      <c r="M432" s="262">
        <f t="shared" ref="M432:M439" si="611">E432*0.1</f>
        <v>220431.4292536173</v>
      </c>
      <c r="N432" s="263">
        <f t="shared" ref="N432:N439" si="612">IF(E432&lt;&gt;0,M432/E432,"")</f>
        <v>0.1</v>
      </c>
      <c r="O432" s="262">
        <f t="shared" si="568"/>
        <v>2656860.0167938489</v>
      </c>
      <c r="P432" s="262">
        <f t="shared" si="569"/>
        <v>664215.00419846224</v>
      </c>
      <c r="Q432" s="263">
        <f t="shared" si="570"/>
        <v>0.25</v>
      </c>
      <c r="R432" s="335">
        <f t="shared" ref="R432:R439" si="613">O432+P432</f>
        <v>3321075.0209923112</v>
      </c>
      <c r="S432" s="265">
        <f t="shared" ref="S432:S439" si="614">R432/$H$12</f>
        <v>1701.3704000985201</v>
      </c>
      <c r="T432" s="265">
        <f t="shared" ref="T432:T439" si="615">S432*$H$13</f>
        <v>277323.3752160588</v>
      </c>
      <c r="U432" s="265">
        <f t="shared" ref="U432:U439" si="616">S432*$H$12</f>
        <v>3321075.0209923112</v>
      </c>
      <c r="V432" s="336">
        <f t="shared" ref="V432:V439" si="617">S432*$V$15</f>
        <v>2552.0556001477803</v>
      </c>
      <c r="W432" s="337">
        <f t="shared" ref="W432:W439" si="618">S432*$W$15</f>
        <v>3402.7408001970402</v>
      </c>
      <c r="X432" s="331"/>
      <c r="Y432" s="332"/>
      <c r="Z432" s="241"/>
    </row>
    <row r="433" spans="1:26" ht="34.9" customHeight="1">
      <c r="A433" s="333" t="str">
        <f>CONCATENATE(A435,$Z$95,$Z$90)</f>
        <v>Risk Analyst||Senior Manager</v>
      </c>
      <c r="B433" s="255" t="str">
        <f>LEFT(B436,12)</f>
        <v>Risk Analyst</v>
      </c>
      <c r="C433" s="256">
        <f t="shared" si="603"/>
        <v>655.38250212491812</v>
      </c>
      <c r="D433" s="261">
        <v>1279306.6441478401</v>
      </c>
      <c r="E433" s="261">
        <f t="shared" si="604"/>
        <v>1469542.8616907822</v>
      </c>
      <c r="F433" s="261">
        <f>+E433/E436*F436</f>
        <v>821901.69600000011</v>
      </c>
      <c r="G433" s="262">
        <f t="shared" si="605"/>
        <v>14695.428616907822</v>
      </c>
      <c r="H433" s="263">
        <f t="shared" si="606"/>
        <v>1.1487025948103791E-2</v>
      </c>
      <c r="I433" s="262">
        <f t="shared" si="607"/>
        <v>77151.000238766064</v>
      </c>
      <c r="J433" s="263">
        <f t="shared" si="608"/>
        <v>5.2499999999999998E-2</v>
      </c>
      <c r="K433" s="262">
        <f t="shared" si="609"/>
        <v>62896.434480365475</v>
      </c>
      <c r="L433" s="263">
        <f t="shared" si="610"/>
        <v>4.2799999999999998E-2</v>
      </c>
      <c r="M433" s="262">
        <f t="shared" si="611"/>
        <v>146954.28616907823</v>
      </c>
      <c r="N433" s="263">
        <f t="shared" si="612"/>
        <v>0.1</v>
      </c>
      <c r="O433" s="262">
        <f t="shared" si="568"/>
        <v>1771240.0111958997</v>
      </c>
      <c r="P433" s="262">
        <f t="shared" si="569"/>
        <v>442810.00279897492</v>
      </c>
      <c r="Q433" s="263">
        <f t="shared" si="570"/>
        <v>0.25</v>
      </c>
      <c r="R433" s="335">
        <f t="shared" si="613"/>
        <v>2214050.0139948744</v>
      </c>
      <c r="S433" s="265">
        <f t="shared" si="614"/>
        <v>1134.2469333990136</v>
      </c>
      <c r="T433" s="265">
        <f t="shared" si="615"/>
        <v>184882.25014403922</v>
      </c>
      <c r="U433" s="265">
        <f t="shared" si="616"/>
        <v>2214050.0139948744</v>
      </c>
      <c r="V433" s="336">
        <f t="shared" si="617"/>
        <v>1701.3704000985203</v>
      </c>
      <c r="W433" s="337">
        <f t="shared" si="618"/>
        <v>2268.4938667980273</v>
      </c>
      <c r="X433" s="331"/>
      <c r="Y433" s="332"/>
      <c r="Z433" s="241"/>
    </row>
    <row r="434" spans="1:26" ht="34.9" customHeight="1">
      <c r="A434" s="333" t="str">
        <f>CONCATENATE(A436,$Z$95,$Z$97)</f>
        <v>Risk Analyst||Manager</v>
      </c>
      <c r="B434" s="255" t="str">
        <f>LEFT(B437,12)</f>
        <v>Risk Analyst</v>
      </c>
      <c r="C434" s="256">
        <f t="shared" si="603"/>
        <v>531.96631665983602</v>
      </c>
      <c r="D434" s="261">
        <v>1038398.25012</v>
      </c>
      <c r="E434" s="261">
        <f t="shared" si="604"/>
        <v>1192810.7643594011</v>
      </c>
      <c r="F434" s="261">
        <f>+E434/E436*F436</f>
        <v>667128.00000000012</v>
      </c>
      <c r="G434" s="262">
        <f t="shared" si="605"/>
        <v>11928.10764359401</v>
      </c>
      <c r="H434" s="263">
        <f t="shared" si="606"/>
        <v>1.1487025948103791E-2</v>
      </c>
      <c r="I434" s="262">
        <f t="shared" si="607"/>
        <v>62622.565128868555</v>
      </c>
      <c r="J434" s="263">
        <f t="shared" si="608"/>
        <v>5.2499999999999998E-2</v>
      </c>
      <c r="K434" s="262">
        <f t="shared" si="609"/>
        <v>51052.300714582365</v>
      </c>
      <c r="L434" s="263">
        <f t="shared" si="610"/>
        <v>4.2799999999999998E-2</v>
      </c>
      <c r="M434" s="262">
        <f t="shared" si="611"/>
        <v>119281.07643594011</v>
      </c>
      <c r="N434" s="263">
        <f t="shared" si="612"/>
        <v>0.1</v>
      </c>
      <c r="O434" s="262">
        <f t="shared" si="568"/>
        <v>1437694.8142823861</v>
      </c>
      <c r="P434" s="262">
        <f t="shared" si="569"/>
        <v>359423.70357059652</v>
      </c>
      <c r="Q434" s="263">
        <f t="shared" si="570"/>
        <v>0.25</v>
      </c>
      <c r="R434" s="335">
        <f t="shared" si="613"/>
        <v>1797118.5178529825</v>
      </c>
      <c r="S434" s="265">
        <f t="shared" si="614"/>
        <v>920.65497840829016</v>
      </c>
      <c r="T434" s="265">
        <f t="shared" si="615"/>
        <v>150066.7614805513</v>
      </c>
      <c r="U434" s="265">
        <f t="shared" si="616"/>
        <v>1797118.5178529825</v>
      </c>
      <c r="V434" s="336">
        <f t="shared" si="617"/>
        <v>1380.9824676124354</v>
      </c>
      <c r="W434" s="337">
        <f t="shared" si="618"/>
        <v>1841.3099568165803</v>
      </c>
      <c r="X434" s="331"/>
      <c r="Y434" s="332"/>
      <c r="Z434" s="241"/>
    </row>
    <row r="435" spans="1:26" ht="34.9" customHeight="1">
      <c r="A435" s="333" t="s">
        <v>709</v>
      </c>
      <c r="B435" s="255" t="s">
        <v>710</v>
      </c>
      <c r="C435" s="256">
        <f t="shared" si="603"/>
        <v>0</v>
      </c>
      <c r="D435" s="261">
        <v>0</v>
      </c>
      <c r="E435" s="261">
        <f t="shared" si="604"/>
        <v>0</v>
      </c>
      <c r="F435" s="261"/>
      <c r="G435" s="262">
        <f t="shared" si="605"/>
        <v>0</v>
      </c>
      <c r="H435" s="263" t="str">
        <f t="shared" si="606"/>
        <v/>
      </c>
      <c r="I435" s="262">
        <f t="shared" si="607"/>
        <v>0</v>
      </c>
      <c r="J435" s="263" t="str">
        <f t="shared" si="608"/>
        <v/>
      </c>
      <c r="K435" s="262">
        <f t="shared" si="609"/>
        <v>0</v>
      </c>
      <c r="L435" s="263" t="str">
        <f t="shared" si="610"/>
        <v/>
      </c>
      <c r="M435" s="262">
        <f t="shared" si="611"/>
        <v>0</v>
      </c>
      <c r="N435" s="263" t="str">
        <f t="shared" si="612"/>
        <v/>
      </c>
      <c r="O435" s="262">
        <f t="shared" si="568"/>
        <v>0</v>
      </c>
      <c r="P435" s="262">
        <f t="shared" si="569"/>
        <v>0</v>
      </c>
      <c r="Q435" s="263"/>
      <c r="R435" s="335">
        <f t="shared" si="613"/>
        <v>0</v>
      </c>
      <c r="S435" s="265">
        <f t="shared" si="614"/>
        <v>0</v>
      </c>
      <c r="T435" s="265">
        <f t="shared" si="615"/>
        <v>0</v>
      </c>
      <c r="U435" s="265">
        <f t="shared" si="616"/>
        <v>0</v>
      </c>
      <c r="V435" s="336">
        <f t="shared" si="617"/>
        <v>0</v>
      </c>
      <c r="W435" s="337">
        <f t="shared" si="618"/>
        <v>0</v>
      </c>
      <c r="X435" s="331"/>
      <c r="Y435" s="332"/>
      <c r="Z435" s="241"/>
    </row>
    <row r="436" spans="1:26" ht="34.9" customHeight="1">
      <c r="A436" s="333" t="s">
        <v>709</v>
      </c>
      <c r="B436" s="255" t="s">
        <v>711</v>
      </c>
      <c r="C436" s="256">
        <f t="shared" si="603"/>
        <v>431.79084144467208</v>
      </c>
      <c r="D436" s="261">
        <v>842855.72249999992</v>
      </c>
      <c r="E436" s="261">
        <f t="shared" si="604"/>
        <v>968190.55548652669</v>
      </c>
      <c r="F436" s="338">
        <f>361000*1.5</f>
        <v>541500</v>
      </c>
      <c r="G436" s="262">
        <f t="shared" si="605"/>
        <v>9681.9055548652668</v>
      </c>
      <c r="H436" s="263">
        <f t="shared" si="606"/>
        <v>1.148702594810379E-2</v>
      </c>
      <c r="I436" s="262">
        <f t="shared" si="607"/>
        <v>50830.004163042649</v>
      </c>
      <c r="J436" s="263">
        <f t="shared" si="608"/>
        <v>5.2499999999999998E-2</v>
      </c>
      <c r="K436" s="262">
        <f t="shared" si="609"/>
        <v>41438.55577482334</v>
      </c>
      <c r="L436" s="263">
        <f t="shared" si="610"/>
        <v>4.2799999999999998E-2</v>
      </c>
      <c r="M436" s="262">
        <f t="shared" si="611"/>
        <v>96819.055548652672</v>
      </c>
      <c r="N436" s="263">
        <f t="shared" si="612"/>
        <v>0.1</v>
      </c>
      <c r="O436" s="262">
        <f t="shared" si="568"/>
        <v>1166960.0765279108</v>
      </c>
      <c r="P436" s="262">
        <f t="shared" si="569"/>
        <v>291740.01913197769</v>
      </c>
      <c r="Q436" s="263">
        <f t="shared" si="570"/>
        <v>0.25</v>
      </c>
      <c r="R436" s="335">
        <f t="shared" si="613"/>
        <v>1458700.0956598883</v>
      </c>
      <c r="S436" s="265">
        <f t="shared" si="614"/>
        <v>747.28488507166412</v>
      </c>
      <c r="T436" s="265">
        <f t="shared" si="615"/>
        <v>121807.43626668125</v>
      </c>
      <c r="U436" s="265">
        <f t="shared" si="616"/>
        <v>1458700.0956598883</v>
      </c>
      <c r="V436" s="336">
        <f t="shared" si="617"/>
        <v>1120.9273276074962</v>
      </c>
      <c r="W436" s="337">
        <f t="shared" si="618"/>
        <v>1494.5697701433282</v>
      </c>
      <c r="X436" s="331"/>
      <c r="Y436" s="332"/>
      <c r="Z436" s="241"/>
    </row>
    <row r="437" spans="1:26" ht="34.9" customHeight="1">
      <c r="A437" s="333" t="s">
        <v>709</v>
      </c>
      <c r="B437" s="255" t="s">
        <v>712</v>
      </c>
      <c r="C437" s="256">
        <f t="shared" si="603"/>
        <v>309.89362576844258</v>
      </c>
      <c r="D437" s="261">
        <v>604912.35749999993</v>
      </c>
      <c r="E437" s="261">
        <f t="shared" si="604"/>
        <v>694864.39469311363</v>
      </c>
      <c r="F437" s="261">
        <f>+E437/E436*F436</f>
        <v>388631.21272365807</v>
      </c>
      <c r="G437" s="262">
        <f t="shared" si="605"/>
        <v>6948.6439469311363</v>
      </c>
      <c r="H437" s="263">
        <f t="shared" si="606"/>
        <v>1.1487025948103791E-2</v>
      </c>
      <c r="I437" s="262">
        <f t="shared" si="607"/>
        <v>36480.380721388465</v>
      </c>
      <c r="J437" s="263">
        <f t="shared" si="608"/>
        <v>5.2499999999999998E-2</v>
      </c>
      <c r="K437" s="262">
        <f t="shared" si="609"/>
        <v>29740.196092865262</v>
      </c>
      <c r="L437" s="263">
        <f t="shared" si="610"/>
        <v>4.2799999999999998E-2</v>
      </c>
      <c r="M437" s="262">
        <f t="shared" si="611"/>
        <v>69486.439469311372</v>
      </c>
      <c r="N437" s="263">
        <f t="shared" si="612"/>
        <v>0.10000000000000002</v>
      </c>
      <c r="O437" s="262">
        <f t="shared" si="568"/>
        <v>837520.05492360995</v>
      </c>
      <c r="P437" s="262">
        <f t="shared" si="569"/>
        <v>209380.01373090249</v>
      </c>
      <c r="Q437" s="263">
        <f t="shared" si="570"/>
        <v>0.25</v>
      </c>
      <c r="R437" s="335">
        <f t="shared" si="613"/>
        <v>1046900.0686545124</v>
      </c>
      <c r="S437" s="265">
        <f t="shared" si="614"/>
        <v>536.32175648284442</v>
      </c>
      <c r="T437" s="265">
        <f t="shared" si="615"/>
        <v>87420.446306703641</v>
      </c>
      <c r="U437" s="265">
        <f t="shared" si="616"/>
        <v>1046900.0686545123</v>
      </c>
      <c r="V437" s="336">
        <f t="shared" si="617"/>
        <v>804.48263472426663</v>
      </c>
      <c r="W437" s="337">
        <f t="shared" si="618"/>
        <v>1072.6435129656888</v>
      </c>
      <c r="X437" s="331"/>
      <c r="Y437" s="332"/>
      <c r="Z437" s="241"/>
    </row>
    <row r="438" spans="1:26" ht="34.9" customHeight="1">
      <c r="A438" s="333" t="s">
        <v>709</v>
      </c>
      <c r="B438" s="255" t="s">
        <v>713</v>
      </c>
      <c r="C438" s="256">
        <f t="shared" si="603"/>
        <v>267.83050204918027</v>
      </c>
      <c r="D438" s="261">
        <v>522805.1399999999</v>
      </c>
      <c r="E438" s="261">
        <f t="shared" si="604"/>
        <v>600547.62089820334</v>
      </c>
      <c r="F438" s="261">
        <f>+E438/E436*F436</f>
        <v>335880.71570576535</v>
      </c>
      <c r="G438" s="262">
        <f t="shared" si="605"/>
        <v>6005.4762089820333</v>
      </c>
      <c r="H438" s="263">
        <f t="shared" si="606"/>
        <v>1.148702594810379E-2</v>
      </c>
      <c r="I438" s="262">
        <f t="shared" si="607"/>
        <v>31528.750097155673</v>
      </c>
      <c r="J438" s="263">
        <f t="shared" si="608"/>
        <v>5.2499999999999998E-2</v>
      </c>
      <c r="K438" s="262">
        <f t="shared" si="609"/>
        <v>25703.438174443101</v>
      </c>
      <c r="L438" s="263">
        <f t="shared" si="610"/>
        <v>4.2799999999999998E-2</v>
      </c>
      <c r="M438" s="262">
        <f t="shared" si="611"/>
        <v>60054.762089820339</v>
      </c>
      <c r="N438" s="263">
        <f t="shared" si="612"/>
        <v>0.1</v>
      </c>
      <c r="O438" s="262">
        <f t="shared" si="568"/>
        <v>723840.04746860452</v>
      </c>
      <c r="P438" s="262">
        <f t="shared" si="569"/>
        <v>180960.01186715113</v>
      </c>
      <c r="Q438" s="263">
        <f t="shared" si="570"/>
        <v>0.25</v>
      </c>
      <c r="R438" s="335">
        <f t="shared" si="613"/>
        <v>904800.05933575565</v>
      </c>
      <c r="S438" s="265">
        <f t="shared" si="614"/>
        <v>463.52462056135022</v>
      </c>
      <c r="T438" s="265">
        <f t="shared" si="615"/>
        <v>75554.513151500083</v>
      </c>
      <c r="U438" s="265">
        <f t="shared" si="616"/>
        <v>904800.05933575565</v>
      </c>
      <c r="V438" s="336">
        <f t="shared" si="617"/>
        <v>695.2869308420253</v>
      </c>
      <c r="W438" s="337">
        <f t="shared" si="618"/>
        <v>927.04924112270044</v>
      </c>
      <c r="X438" s="331"/>
      <c r="Y438" s="332"/>
      <c r="Z438" s="241"/>
    </row>
    <row r="439" spans="1:26" ht="34.9" customHeight="1">
      <c r="A439" s="333" t="s">
        <v>709</v>
      </c>
      <c r="B439" s="255" t="s">
        <v>714</v>
      </c>
      <c r="C439" s="256">
        <f t="shared" si="603"/>
        <v>251.52031121926225</v>
      </c>
      <c r="D439" s="261">
        <v>490967.6474999999</v>
      </c>
      <c r="E439" s="261">
        <f t="shared" si="604"/>
        <v>563975.81065119745</v>
      </c>
      <c r="F439" s="261">
        <f>+E439/E436*F436</f>
        <v>315426.44135188864</v>
      </c>
      <c r="G439" s="262">
        <f t="shared" si="605"/>
        <v>5639.7581065119748</v>
      </c>
      <c r="H439" s="263">
        <f t="shared" si="606"/>
        <v>1.1487025948103791E-2</v>
      </c>
      <c r="I439" s="262">
        <f t="shared" si="607"/>
        <v>29608.730059187867</v>
      </c>
      <c r="J439" s="263">
        <f t="shared" si="608"/>
        <v>5.2499999999999998E-2</v>
      </c>
      <c r="K439" s="262">
        <f t="shared" si="609"/>
        <v>24138.164695871248</v>
      </c>
      <c r="L439" s="263">
        <f t="shared" si="610"/>
        <v>4.2799999999999998E-2</v>
      </c>
      <c r="M439" s="262">
        <f t="shared" si="611"/>
        <v>56397.581065119746</v>
      </c>
      <c r="N439" s="263">
        <f t="shared" si="612"/>
        <v>0.1</v>
      </c>
      <c r="O439" s="262">
        <f t="shared" si="568"/>
        <v>679760.04457788833</v>
      </c>
      <c r="P439" s="262">
        <f t="shared" si="569"/>
        <v>169940.01114447208</v>
      </c>
      <c r="Q439" s="263">
        <f t="shared" si="570"/>
        <v>0.25</v>
      </c>
      <c r="R439" s="335">
        <f t="shared" si="613"/>
        <v>849700.05572236038</v>
      </c>
      <c r="S439" s="265">
        <f t="shared" si="614"/>
        <v>435.29715969383216</v>
      </c>
      <c r="T439" s="265">
        <f t="shared" si="615"/>
        <v>70953.437030094647</v>
      </c>
      <c r="U439" s="265">
        <f t="shared" si="616"/>
        <v>849700.05572236038</v>
      </c>
      <c r="V439" s="336">
        <f t="shared" si="617"/>
        <v>652.94573954074826</v>
      </c>
      <c r="W439" s="337">
        <f t="shared" si="618"/>
        <v>870.59431938766431</v>
      </c>
      <c r="X439" s="331"/>
      <c r="Y439" s="332"/>
      <c r="Z439" s="241"/>
    </row>
    <row r="440" spans="1:26" ht="34.9" customHeight="1">
      <c r="A440" s="333"/>
      <c r="B440" s="255"/>
      <c r="C440" s="256"/>
      <c r="D440" s="261"/>
      <c r="E440" s="261"/>
      <c r="F440" s="261"/>
      <c r="G440" s="262"/>
      <c r="H440" s="263"/>
      <c r="I440" s="262"/>
      <c r="J440" s="263"/>
      <c r="K440" s="262"/>
      <c r="L440" s="263"/>
      <c r="M440" s="262"/>
      <c r="N440" s="263"/>
      <c r="O440" s="262">
        <f t="shared" si="568"/>
        <v>0</v>
      </c>
      <c r="P440" s="262">
        <f t="shared" si="569"/>
        <v>0</v>
      </c>
      <c r="Q440" s="263"/>
      <c r="R440" s="335"/>
      <c r="S440" s="265"/>
      <c r="T440" s="265"/>
      <c r="U440" s="265"/>
      <c r="V440" s="336"/>
      <c r="W440" s="337"/>
      <c r="X440" s="331"/>
      <c r="Y440" s="332"/>
      <c r="Z440" s="241"/>
    </row>
    <row r="441" spans="1:26" ht="34.9" customHeight="1">
      <c r="A441" s="333" t="str">
        <f>CONCATENATE(A445,$Z$95,$Z$89)</f>
        <v>Commissioning Engineer||Expert</v>
      </c>
      <c r="B441" s="255" t="str">
        <f>LEFT(B445,23)</f>
        <v xml:space="preserve">Commissioning Engineer </v>
      </c>
      <c r="C441" s="256">
        <f t="shared" ref="C441:C451" si="619">D441/$H$12</f>
        <v>773.95070827475399</v>
      </c>
      <c r="D441" s="261">
        <v>1510751.7825523198</v>
      </c>
      <c r="E441" s="261">
        <f t="shared" ref="E441:E451" si="620">D441*$E$18</f>
        <v>1735404.4927322553</v>
      </c>
      <c r="F441" s="261">
        <f>+E441/E447*F447</f>
        <v>1126984.3199999998</v>
      </c>
      <c r="G441" s="262">
        <f t="shared" ref="G441:G451" si="621">E441*0.01</f>
        <v>17354.044927322553</v>
      </c>
      <c r="H441" s="263">
        <f t="shared" ref="H441:H451" si="622">IF(D441&lt;&gt;0,G441/D441,"")</f>
        <v>1.1487025948103791E-2</v>
      </c>
      <c r="I441" s="262">
        <f t="shared" ref="I441:I451" si="623">E441*0.0525</f>
        <v>91108.7358684434</v>
      </c>
      <c r="J441" s="263">
        <f t="shared" ref="J441:J451" si="624">IF(E441&lt;&gt;0,I441/E441,"")</f>
        <v>5.2499999999999998E-2</v>
      </c>
      <c r="K441" s="262">
        <f t="shared" ref="K441:K451" si="625">E441*0.0428</f>
        <v>74275.31228894052</v>
      </c>
      <c r="L441" s="263">
        <f t="shared" ref="L441:L451" si="626">IF(E441&lt;&gt;0,K441/E441,"")</f>
        <v>4.2799999999999998E-2</v>
      </c>
      <c r="M441" s="262">
        <f t="shared" ref="M441:M451" si="627">E441*0.1</f>
        <v>173540.44927322553</v>
      </c>
      <c r="N441" s="263">
        <f t="shared" ref="N441:N451" si="628">IF(E441&lt;&gt;0,M441/E441,"")</f>
        <v>0.1</v>
      </c>
      <c r="O441" s="262">
        <f t="shared" si="568"/>
        <v>2091683.0350901873</v>
      </c>
      <c r="P441" s="262">
        <f t="shared" si="569"/>
        <v>522920.75877254683</v>
      </c>
      <c r="Q441" s="263">
        <f t="shared" si="570"/>
        <v>0.25</v>
      </c>
      <c r="R441" s="335">
        <f t="shared" ref="R441:R451" si="629">O441+P441</f>
        <v>2614603.793862734</v>
      </c>
      <c r="S441" s="265">
        <f t="shared" ref="S441:S451" si="630">R441/$H$12</f>
        <v>1339.4486648886957</v>
      </c>
      <c r="T441" s="265">
        <f t="shared" ref="T441:T451" si="631">S441*$H$13</f>
        <v>218330.13237685739</v>
      </c>
      <c r="U441" s="265">
        <f t="shared" ref="U441:U451" si="632">S441*$H$12</f>
        <v>2614603.793862734</v>
      </c>
      <c r="V441" s="336">
        <f t="shared" ref="V441:V451" si="633">S441*$V$15</f>
        <v>2009.1729973330434</v>
      </c>
      <c r="W441" s="337">
        <f t="shared" ref="W441:W451" si="634">S441*$W$15</f>
        <v>2678.8973297773914</v>
      </c>
      <c r="X441" s="331"/>
      <c r="Y441" s="332"/>
      <c r="Z441" s="241"/>
    </row>
    <row r="442" spans="1:26" ht="34.9" customHeight="1">
      <c r="A442" s="333" t="str">
        <f>CONCATENATE(A445,$Z$95,$Z$90)</f>
        <v>Commissioning Engineer||Senior Manager</v>
      </c>
      <c r="B442" s="255" t="str">
        <f>LEFT(B447,23)</f>
        <v xml:space="preserve">Commissioning Engineer </v>
      </c>
      <c r="C442" s="256">
        <f t="shared" si="619"/>
        <v>515.96713884983603</v>
      </c>
      <c r="D442" s="261">
        <v>1007167.8550348799</v>
      </c>
      <c r="E442" s="261">
        <f t="shared" si="620"/>
        <v>1156936.3284881702</v>
      </c>
      <c r="F442" s="261">
        <f>+E442/E447*F447</f>
        <v>751322.87999999977</v>
      </c>
      <c r="G442" s="262">
        <f t="shared" si="621"/>
        <v>11569.363284881701</v>
      </c>
      <c r="H442" s="263">
        <f t="shared" si="622"/>
        <v>1.148702594810379E-2</v>
      </c>
      <c r="I442" s="262">
        <f t="shared" si="623"/>
        <v>60739.157245628929</v>
      </c>
      <c r="J442" s="263">
        <f t="shared" si="624"/>
        <v>5.2499999999999998E-2</v>
      </c>
      <c r="K442" s="262">
        <f t="shared" si="625"/>
        <v>49516.874859293683</v>
      </c>
      <c r="L442" s="263">
        <f t="shared" si="626"/>
        <v>4.2799999999999998E-2</v>
      </c>
      <c r="M442" s="262">
        <f t="shared" si="627"/>
        <v>115693.63284881703</v>
      </c>
      <c r="N442" s="263">
        <f t="shared" si="628"/>
        <v>0.1</v>
      </c>
      <c r="O442" s="262">
        <f t="shared" si="568"/>
        <v>1394455.3567267915</v>
      </c>
      <c r="P442" s="262">
        <f t="shared" si="569"/>
        <v>348613.83918169787</v>
      </c>
      <c r="Q442" s="263">
        <f t="shared" si="570"/>
        <v>0.25</v>
      </c>
      <c r="R442" s="335">
        <f t="shared" si="629"/>
        <v>1743069.1959084894</v>
      </c>
      <c r="S442" s="265">
        <f t="shared" si="630"/>
        <v>892.96577659246384</v>
      </c>
      <c r="T442" s="265">
        <f t="shared" si="631"/>
        <v>145553.4215845716</v>
      </c>
      <c r="U442" s="265">
        <f t="shared" si="632"/>
        <v>1743069.1959084894</v>
      </c>
      <c r="V442" s="336">
        <f t="shared" si="633"/>
        <v>1339.4486648886957</v>
      </c>
      <c r="W442" s="337">
        <f t="shared" si="634"/>
        <v>1785.9315531849277</v>
      </c>
      <c r="X442" s="331"/>
      <c r="Y442" s="332"/>
      <c r="Z442" s="241"/>
    </row>
    <row r="443" spans="1:26" ht="34.9" customHeight="1">
      <c r="A443" s="333" t="str">
        <f>CONCATENATE(A447,$Z$95,$Z$97)</f>
        <v>Commissioning Engineer||Manager</v>
      </c>
      <c r="B443" s="255" t="str">
        <f>LEFT(B449,23)</f>
        <v xml:space="preserve">Commissioning Engineer </v>
      </c>
      <c r="C443" s="256">
        <f t="shared" si="619"/>
        <v>418.80449581967213</v>
      </c>
      <c r="D443" s="261">
        <v>817506.37583999999</v>
      </c>
      <c r="E443" s="261">
        <f t="shared" si="620"/>
        <v>939071.69520143699</v>
      </c>
      <c r="F443" s="261">
        <f>+E443/E447*F447</f>
        <v>609840</v>
      </c>
      <c r="G443" s="262">
        <f t="shared" si="621"/>
        <v>9390.7169520143707</v>
      </c>
      <c r="H443" s="263">
        <f t="shared" si="622"/>
        <v>1.1487025948103791E-2</v>
      </c>
      <c r="I443" s="262">
        <f t="shared" si="623"/>
        <v>49301.263998075439</v>
      </c>
      <c r="J443" s="263">
        <f t="shared" si="624"/>
        <v>5.2499999999999998E-2</v>
      </c>
      <c r="K443" s="262">
        <f t="shared" si="625"/>
        <v>40192.2685546215</v>
      </c>
      <c r="L443" s="263">
        <f t="shared" si="626"/>
        <v>4.2799999999999998E-2</v>
      </c>
      <c r="M443" s="262">
        <f t="shared" si="627"/>
        <v>93907.169520143711</v>
      </c>
      <c r="N443" s="263">
        <f t="shared" si="628"/>
        <v>0.1</v>
      </c>
      <c r="O443" s="262">
        <f t="shared" si="568"/>
        <v>1131863.1142262919</v>
      </c>
      <c r="P443" s="262">
        <f t="shared" si="569"/>
        <v>282965.77855657297</v>
      </c>
      <c r="Q443" s="263">
        <f t="shared" si="570"/>
        <v>0.25</v>
      </c>
      <c r="R443" s="335">
        <f t="shared" si="629"/>
        <v>1414828.8927828649</v>
      </c>
      <c r="S443" s="265">
        <f t="shared" si="630"/>
        <v>724.80988359777916</v>
      </c>
      <c r="T443" s="265">
        <f t="shared" si="631"/>
        <v>118144.01102643801</v>
      </c>
      <c r="U443" s="265">
        <f t="shared" si="632"/>
        <v>1414828.8927828649</v>
      </c>
      <c r="V443" s="336">
        <f t="shared" si="633"/>
        <v>1087.2148253966689</v>
      </c>
      <c r="W443" s="337">
        <f t="shared" si="634"/>
        <v>1449.6197671955583</v>
      </c>
      <c r="X443" s="331"/>
      <c r="Y443" s="332"/>
      <c r="Z443" s="241"/>
    </row>
    <row r="444" spans="1:26" ht="34.9" customHeight="1">
      <c r="A444" s="333" t="s">
        <v>715</v>
      </c>
      <c r="B444" s="255" t="s">
        <v>716</v>
      </c>
      <c r="C444" s="256">
        <f t="shared" si="619"/>
        <v>0</v>
      </c>
      <c r="D444" s="261">
        <v>0</v>
      </c>
      <c r="E444" s="261">
        <f>D444*$E$18</f>
        <v>0</v>
      </c>
      <c r="F444" s="261"/>
      <c r="G444" s="262">
        <f t="shared" si="621"/>
        <v>0</v>
      </c>
      <c r="H444" s="263" t="str">
        <f t="shared" si="622"/>
        <v/>
      </c>
      <c r="I444" s="262">
        <f t="shared" si="623"/>
        <v>0</v>
      </c>
      <c r="J444" s="263" t="str">
        <f t="shared" si="624"/>
        <v/>
      </c>
      <c r="K444" s="262">
        <f t="shared" si="625"/>
        <v>0</v>
      </c>
      <c r="L444" s="263" t="str">
        <f t="shared" si="626"/>
        <v/>
      </c>
      <c r="M444" s="262">
        <f t="shared" si="627"/>
        <v>0</v>
      </c>
      <c r="N444" s="263" t="str">
        <f t="shared" si="628"/>
        <v/>
      </c>
      <c r="O444" s="262">
        <f t="shared" si="568"/>
        <v>0</v>
      </c>
      <c r="P444" s="262">
        <f t="shared" si="569"/>
        <v>0</v>
      </c>
      <c r="Q444" s="263"/>
      <c r="R444" s="335">
        <f>O444+P444</f>
        <v>0</v>
      </c>
      <c r="S444" s="265">
        <f>R444/$H$12</f>
        <v>0</v>
      </c>
      <c r="T444" s="265">
        <f>S444*$H$13</f>
        <v>0</v>
      </c>
      <c r="U444" s="265">
        <f>S444*$H$12</f>
        <v>0</v>
      </c>
      <c r="V444" s="336">
        <f>S444*$V$15</f>
        <v>0</v>
      </c>
      <c r="W444" s="337">
        <f>S444*$W$15</f>
        <v>0</v>
      </c>
      <c r="X444" s="331"/>
      <c r="Y444" s="332"/>
      <c r="Z444" s="241"/>
    </row>
    <row r="445" spans="1:26" ht="34.9" customHeight="1">
      <c r="A445" s="333" t="s">
        <v>715</v>
      </c>
      <c r="B445" s="255" t="s">
        <v>717</v>
      </c>
      <c r="C445" s="256">
        <f t="shared" si="619"/>
        <v>0</v>
      </c>
      <c r="D445" s="261">
        <v>0</v>
      </c>
      <c r="E445" s="261">
        <f t="shared" si="620"/>
        <v>0</v>
      </c>
      <c r="F445" s="261"/>
      <c r="G445" s="262">
        <f t="shared" si="621"/>
        <v>0</v>
      </c>
      <c r="H445" s="263" t="str">
        <f t="shared" si="622"/>
        <v/>
      </c>
      <c r="I445" s="262">
        <f t="shared" si="623"/>
        <v>0</v>
      </c>
      <c r="J445" s="263" t="str">
        <f t="shared" si="624"/>
        <v/>
      </c>
      <c r="K445" s="262">
        <f t="shared" si="625"/>
        <v>0</v>
      </c>
      <c r="L445" s="263" t="str">
        <f t="shared" si="626"/>
        <v/>
      </c>
      <c r="M445" s="262">
        <f t="shared" si="627"/>
        <v>0</v>
      </c>
      <c r="N445" s="263" t="str">
        <f t="shared" si="628"/>
        <v/>
      </c>
      <c r="O445" s="262">
        <f t="shared" si="568"/>
        <v>0</v>
      </c>
      <c r="P445" s="262">
        <f t="shared" si="569"/>
        <v>0</v>
      </c>
      <c r="Q445" s="263"/>
      <c r="R445" s="335">
        <f t="shared" si="629"/>
        <v>0</v>
      </c>
      <c r="S445" s="265">
        <f t="shared" si="630"/>
        <v>0</v>
      </c>
      <c r="T445" s="265">
        <f t="shared" si="631"/>
        <v>0</v>
      </c>
      <c r="U445" s="265">
        <f t="shared" si="632"/>
        <v>0</v>
      </c>
      <c r="V445" s="336">
        <f t="shared" si="633"/>
        <v>0</v>
      </c>
      <c r="W445" s="337">
        <f t="shared" si="634"/>
        <v>0</v>
      </c>
      <c r="X445" s="331"/>
      <c r="Y445" s="332"/>
      <c r="Z445" s="241"/>
    </row>
    <row r="446" spans="1:26" ht="34.9" customHeight="1">
      <c r="A446" s="333" t="s">
        <v>715</v>
      </c>
      <c r="B446" s="255" t="s">
        <v>718</v>
      </c>
      <c r="C446" s="256">
        <f t="shared" si="619"/>
        <v>441.92032838114756</v>
      </c>
      <c r="D446" s="261">
        <f>663560.37*1.3</f>
        <v>862628.48100000003</v>
      </c>
      <c r="E446" s="261">
        <f>D446*$E$18</f>
        <v>990903.57448203582</v>
      </c>
      <c r="F446" s="261">
        <f>+E446/E447*F447</f>
        <v>643500</v>
      </c>
      <c r="G446" s="262">
        <f t="shared" si="621"/>
        <v>9909.0357448203576</v>
      </c>
      <c r="H446" s="263">
        <f t="shared" si="622"/>
        <v>1.148702594810379E-2</v>
      </c>
      <c r="I446" s="262">
        <f t="shared" si="623"/>
        <v>52022.437660306881</v>
      </c>
      <c r="J446" s="263">
        <f t="shared" si="624"/>
        <v>5.2499999999999998E-2</v>
      </c>
      <c r="K446" s="262">
        <f t="shared" si="625"/>
        <v>42410.672987831131</v>
      </c>
      <c r="L446" s="263">
        <f t="shared" si="626"/>
        <v>4.2799999999999998E-2</v>
      </c>
      <c r="M446" s="262">
        <f t="shared" si="627"/>
        <v>99090.357448203591</v>
      </c>
      <c r="N446" s="263">
        <f t="shared" si="628"/>
        <v>0.1</v>
      </c>
      <c r="O446" s="262">
        <f t="shared" si="568"/>
        <v>1194336.0783231976</v>
      </c>
      <c r="P446" s="262">
        <f t="shared" si="569"/>
        <v>298584.01958079939</v>
      </c>
      <c r="Q446" s="263">
        <f t="shared" si="570"/>
        <v>0.25</v>
      </c>
      <c r="R446" s="335">
        <f>O446+P446</f>
        <v>1492920.0979039969</v>
      </c>
      <c r="S446" s="265">
        <f>R446/$H$12</f>
        <v>764.81562392622789</v>
      </c>
      <c r="T446" s="265">
        <f>S446*$H$13</f>
        <v>124664.94669997515</v>
      </c>
      <c r="U446" s="265">
        <f>S446*$H$12</f>
        <v>1492920.0979039969</v>
      </c>
      <c r="V446" s="336">
        <f>S446*$V$15</f>
        <v>1147.2234358893418</v>
      </c>
      <c r="W446" s="337">
        <f>S446*$W$15</f>
        <v>1529.6312478524558</v>
      </c>
      <c r="X446" s="331"/>
      <c r="Y446" s="332"/>
      <c r="Z446" s="241"/>
    </row>
    <row r="447" spans="1:26" ht="34.9" customHeight="1">
      <c r="A447" s="333" t="s">
        <v>715</v>
      </c>
      <c r="B447" s="255" t="s">
        <v>719</v>
      </c>
      <c r="C447" s="256">
        <f t="shared" si="619"/>
        <v>339.93871413934426</v>
      </c>
      <c r="D447" s="261">
        <v>663560.37</v>
      </c>
      <c r="E447" s="261">
        <f t="shared" si="620"/>
        <v>762233.51883233525</v>
      </c>
      <c r="F447" s="338">
        <f>330000*1.5</f>
        <v>495000</v>
      </c>
      <c r="G447" s="262">
        <f t="shared" si="621"/>
        <v>7622.3351883233527</v>
      </c>
      <c r="H447" s="263">
        <f t="shared" si="622"/>
        <v>1.1487025948103791E-2</v>
      </c>
      <c r="I447" s="262">
        <f t="shared" si="623"/>
        <v>40017.259738697598</v>
      </c>
      <c r="J447" s="263">
        <f t="shared" si="624"/>
        <v>5.2499999999999998E-2</v>
      </c>
      <c r="K447" s="262">
        <f t="shared" si="625"/>
        <v>32623.594606023948</v>
      </c>
      <c r="L447" s="263">
        <f t="shared" si="626"/>
        <v>4.2799999999999998E-2</v>
      </c>
      <c r="M447" s="262">
        <f t="shared" si="627"/>
        <v>76223.351883233525</v>
      </c>
      <c r="N447" s="263">
        <f t="shared" si="628"/>
        <v>0.1</v>
      </c>
      <c r="O447" s="262">
        <f t="shared" si="568"/>
        <v>918720.06024861371</v>
      </c>
      <c r="P447" s="262">
        <f t="shared" si="569"/>
        <v>229680.01506215343</v>
      </c>
      <c r="Q447" s="263">
        <f t="shared" si="570"/>
        <v>0.25</v>
      </c>
      <c r="R447" s="335">
        <f t="shared" si="629"/>
        <v>1148400.0753107672</v>
      </c>
      <c r="S447" s="265">
        <f t="shared" si="630"/>
        <v>588.31971071248313</v>
      </c>
      <c r="T447" s="265">
        <f t="shared" si="631"/>
        <v>95896.112846134754</v>
      </c>
      <c r="U447" s="265">
        <f t="shared" si="632"/>
        <v>1148400.0753107672</v>
      </c>
      <c r="V447" s="336">
        <f t="shared" si="633"/>
        <v>882.47956606872469</v>
      </c>
      <c r="W447" s="337">
        <f t="shared" si="634"/>
        <v>1176.6394214249663</v>
      </c>
      <c r="X447" s="331"/>
      <c r="Y447" s="332"/>
      <c r="Z447" s="241"/>
    </row>
    <row r="448" spans="1:26" ht="34.9" customHeight="1">
      <c r="A448" s="333" t="s">
        <v>715</v>
      </c>
      <c r="B448" s="255" t="s">
        <v>720</v>
      </c>
      <c r="C448" s="256">
        <f t="shared" si="619"/>
        <v>380.54250499487705</v>
      </c>
      <c r="D448" s="261">
        <f>571399.2075*1.3</f>
        <v>742818.96975000005</v>
      </c>
      <c r="E448" s="261">
        <f>D448*$E$18</f>
        <v>853278.0780261975</v>
      </c>
      <c r="F448" s="261">
        <f>+E448/E447*F447</f>
        <v>554125</v>
      </c>
      <c r="G448" s="262">
        <f t="shared" si="621"/>
        <v>8532.7807802619755</v>
      </c>
      <c r="H448" s="263">
        <f t="shared" si="622"/>
        <v>1.1487025948103791E-2</v>
      </c>
      <c r="I448" s="262">
        <f t="shared" si="623"/>
        <v>44797.099096375365</v>
      </c>
      <c r="J448" s="263">
        <f t="shared" si="624"/>
        <v>5.2499999999999998E-2</v>
      </c>
      <c r="K448" s="262">
        <f t="shared" si="625"/>
        <v>36520.301739521252</v>
      </c>
      <c r="L448" s="263">
        <f t="shared" si="626"/>
        <v>4.2799999999999998E-2</v>
      </c>
      <c r="M448" s="262">
        <f t="shared" si="627"/>
        <v>85327.807802619762</v>
      </c>
      <c r="N448" s="263">
        <f t="shared" si="628"/>
        <v>0.10000000000000002</v>
      </c>
      <c r="O448" s="262">
        <f t="shared" si="568"/>
        <v>1028456.0674449758</v>
      </c>
      <c r="P448" s="262">
        <f t="shared" si="569"/>
        <v>257114.01686124396</v>
      </c>
      <c r="Q448" s="263">
        <f t="shared" si="570"/>
        <v>0.25</v>
      </c>
      <c r="R448" s="335">
        <f>O448+P448</f>
        <v>1285570.0843062198</v>
      </c>
      <c r="S448" s="265">
        <f>R448/$H$12</f>
        <v>658.59123171425199</v>
      </c>
      <c r="T448" s="265">
        <f>S448*$H$13</f>
        <v>107350.37076942307</v>
      </c>
      <c r="U448" s="265">
        <f>S448*$H$12</f>
        <v>1285570.0843062198</v>
      </c>
      <c r="V448" s="336">
        <f>S448*$V$15</f>
        <v>987.88684757137798</v>
      </c>
      <c r="W448" s="337">
        <f>S448*$W$15</f>
        <v>1317.182463428504</v>
      </c>
      <c r="X448" s="331"/>
      <c r="Y448" s="332"/>
      <c r="Z448" s="241"/>
    </row>
    <row r="449" spans="1:26" ht="34.9" customHeight="1">
      <c r="A449" s="333" t="s">
        <v>715</v>
      </c>
      <c r="B449" s="255" t="s">
        <v>721</v>
      </c>
      <c r="C449" s="256">
        <f t="shared" si="619"/>
        <v>309.03519467213113</v>
      </c>
      <c r="D449" s="261">
        <v>603236.69999999995</v>
      </c>
      <c r="E449" s="261">
        <f t="shared" si="620"/>
        <v>692939.56257485016</v>
      </c>
      <c r="F449" s="261">
        <f>+E449/E447*F447</f>
        <v>450000</v>
      </c>
      <c r="G449" s="262">
        <f t="shared" si="621"/>
        <v>6929.3956257485015</v>
      </c>
      <c r="H449" s="263">
        <f t="shared" si="622"/>
        <v>1.1487025948103791E-2</v>
      </c>
      <c r="I449" s="262">
        <f t="shared" si="623"/>
        <v>36379.327035179631</v>
      </c>
      <c r="J449" s="263">
        <f t="shared" si="624"/>
        <v>5.2499999999999998E-2</v>
      </c>
      <c r="K449" s="262">
        <f t="shared" si="625"/>
        <v>29657.813278203586</v>
      </c>
      <c r="L449" s="263">
        <f t="shared" si="626"/>
        <v>4.2799999999999998E-2</v>
      </c>
      <c r="M449" s="262">
        <f t="shared" si="627"/>
        <v>69293.956257485013</v>
      </c>
      <c r="N449" s="263">
        <f t="shared" si="628"/>
        <v>9.9999999999999992E-2</v>
      </c>
      <c r="O449" s="262">
        <f t="shared" si="568"/>
        <v>835200.05477146688</v>
      </c>
      <c r="P449" s="262">
        <f t="shared" si="569"/>
        <v>208800.01369286672</v>
      </c>
      <c r="Q449" s="263">
        <f t="shared" si="570"/>
        <v>0.25</v>
      </c>
      <c r="R449" s="335">
        <f t="shared" si="629"/>
        <v>1044000.0684643337</v>
      </c>
      <c r="S449" s="265">
        <f t="shared" si="630"/>
        <v>534.83610064771187</v>
      </c>
      <c r="T449" s="265">
        <f t="shared" si="631"/>
        <v>87178.28440557704</v>
      </c>
      <c r="U449" s="265">
        <f t="shared" si="632"/>
        <v>1044000.0684643335</v>
      </c>
      <c r="V449" s="336">
        <f t="shared" si="633"/>
        <v>802.25415097156781</v>
      </c>
      <c r="W449" s="337">
        <f t="shared" si="634"/>
        <v>1069.6722012954237</v>
      </c>
      <c r="X449" s="331"/>
      <c r="Y449" s="332"/>
      <c r="Z449" s="241"/>
    </row>
    <row r="450" spans="1:26" ht="34.9" customHeight="1">
      <c r="A450" s="333" t="s">
        <v>715</v>
      </c>
      <c r="B450" s="255" t="s">
        <v>722</v>
      </c>
      <c r="C450" s="256">
        <f t="shared" si="619"/>
        <v>292.72500512295079</v>
      </c>
      <c r="D450" s="261">
        <v>571399.21</v>
      </c>
      <c r="E450" s="261">
        <f t="shared" si="620"/>
        <v>656367.75519960071</v>
      </c>
      <c r="F450" s="261">
        <f>+E450/E447*F447</f>
        <v>426250.00186493958</v>
      </c>
      <c r="G450" s="262">
        <f t="shared" si="621"/>
        <v>6563.6775519960074</v>
      </c>
      <c r="H450" s="263">
        <f t="shared" si="622"/>
        <v>1.1487025948103791E-2</v>
      </c>
      <c r="I450" s="262">
        <f t="shared" si="623"/>
        <v>34459.307147979038</v>
      </c>
      <c r="J450" s="263">
        <f t="shared" si="624"/>
        <v>5.2499999999999998E-2</v>
      </c>
      <c r="K450" s="262">
        <f t="shared" si="625"/>
        <v>28092.53992254291</v>
      </c>
      <c r="L450" s="263">
        <f t="shared" si="626"/>
        <v>4.2799999999999998E-2</v>
      </c>
      <c r="M450" s="262">
        <f t="shared" si="627"/>
        <v>65636.77551996008</v>
      </c>
      <c r="N450" s="263">
        <f t="shared" si="628"/>
        <v>0.10000000000000002</v>
      </c>
      <c r="O450" s="262">
        <f t="shared" si="568"/>
        <v>791120.05534207867</v>
      </c>
      <c r="P450" s="262">
        <f t="shared" si="569"/>
        <v>197780.01383551967</v>
      </c>
      <c r="Q450" s="263">
        <f t="shared" si="570"/>
        <v>0.25</v>
      </c>
      <c r="R450" s="335">
        <f t="shared" si="629"/>
        <v>988900.06917759834</v>
      </c>
      <c r="S450" s="265">
        <f t="shared" si="630"/>
        <v>506.60864199672045</v>
      </c>
      <c r="T450" s="265">
        <f t="shared" si="631"/>
        <v>82577.208645465435</v>
      </c>
      <c r="U450" s="265">
        <f t="shared" si="632"/>
        <v>988900.06917759834</v>
      </c>
      <c r="V450" s="336">
        <f t="shared" si="633"/>
        <v>759.91296299508065</v>
      </c>
      <c r="W450" s="337">
        <f t="shared" si="634"/>
        <v>1013.2172839934409</v>
      </c>
      <c r="X450" s="331"/>
      <c r="Y450" s="332"/>
      <c r="Z450" s="241"/>
    </row>
    <row r="451" spans="1:26" ht="34.9" customHeight="1">
      <c r="A451" s="333" t="s">
        <v>715</v>
      </c>
      <c r="B451" s="255" t="s">
        <v>723</v>
      </c>
      <c r="C451" s="256">
        <f t="shared" si="619"/>
        <v>0</v>
      </c>
      <c r="D451" s="261">
        <v>0</v>
      </c>
      <c r="E451" s="261">
        <f t="shared" si="620"/>
        <v>0</v>
      </c>
      <c r="F451" s="261"/>
      <c r="G451" s="262">
        <f t="shared" si="621"/>
        <v>0</v>
      </c>
      <c r="H451" s="263" t="str">
        <f t="shared" si="622"/>
        <v/>
      </c>
      <c r="I451" s="262">
        <f t="shared" si="623"/>
        <v>0</v>
      </c>
      <c r="J451" s="263" t="str">
        <f t="shared" si="624"/>
        <v/>
      </c>
      <c r="K451" s="262">
        <f t="shared" si="625"/>
        <v>0</v>
      </c>
      <c r="L451" s="263" t="str">
        <f t="shared" si="626"/>
        <v/>
      </c>
      <c r="M451" s="262">
        <f t="shared" si="627"/>
        <v>0</v>
      </c>
      <c r="N451" s="263" t="str">
        <f t="shared" si="628"/>
        <v/>
      </c>
      <c r="O451" s="262">
        <f t="shared" si="568"/>
        <v>0</v>
      </c>
      <c r="P451" s="262">
        <f t="shared" si="569"/>
        <v>0</v>
      </c>
      <c r="Q451" s="263"/>
      <c r="R451" s="335">
        <f t="shared" si="629"/>
        <v>0</v>
      </c>
      <c r="S451" s="265">
        <f t="shared" si="630"/>
        <v>0</v>
      </c>
      <c r="T451" s="265">
        <f t="shared" si="631"/>
        <v>0</v>
      </c>
      <c r="U451" s="265">
        <f t="shared" si="632"/>
        <v>0</v>
      </c>
      <c r="V451" s="336">
        <f t="shared" si="633"/>
        <v>0</v>
      </c>
      <c r="W451" s="337">
        <f t="shared" si="634"/>
        <v>0</v>
      </c>
      <c r="X451" s="331"/>
      <c r="Y451" s="332"/>
      <c r="Z451" s="241"/>
    </row>
    <row r="452" spans="1:26" ht="34.9" customHeight="1">
      <c r="A452" s="333"/>
      <c r="B452" s="255"/>
      <c r="C452" s="256"/>
      <c r="D452" s="261"/>
      <c r="E452" s="261"/>
      <c r="F452" s="261"/>
      <c r="G452" s="262"/>
      <c r="H452" s="263"/>
      <c r="I452" s="262"/>
      <c r="J452" s="263"/>
      <c r="K452" s="262"/>
      <c r="L452" s="263"/>
      <c r="M452" s="262"/>
      <c r="N452" s="263"/>
      <c r="O452" s="262">
        <f t="shared" si="568"/>
        <v>0</v>
      </c>
      <c r="P452" s="262">
        <f t="shared" si="569"/>
        <v>0</v>
      </c>
      <c r="Q452" s="263"/>
      <c r="R452" s="335"/>
      <c r="S452" s="265"/>
      <c r="T452" s="265"/>
      <c r="U452" s="265"/>
      <c r="V452" s="336"/>
      <c r="W452" s="337"/>
      <c r="X452" s="331"/>
      <c r="Y452" s="332"/>
      <c r="Z452" s="241"/>
    </row>
    <row r="453" spans="1:26" ht="34.9" customHeight="1">
      <c r="A453" s="333" t="str">
        <f>CONCATENATE(A456,$Z$95,$Z$89)</f>
        <v>Project Controls||Expert</v>
      </c>
      <c r="B453" s="255" t="str">
        <f>LEFT(B456,16)</f>
        <v>Project Controls</v>
      </c>
      <c r="C453" s="256">
        <f t="shared" ref="C453:C460" si="635">D453/$H$12</f>
        <v>1934.876770686885</v>
      </c>
      <c r="D453" s="261">
        <v>3776879.4563807994</v>
      </c>
      <c r="E453" s="261">
        <f t="shared" ref="E453:E460" si="636">D453*$E$18</f>
        <v>4338511.2318306379</v>
      </c>
      <c r="F453" s="261" t="s">
        <v>724</v>
      </c>
      <c r="G453" s="262">
        <f t="shared" ref="G453:G460" si="637">E453*0.01</f>
        <v>43385.112318306383</v>
      </c>
      <c r="H453" s="263">
        <f t="shared" ref="H453:H460" si="638">IF(D453&lt;&gt;0,G453/D453,"")</f>
        <v>1.1487025948103791E-2</v>
      </c>
      <c r="I453" s="262">
        <f t="shared" ref="I453:I460" si="639">E453*0.0525</f>
        <v>227771.83967110849</v>
      </c>
      <c r="J453" s="263">
        <f t="shared" ref="J453:J459" si="640">IF(E453&lt;&gt;0,I453/E453,"")</f>
        <v>5.2499999999999998E-2</v>
      </c>
      <c r="K453" s="262">
        <f t="shared" ref="K453:K460" si="641">E453*0.0428</f>
        <v>185688.28072235128</v>
      </c>
      <c r="L453" s="263">
        <f t="shared" ref="L453:L459" si="642">IF(E453&lt;&gt;0,K453/E453,"")</f>
        <v>4.2799999999999998E-2</v>
      </c>
      <c r="M453" s="262">
        <f t="shared" ref="M453:M460" si="643">E453*0.1</f>
        <v>433851.12318306381</v>
      </c>
      <c r="N453" s="263">
        <f t="shared" ref="N453:N459" si="644">IF(E453&lt;&gt;0,M453/E453,"")</f>
        <v>0.1</v>
      </c>
      <c r="O453" s="262">
        <f t="shared" si="568"/>
        <v>5229207.587725468</v>
      </c>
      <c r="P453" s="262">
        <f t="shared" si="569"/>
        <v>1307301.896931367</v>
      </c>
      <c r="Q453" s="263">
        <f t="shared" si="570"/>
        <v>0.25</v>
      </c>
      <c r="R453" s="335">
        <f t="shared" ref="R453:R460" si="645">O453+P453</f>
        <v>6536509.484656835</v>
      </c>
      <c r="S453" s="265">
        <f t="shared" ref="S453:S460" si="646">R453/$H$12</f>
        <v>3348.6216622217394</v>
      </c>
      <c r="T453" s="265">
        <f t="shared" ref="T453:T460" si="647">S453*$H$13</f>
        <v>545825.33094214357</v>
      </c>
      <c r="U453" s="265">
        <f t="shared" ref="U453:U460" si="648">S453*$H$12</f>
        <v>6536509.484656835</v>
      </c>
      <c r="V453" s="336">
        <f t="shared" ref="V453:V460" si="649">S453*$V$15</f>
        <v>5022.9324933326088</v>
      </c>
      <c r="W453" s="337">
        <f t="shared" ref="W453:W460" si="650">S453*$W$15</f>
        <v>6697.2433244434787</v>
      </c>
      <c r="X453" s="331"/>
      <c r="Y453" s="332"/>
      <c r="Z453" s="241"/>
    </row>
    <row r="454" spans="1:26" ht="34.9" customHeight="1">
      <c r="A454" s="333" t="str">
        <f>CONCATENATE(A456,$Z$95,$Z$90)</f>
        <v>Project Controls||Senior Manager</v>
      </c>
      <c r="B454" s="255" t="str">
        <f>LEFT(B457,16)</f>
        <v>Project Controls</v>
      </c>
      <c r="C454" s="256">
        <f t="shared" si="635"/>
        <v>1289.91784712459</v>
      </c>
      <c r="D454" s="261">
        <v>2517919.6375871999</v>
      </c>
      <c r="E454" s="261">
        <f t="shared" si="636"/>
        <v>2892340.8212204259</v>
      </c>
      <c r="F454" s="261" t="s">
        <v>724</v>
      </c>
      <c r="G454" s="262">
        <f t="shared" si="637"/>
        <v>28923.40821220426</v>
      </c>
      <c r="H454" s="263">
        <f t="shared" si="638"/>
        <v>1.1487025948103791E-2</v>
      </c>
      <c r="I454" s="262">
        <f t="shared" si="639"/>
        <v>151847.89311407236</v>
      </c>
      <c r="J454" s="263">
        <f t="shared" si="640"/>
        <v>5.2499999999999998E-2</v>
      </c>
      <c r="K454" s="262">
        <f t="shared" si="641"/>
        <v>123792.18714823422</v>
      </c>
      <c r="L454" s="263">
        <f t="shared" si="642"/>
        <v>4.2799999999999998E-2</v>
      </c>
      <c r="M454" s="262">
        <f t="shared" si="643"/>
        <v>289234.0821220426</v>
      </c>
      <c r="N454" s="263">
        <f t="shared" si="644"/>
        <v>0.1</v>
      </c>
      <c r="O454" s="262">
        <f t="shared" si="568"/>
        <v>3486138.3918169797</v>
      </c>
      <c r="P454" s="262">
        <f t="shared" si="569"/>
        <v>871534.59795424493</v>
      </c>
      <c r="Q454" s="263">
        <f t="shared" si="570"/>
        <v>0.25</v>
      </c>
      <c r="R454" s="335">
        <f t="shared" si="645"/>
        <v>4357672.9897712246</v>
      </c>
      <c r="S454" s="265">
        <f t="shared" si="646"/>
        <v>2232.4144414811603</v>
      </c>
      <c r="T454" s="265">
        <f t="shared" si="647"/>
        <v>363883.55396142916</v>
      </c>
      <c r="U454" s="265">
        <f t="shared" si="648"/>
        <v>4357672.9897712246</v>
      </c>
      <c r="V454" s="336">
        <f t="shared" si="649"/>
        <v>3348.6216622217407</v>
      </c>
      <c r="W454" s="337">
        <f t="shared" si="650"/>
        <v>4464.8288829623207</v>
      </c>
      <c r="X454" s="331"/>
      <c r="Y454" s="332"/>
      <c r="Z454" s="241"/>
    </row>
    <row r="455" spans="1:26" ht="34.9" customHeight="1">
      <c r="A455" s="333" t="str">
        <f>CONCATENATE(A457,$Z$95,$Z$97)</f>
        <v>Project Controls||Manager</v>
      </c>
      <c r="B455" s="255" t="str">
        <f>LEFT(B458,16)</f>
        <v>Project Controls</v>
      </c>
      <c r="C455" s="256">
        <f t="shared" si="635"/>
        <v>1047.0112395491801</v>
      </c>
      <c r="D455" s="261">
        <v>2043765.9395999997</v>
      </c>
      <c r="E455" s="261">
        <f t="shared" si="636"/>
        <v>2347679.238003592</v>
      </c>
      <c r="F455" s="261" t="s">
        <v>724</v>
      </c>
      <c r="G455" s="262">
        <f t="shared" si="637"/>
        <v>23476.79238003592</v>
      </c>
      <c r="H455" s="263">
        <f t="shared" si="638"/>
        <v>1.148702594810379E-2</v>
      </c>
      <c r="I455" s="262">
        <f t="shared" si="639"/>
        <v>123253.15999518857</v>
      </c>
      <c r="J455" s="263">
        <f t="shared" si="640"/>
        <v>5.2499999999999998E-2</v>
      </c>
      <c r="K455" s="262">
        <f t="shared" si="641"/>
        <v>100480.67138655373</v>
      </c>
      <c r="L455" s="263">
        <f t="shared" si="642"/>
        <v>4.2799999999999998E-2</v>
      </c>
      <c r="M455" s="262">
        <f t="shared" si="643"/>
        <v>234767.92380035922</v>
      </c>
      <c r="N455" s="263">
        <f t="shared" si="644"/>
        <v>0.1</v>
      </c>
      <c r="O455" s="262">
        <f t="shared" si="568"/>
        <v>2829657.7855657293</v>
      </c>
      <c r="P455" s="262">
        <f t="shared" si="569"/>
        <v>707414.44639143231</v>
      </c>
      <c r="Q455" s="263">
        <f t="shared" si="570"/>
        <v>0.25</v>
      </c>
      <c r="R455" s="335">
        <f t="shared" si="645"/>
        <v>3537072.2319571618</v>
      </c>
      <c r="S455" s="265">
        <f t="shared" si="646"/>
        <v>1812.0247089944476</v>
      </c>
      <c r="T455" s="265">
        <f t="shared" si="647"/>
        <v>295360.02756609494</v>
      </c>
      <c r="U455" s="265">
        <f t="shared" si="648"/>
        <v>3537072.2319571618</v>
      </c>
      <c r="V455" s="336">
        <f t="shared" si="649"/>
        <v>2718.0370634916712</v>
      </c>
      <c r="W455" s="337">
        <f t="shared" si="650"/>
        <v>3624.0494179888951</v>
      </c>
      <c r="X455" s="331"/>
      <c r="Y455" s="332"/>
      <c r="Z455" s="241"/>
    </row>
    <row r="456" spans="1:26" ht="34.9" customHeight="1">
      <c r="A456" s="333" t="s">
        <v>725</v>
      </c>
      <c r="B456" s="255" t="s">
        <v>726</v>
      </c>
      <c r="C456" s="256">
        <f t="shared" si="635"/>
        <v>849.84678534836053</v>
      </c>
      <c r="D456" s="261">
        <v>1658900.9249999998</v>
      </c>
      <c r="E456" s="261">
        <f t="shared" si="636"/>
        <v>1905583.7970808379</v>
      </c>
      <c r="F456" s="261" t="s">
        <v>724</v>
      </c>
      <c r="G456" s="262">
        <f t="shared" si="637"/>
        <v>19055.837970808378</v>
      </c>
      <c r="H456" s="263">
        <f t="shared" si="638"/>
        <v>1.148702594810379E-2</v>
      </c>
      <c r="I456" s="262">
        <f t="shared" si="639"/>
        <v>100043.14934674399</v>
      </c>
      <c r="J456" s="263">
        <f t="shared" si="640"/>
        <v>5.2499999999999998E-2</v>
      </c>
      <c r="K456" s="262">
        <f t="shared" si="641"/>
        <v>81558.986515059863</v>
      </c>
      <c r="L456" s="263">
        <f t="shared" si="642"/>
        <v>4.2799999999999998E-2</v>
      </c>
      <c r="M456" s="262">
        <f t="shared" si="643"/>
        <v>190558.37970808381</v>
      </c>
      <c r="N456" s="263">
        <f t="shared" si="644"/>
        <v>0.1</v>
      </c>
      <c r="O456" s="262">
        <f t="shared" si="568"/>
        <v>2296800.1506215339</v>
      </c>
      <c r="P456" s="262">
        <f t="shared" si="569"/>
        <v>574200.03765538346</v>
      </c>
      <c r="Q456" s="263">
        <f t="shared" si="570"/>
        <v>0.25</v>
      </c>
      <c r="R456" s="335">
        <f t="shared" si="645"/>
        <v>2871000.1882769172</v>
      </c>
      <c r="S456" s="265">
        <f t="shared" si="646"/>
        <v>1470.7992767812075</v>
      </c>
      <c r="T456" s="265">
        <f t="shared" si="647"/>
        <v>239740.28211533683</v>
      </c>
      <c r="U456" s="265">
        <f t="shared" si="648"/>
        <v>2871000.1882769172</v>
      </c>
      <c r="V456" s="336">
        <f t="shared" si="649"/>
        <v>2206.1989151718112</v>
      </c>
      <c r="W456" s="337">
        <f t="shared" si="650"/>
        <v>2941.598553562415</v>
      </c>
      <c r="X456" s="331"/>
      <c r="Y456" s="332"/>
      <c r="Z456" s="241"/>
    </row>
    <row r="457" spans="1:26" ht="34.9" customHeight="1">
      <c r="A457" s="333" t="s">
        <v>725</v>
      </c>
      <c r="B457" s="255" t="s">
        <v>727</v>
      </c>
      <c r="C457" s="256">
        <f t="shared" si="635"/>
        <v>0</v>
      </c>
      <c r="D457" s="261">
        <v>0</v>
      </c>
      <c r="E457" s="261">
        <f t="shared" si="636"/>
        <v>0</v>
      </c>
      <c r="F457" s="261"/>
      <c r="G457" s="262">
        <f t="shared" si="637"/>
        <v>0</v>
      </c>
      <c r="H457" s="263" t="str">
        <f t="shared" si="638"/>
        <v/>
      </c>
      <c r="I457" s="262">
        <f t="shared" si="639"/>
        <v>0</v>
      </c>
      <c r="J457" s="263" t="str">
        <f t="shared" si="640"/>
        <v/>
      </c>
      <c r="K457" s="262">
        <f t="shared" si="641"/>
        <v>0</v>
      </c>
      <c r="L457" s="263" t="str">
        <f t="shared" si="642"/>
        <v/>
      </c>
      <c r="M457" s="262">
        <f t="shared" si="643"/>
        <v>0</v>
      </c>
      <c r="N457" s="263" t="str">
        <f t="shared" si="644"/>
        <v/>
      </c>
      <c r="O457" s="262">
        <f t="shared" si="568"/>
        <v>0</v>
      </c>
      <c r="P457" s="262">
        <f t="shared" si="569"/>
        <v>0</v>
      </c>
      <c r="Q457" s="263"/>
      <c r="R457" s="335">
        <f t="shared" si="645"/>
        <v>0</v>
      </c>
      <c r="S457" s="265">
        <f t="shared" si="646"/>
        <v>0</v>
      </c>
      <c r="T457" s="265">
        <f t="shared" si="647"/>
        <v>0</v>
      </c>
      <c r="U457" s="265">
        <f t="shared" si="648"/>
        <v>0</v>
      </c>
      <c r="V457" s="336">
        <f t="shared" si="649"/>
        <v>0</v>
      </c>
      <c r="W457" s="337">
        <f t="shared" si="650"/>
        <v>0</v>
      </c>
      <c r="X457" s="331"/>
      <c r="Y457" s="332"/>
      <c r="Z457" s="241"/>
    </row>
    <row r="458" spans="1:26" ht="34.9" customHeight="1">
      <c r="A458" s="333" t="s">
        <v>725</v>
      </c>
      <c r="B458" s="255" t="s">
        <v>728</v>
      </c>
      <c r="C458" s="256">
        <f t="shared" si="635"/>
        <v>679.87742827868851</v>
      </c>
      <c r="D458" s="261">
        <v>1327120.74</v>
      </c>
      <c r="E458" s="261">
        <f t="shared" si="636"/>
        <v>1524467.0376646705</v>
      </c>
      <c r="F458" s="261" t="s">
        <v>724</v>
      </c>
      <c r="G458" s="262">
        <f t="shared" si="637"/>
        <v>15244.670376646705</v>
      </c>
      <c r="H458" s="263">
        <f t="shared" si="638"/>
        <v>1.1487025948103791E-2</v>
      </c>
      <c r="I458" s="262">
        <f t="shared" si="639"/>
        <v>80034.519477395195</v>
      </c>
      <c r="J458" s="263">
        <f t="shared" si="640"/>
        <v>5.2499999999999998E-2</v>
      </c>
      <c r="K458" s="262">
        <f t="shared" si="641"/>
        <v>65247.189212047895</v>
      </c>
      <c r="L458" s="263">
        <f t="shared" si="642"/>
        <v>4.2799999999999998E-2</v>
      </c>
      <c r="M458" s="262">
        <f t="shared" si="643"/>
        <v>152446.70376646705</v>
      </c>
      <c r="N458" s="263">
        <f t="shared" si="644"/>
        <v>0.1</v>
      </c>
      <c r="O458" s="262">
        <f t="shared" si="568"/>
        <v>1837440.1204972274</v>
      </c>
      <c r="P458" s="262">
        <f t="shared" si="569"/>
        <v>459360.03012430685</v>
      </c>
      <c r="Q458" s="263">
        <f t="shared" si="570"/>
        <v>0.25</v>
      </c>
      <c r="R458" s="335">
        <f t="shared" si="645"/>
        <v>2296800.1506215343</v>
      </c>
      <c r="S458" s="265">
        <f t="shared" si="646"/>
        <v>1176.6394214249663</v>
      </c>
      <c r="T458" s="265">
        <f t="shared" si="647"/>
        <v>191792.22569226951</v>
      </c>
      <c r="U458" s="265">
        <f t="shared" si="648"/>
        <v>2296800.1506215343</v>
      </c>
      <c r="V458" s="336">
        <f t="shared" si="649"/>
        <v>1764.9591321374494</v>
      </c>
      <c r="W458" s="337">
        <f t="shared" si="650"/>
        <v>2353.2788428499325</v>
      </c>
      <c r="X458" s="331"/>
      <c r="Y458" s="332"/>
      <c r="Z458" s="241"/>
    </row>
    <row r="459" spans="1:26" ht="34.9" customHeight="1">
      <c r="A459" s="333" t="s">
        <v>725</v>
      </c>
      <c r="B459" s="255" t="s">
        <v>729</v>
      </c>
      <c r="C459" s="256">
        <f t="shared" si="635"/>
        <v>0</v>
      </c>
      <c r="D459" s="261">
        <v>0</v>
      </c>
      <c r="E459" s="261">
        <f t="shared" si="636"/>
        <v>0</v>
      </c>
      <c r="F459" s="261"/>
      <c r="G459" s="262">
        <f t="shared" si="637"/>
        <v>0</v>
      </c>
      <c r="H459" s="263" t="str">
        <f t="shared" si="638"/>
        <v/>
      </c>
      <c r="I459" s="262">
        <f t="shared" si="639"/>
        <v>0</v>
      </c>
      <c r="J459" s="263" t="str">
        <f t="shared" si="640"/>
        <v/>
      </c>
      <c r="K459" s="262">
        <f t="shared" si="641"/>
        <v>0</v>
      </c>
      <c r="L459" s="263" t="str">
        <f t="shared" si="642"/>
        <v/>
      </c>
      <c r="M459" s="262">
        <f t="shared" si="643"/>
        <v>0</v>
      </c>
      <c r="N459" s="263" t="str">
        <f t="shared" si="644"/>
        <v/>
      </c>
      <c r="O459" s="262">
        <f t="shared" si="568"/>
        <v>0</v>
      </c>
      <c r="P459" s="262">
        <f t="shared" si="569"/>
        <v>0</v>
      </c>
      <c r="Q459" s="263"/>
      <c r="R459" s="335">
        <f t="shared" si="645"/>
        <v>0</v>
      </c>
      <c r="S459" s="265">
        <f t="shared" si="646"/>
        <v>0</v>
      </c>
      <c r="T459" s="265">
        <f t="shared" si="647"/>
        <v>0</v>
      </c>
      <c r="U459" s="265">
        <f t="shared" si="648"/>
        <v>0</v>
      </c>
      <c r="V459" s="336">
        <f t="shared" si="649"/>
        <v>0</v>
      </c>
      <c r="W459" s="337">
        <f t="shared" si="650"/>
        <v>0</v>
      </c>
      <c r="X459" s="331"/>
      <c r="Y459" s="332"/>
      <c r="Z459" s="241"/>
    </row>
    <row r="460" spans="1:26" ht="34.9" customHeight="1">
      <c r="A460" s="333" t="s">
        <v>725</v>
      </c>
      <c r="B460" s="255" t="s">
        <v>730</v>
      </c>
      <c r="C460" s="256">
        <f t="shared" si="635"/>
        <v>483.29670722336061</v>
      </c>
      <c r="D460" s="261">
        <v>943395.17249999987</v>
      </c>
      <c r="E460" s="261">
        <f t="shared" si="636"/>
        <v>1083680.4825823349</v>
      </c>
      <c r="F460" s="261" t="s">
        <v>724</v>
      </c>
      <c r="G460" s="262">
        <f t="shared" si="637"/>
        <v>10836.804825823348</v>
      </c>
      <c r="H460" s="263">
        <f t="shared" si="638"/>
        <v>1.148702594810379E-2</v>
      </c>
      <c r="I460" s="262">
        <f t="shared" si="639"/>
        <v>56893.225335572577</v>
      </c>
      <c r="J460" s="263">
        <f>IF(D460&lt;&gt;0,I460/D460,"")</f>
        <v>6.030688622754489E-2</v>
      </c>
      <c r="K460" s="262">
        <f t="shared" si="641"/>
        <v>46381.524654523928</v>
      </c>
      <c r="L460" s="263">
        <f>IF(D460&lt;&gt;0,K460/D460,"")</f>
        <v>4.9164471057884213E-2</v>
      </c>
      <c r="M460" s="262">
        <f t="shared" si="643"/>
        <v>108368.0482582335</v>
      </c>
      <c r="N460" s="263">
        <f>IF(D460&lt;&gt;0,M460/D460,"")</f>
        <v>0.11487025948103791</v>
      </c>
      <c r="O460" s="262">
        <f t="shared" si="568"/>
        <v>1306160.0856564883</v>
      </c>
      <c r="P460" s="262">
        <f t="shared" si="569"/>
        <v>326540.02141412208</v>
      </c>
      <c r="Q460" s="263">
        <f t="shared" si="570"/>
        <v>0.25</v>
      </c>
      <c r="R460" s="335">
        <f t="shared" si="645"/>
        <v>1632700.1070706104</v>
      </c>
      <c r="S460" s="265">
        <f t="shared" si="646"/>
        <v>836.42423517961595</v>
      </c>
      <c r="T460" s="265">
        <f t="shared" si="647"/>
        <v>136337.15033427739</v>
      </c>
      <c r="U460" s="265">
        <f t="shared" si="648"/>
        <v>1632700.1070706104</v>
      </c>
      <c r="V460" s="336">
        <f t="shared" si="649"/>
        <v>1254.6363527694239</v>
      </c>
      <c r="W460" s="337">
        <f t="shared" si="650"/>
        <v>1672.8484703592319</v>
      </c>
      <c r="X460" s="331"/>
      <c r="Y460" s="332"/>
      <c r="Z460" s="241"/>
    </row>
    <row r="461" spans="1:26" ht="34.9" customHeight="1">
      <c r="A461" s="333"/>
      <c r="B461" s="255"/>
      <c r="C461" s="256"/>
      <c r="D461" s="261"/>
      <c r="E461" s="261"/>
      <c r="F461" s="261"/>
      <c r="G461" s="262"/>
      <c r="H461" s="263"/>
      <c r="I461" s="262"/>
      <c r="J461" s="263"/>
      <c r="K461" s="262"/>
      <c r="L461" s="263"/>
      <c r="M461" s="262"/>
      <c r="N461" s="263"/>
      <c r="O461" s="262">
        <f t="shared" si="568"/>
        <v>0</v>
      </c>
      <c r="P461" s="262">
        <f t="shared" si="569"/>
        <v>0</v>
      </c>
      <c r="Q461" s="263"/>
      <c r="R461" s="335"/>
      <c r="S461" s="265"/>
      <c r="T461" s="265"/>
      <c r="U461" s="265"/>
      <c r="V461" s="336"/>
      <c r="W461" s="337"/>
      <c r="X461" s="331"/>
      <c r="Y461" s="332"/>
      <c r="Z461" s="241"/>
    </row>
    <row r="462" spans="1:26" ht="34.9" customHeight="1">
      <c r="A462" s="333" t="str">
        <f>CONCATENATE(A465,$Z$95,$Z$89)</f>
        <v>Physicist||Expert</v>
      </c>
      <c r="B462" s="255" t="str">
        <f>LEFT(B465,16)</f>
        <v>Physicist - Late</v>
      </c>
      <c r="C462" s="256">
        <f t="shared" ref="C462:C469" si="651">D462/$H$12</f>
        <v>3908.841960983606</v>
      </c>
      <c r="D462" s="261">
        <v>7630059.5078399992</v>
      </c>
      <c r="E462" s="261">
        <f t="shared" ref="E462:E469" si="652">D462*$E$18</f>
        <v>8764669.15521341</v>
      </c>
      <c r="F462" s="261">
        <f>+E462/E466*F466</f>
        <v>2732083.1999999997</v>
      </c>
      <c r="G462" s="262">
        <f t="shared" ref="G462:G469" si="653">E462*0.01</f>
        <v>87646.6915521341</v>
      </c>
      <c r="H462" s="263">
        <f t="shared" ref="H462:H469" si="654">IF(D462&lt;&gt;0,G462/D462,"")</f>
        <v>1.148702594810379E-2</v>
      </c>
      <c r="I462" s="262">
        <f t="shared" ref="I462:I469" si="655">E462*0.0525</f>
        <v>460145.13064870401</v>
      </c>
      <c r="J462" s="263">
        <f t="shared" ref="J462:J468" si="656">IF(E462&lt;&gt;0,I462/E462,"")</f>
        <v>5.2499999999999998E-2</v>
      </c>
      <c r="K462" s="262">
        <f t="shared" ref="K462:K469" si="657">E462*0.0428</f>
        <v>375127.83984313393</v>
      </c>
      <c r="L462" s="263">
        <f t="shared" ref="L462:L468" si="658">IF(E462&lt;&gt;0,K462/E462,"")</f>
        <v>4.2799999999999998E-2</v>
      </c>
      <c r="M462" s="262">
        <f t="shared" ref="M462:M469" si="659">E462*0.1</f>
        <v>876466.91552134103</v>
      </c>
      <c r="N462" s="263">
        <f t="shared" ref="N462:N468" si="660">IF(E462&lt;&gt;0,M462/E462,"")</f>
        <v>0.1</v>
      </c>
      <c r="O462" s="262">
        <f t="shared" si="568"/>
        <v>10564055.732778722</v>
      </c>
      <c r="P462" s="262">
        <f t="shared" si="569"/>
        <v>2641013.9331946806</v>
      </c>
      <c r="Q462" s="263">
        <f t="shared" si="570"/>
        <v>0.25</v>
      </c>
      <c r="R462" s="335">
        <f t="shared" ref="R462:R469" si="661">O462+P462</f>
        <v>13205069.665973403</v>
      </c>
      <c r="S462" s="265">
        <f t="shared" ref="S462:S469" si="662">R462/$H$12</f>
        <v>6764.8922469126037</v>
      </c>
      <c r="T462" s="265">
        <f t="shared" ref="T462:T469" si="663">S462*$H$13</f>
        <v>1102677.4362467544</v>
      </c>
      <c r="U462" s="265">
        <f t="shared" ref="U462:U469" si="664">S462*$H$12</f>
        <v>13205069.665973403</v>
      </c>
      <c r="V462" s="336">
        <f t="shared" ref="V462:V469" si="665">S462*$V$15</f>
        <v>10147.338370368905</v>
      </c>
      <c r="W462" s="337">
        <f t="shared" ref="W462:W469" si="666">S462*$W$15</f>
        <v>13529.784493825207</v>
      </c>
      <c r="X462" s="331"/>
      <c r="Y462" s="332"/>
      <c r="Z462" s="241"/>
    </row>
    <row r="463" spans="1:26" ht="34.9" customHeight="1">
      <c r="A463" s="333" t="str">
        <f>CONCATENATE(A465,$Z$95,$Z$90)</f>
        <v>Physicist||Senior Manager</v>
      </c>
      <c r="B463" s="255" t="str">
        <f>LEFT(B466,16)</f>
        <v>Physicist - Aver</v>
      </c>
      <c r="C463" s="256">
        <f t="shared" si="651"/>
        <v>2605.8946406557375</v>
      </c>
      <c r="D463" s="261">
        <v>5086706.3385599991</v>
      </c>
      <c r="E463" s="261">
        <f t="shared" si="652"/>
        <v>5843112.770142274</v>
      </c>
      <c r="F463" s="261">
        <f>+E463/E466*F466</f>
        <v>1821388.7999999998</v>
      </c>
      <c r="G463" s="262">
        <f t="shared" si="653"/>
        <v>58431.127701422738</v>
      </c>
      <c r="H463" s="263">
        <f t="shared" si="654"/>
        <v>1.1487025948103791E-2</v>
      </c>
      <c r="I463" s="262">
        <f t="shared" si="655"/>
        <v>306763.4204324694</v>
      </c>
      <c r="J463" s="263">
        <f t="shared" si="656"/>
        <v>5.2500000000000005E-2</v>
      </c>
      <c r="K463" s="262">
        <f t="shared" si="657"/>
        <v>250085.22656208932</v>
      </c>
      <c r="L463" s="263">
        <f t="shared" si="658"/>
        <v>4.2799999999999998E-2</v>
      </c>
      <c r="M463" s="262">
        <f t="shared" si="659"/>
        <v>584311.27701422747</v>
      </c>
      <c r="N463" s="263">
        <f t="shared" si="660"/>
        <v>0.1</v>
      </c>
      <c r="O463" s="262">
        <f t="shared" si="568"/>
        <v>7042703.8218524838</v>
      </c>
      <c r="P463" s="262">
        <f t="shared" si="569"/>
        <v>1760675.9554631209</v>
      </c>
      <c r="Q463" s="263">
        <f t="shared" si="570"/>
        <v>0.25</v>
      </c>
      <c r="R463" s="335">
        <f t="shared" si="661"/>
        <v>8803379.7773156054</v>
      </c>
      <c r="S463" s="265">
        <f t="shared" si="662"/>
        <v>4509.9281646084046</v>
      </c>
      <c r="T463" s="265">
        <f t="shared" si="663"/>
        <v>735118.29083116993</v>
      </c>
      <c r="U463" s="265">
        <f t="shared" si="664"/>
        <v>8803379.7773156054</v>
      </c>
      <c r="V463" s="336">
        <f t="shared" si="665"/>
        <v>6764.8922469126064</v>
      </c>
      <c r="W463" s="337">
        <f t="shared" si="666"/>
        <v>9019.8563292168092</v>
      </c>
      <c r="X463" s="331"/>
      <c r="Y463" s="332"/>
      <c r="Z463" s="241"/>
    </row>
    <row r="464" spans="1:26" ht="34.9" customHeight="1">
      <c r="A464" s="333" t="str">
        <f>CONCATENATE(A466,$Z$95,$Z$97)</f>
        <v>Physicist||Manager</v>
      </c>
      <c r="B464" s="255" t="str">
        <f>LEFT(B467,16)</f>
        <v xml:space="preserve">Physicist - Mid </v>
      </c>
      <c r="C464" s="256">
        <f t="shared" si="651"/>
        <v>2115.1742213114749</v>
      </c>
      <c r="D464" s="261">
        <v>4128820.0799999991</v>
      </c>
      <c r="E464" s="261">
        <f t="shared" si="652"/>
        <v>4742786.3394011958</v>
      </c>
      <c r="F464" s="261">
        <f>+E464/E466*F466</f>
        <v>1478399.9999999998</v>
      </c>
      <c r="G464" s="262">
        <f t="shared" si="653"/>
        <v>47427.863394011962</v>
      </c>
      <c r="H464" s="263">
        <f t="shared" si="654"/>
        <v>1.1487025948103791E-2</v>
      </c>
      <c r="I464" s="262">
        <f t="shared" si="655"/>
        <v>248996.28281856276</v>
      </c>
      <c r="J464" s="263">
        <f t="shared" si="656"/>
        <v>5.2499999999999998E-2</v>
      </c>
      <c r="K464" s="262">
        <f t="shared" si="657"/>
        <v>202991.25532637117</v>
      </c>
      <c r="L464" s="263">
        <f t="shared" si="658"/>
        <v>4.2799999999999998E-2</v>
      </c>
      <c r="M464" s="262">
        <f t="shared" si="659"/>
        <v>474278.63394011959</v>
      </c>
      <c r="N464" s="263">
        <f t="shared" si="660"/>
        <v>0.1</v>
      </c>
      <c r="O464" s="262">
        <f t="shared" si="568"/>
        <v>5716480.3748802599</v>
      </c>
      <c r="P464" s="262">
        <f t="shared" si="569"/>
        <v>1429120.093720065</v>
      </c>
      <c r="Q464" s="263">
        <f t="shared" si="570"/>
        <v>0.25</v>
      </c>
      <c r="R464" s="335">
        <f t="shared" si="661"/>
        <v>7145600.4686003253</v>
      </c>
      <c r="S464" s="265">
        <f t="shared" si="662"/>
        <v>3660.6559777665602</v>
      </c>
      <c r="T464" s="265">
        <f t="shared" si="663"/>
        <v>596686.92437594931</v>
      </c>
      <c r="U464" s="265">
        <f t="shared" si="664"/>
        <v>7145600.4686003253</v>
      </c>
      <c r="V464" s="336">
        <f t="shared" si="665"/>
        <v>5490.9839666498401</v>
      </c>
      <c r="W464" s="337">
        <f t="shared" si="666"/>
        <v>7321.3119555331205</v>
      </c>
      <c r="X464" s="331"/>
      <c r="Y464" s="332"/>
      <c r="Z464" s="241"/>
    </row>
    <row r="465" spans="1:26" ht="34.9" customHeight="1">
      <c r="A465" s="333" t="s">
        <v>731</v>
      </c>
      <c r="B465" s="255" t="s">
        <v>732</v>
      </c>
      <c r="C465" s="256">
        <f t="shared" si="651"/>
        <v>1716.8621926229507</v>
      </c>
      <c r="D465" s="261">
        <v>3351315</v>
      </c>
      <c r="E465" s="261">
        <f t="shared" si="652"/>
        <v>3849664.2365269456</v>
      </c>
      <c r="F465" s="261">
        <f>+E465/E466*F466</f>
        <v>1200000</v>
      </c>
      <c r="G465" s="262">
        <f t="shared" si="653"/>
        <v>38496.642365269458</v>
      </c>
      <c r="H465" s="263">
        <f t="shared" si="654"/>
        <v>1.1487025948103791E-2</v>
      </c>
      <c r="I465" s="262">
        <f t="shared" si="655"/>
        <v>202107.37241766465</v>
      </c>
      <c r="J465" s="263">
        <f t="shared" si="656"/>
        <v>5.2499999999999998E-2</v>
      </c>
      <c r="K465" s="262">
        <f t="shared" si="657"/>
        <v>164765.62932335326</v>
      </c>
      <c r="L465" s="263">
        <f t="shared" si="658"/>
        <v>4.2799999999999998E-2</v>
      </c>
      <c r="M465" s="262">
        <f t="shared" si="659"/>
        <v>384966.42365269456</v>
      </c>
      <c r="N465" s="263">
        <f t="shared" si="660"/>
        <v>0.1</v>
      </c>
      <c r="O465" s="262">
        <f t="shared" si="568"/>
        <v>4640000.3042859277</v>
      </c>
      <c r="P465" s="262">
        <f t="shared" si="569"/>
        <v>1160000.0760714819</v>
      </c>
      <c r="Q465" s="263">
        <f t="shared" si="570"/>
        <v>0.25</v>
      </c>
      <c r="R465" s="335">
        <f t="shared" si="661"/>
        <v>5800000.3803574098</v>
      </c>
      <c r="S465" s="265">
        <f t="shared" si="662"/>
        <v>2971.3116702650664</v>
      </c>
      <c r="T465" s="265">
        <f t="shared" si="663"/>
        <v>484323.80225320579</v>
      </c>
      <c r="U465" s="265">
        <f t="shared" si="664"/>
        <v>5800000.3803574098</v>
      </c>
      <c r="V465" s="336">
        <f t="shared" si="665"/>
        <v>4456.9675053975998</v>
      </c>
      <c r="W465" s="337">
        <f t="shared" si="666"/>
        <v>5942.6233405301327</v>
      </c>
      <c r="X465" s="331"/>
      <c r="Y465" s="332"/>
      <c r="Z465" s="241"/>
    </row>
    <row r="466" spans="1:26" ht="34.9" customHeight="1">
      <c r="A466" s="333" t="s">
        <v>731</v>
      </c>
      <c r="B466" s="255" t="s">
        <v>733</v>
      </c>
      <c r="C466" s="256">
        <f t="shared" si="651"/>
        <v>858.43109631147536</v>
      </c>
      <c r="D466" s="261">
        <v>1675657.5</v>
      </c>
      <c r="E466" s="261">
        <f t="shared" si="652"/>
        <v>1924832.1182634728</v>
      </c>
      <c r="F466" s="338">
        <f>400000*1.5</f>
        <v>600000</v>
      </c>
      <c r="G466" s="262">
        <f t="shared" si="653"/>
        <v>19248.321182634729</v>
      </c>
      <c r="H466" s="263">
        <f t="shared" si="654"/>
        <v>1.1487025948103791E-2</v>
      </c>
      <c r="I466" s="262">
        <f t="shared" si="655"/>
        <v>101053.68620883233</v>
      </c>
      <c r="J466" s="263">
        <f t="shared" si="656"/>
        <v>5.2499999999999998E-2</v>
      </c>
      <c r="K466" s="262">
        <f t="shared" si="657"/>
        <v>82382.814661676632</v>
      </c>
      <c r="L466" s="263">
        <f t="shared" si="658"/>
        <v>4.2799999999999998E-2</v>
      </c>
      <c r="M466" s="262">
        <f t="shared" si="659"/>
        <v>192483.21182634728</v>
      </c>
      <c r="N466" s="263">
        <f t="shared" si="660"/>
        <v>0.1</v>
      </c>
      <c r="O466" s="262">
        <f t="shared" si="568"/>
        <v>2320000.1521429638</v>
      </c>
      <c r="P466" s="262">
        <f t="shared" si="569"/>
        <v>580000.03803574096</v>
      </c>
      <c r="Q466" s="263">
        <f t="shared" si="570"/>
        <v>0.25</v>
      </c>
      <c r="R466" s="335">
        <f t="shared" si="661"/>
        <v>2900000.1901787049</v>
      </c>
      <c r="S466" s="265">
        <f t="shared" si="662"/>
        <v>1485.6558351325332</v>
      </c>
      <c r="T466" s="265">
        <f t="shared" si="663"/>
        <v>242161.9011266029</v>
      </c>
      <c r="U466" s="265">
        <f t="shared" si="664"/>
        <v>2900000.1901787049</v>
      </c>
      <c r="V466" s="336">
        <f t="shared" si="665"/>
        <v>2228.4837526987999</v>
      </c>
      <c r="W466" s="337">
        <f t="shared" si="666"/>
        <v>2971.3116702650664</v>
      </c>
      <c r="X466" s="331"/>
      <c r="Y466" s="332"/>
      <c r="Z466" s="241"/>
    </row>
    <row r="467" spans="1:26" ht="34.9" customHeight="1">
      <c r="A467" s="333" t="s">
        <v>731</v>
      </c>
      <c r="B467" s="255" t="s">
        <v>734</v>
      </c>
      <c r="C467" s="256">
        <f t="shared" si="651"/>
        <v>0</v>
      </c>
      <c r="D467" s="261">
        <v>0</v>
      </c>
      <c r="E467" s="261">
        <f t="shared" si="652"/>
        <v>0</v>
      </c>
      <c r="F467" s="261"/>
      <c r="G467" s="262">
        <f t="shared" si="653"/>
        <v>0</v>
      </c>
      <c r="H467" s="263" t="str">
        <f t="shared" si="654"/>
        <v/>
      </c>
      <c r="I467" s="262">
        <f t="shared" si="655"/>
        <v>0</v>
      </c>
      <c r="J467" s="263" t="str">
        <f t="shared" si="656"/>
        <v/>
      </c>
      <c r="K467" s="262">
        <f t="shared" si="657"/>
        <v>0</v>
      </c>
      <c r="L467" s="263" t="str">
        <f t="shared" si="658"/>
        <v/>
      </c>
      <c r="M467" s="262">
        <f t="shared" si="659"/>
        <v>0</v>
      </c>
      <c r="N467" s="263" t="str">
        <f t="shared" si="660"/>
        <v/>
      </c>
      <c r="O467" s="262">
        <f t="shared" ref="O467:O493" si="667">E467+G467+I467+K467+M467</f>
        <v>0</v>
      </c>
      <c r="P467" s="262">
        <f t="shared" si="569"/>
        <v>0</v>
      </c>
      <c r="Q467" s="263"/>
      <c r="R467" s="335">
        <f t="shared" si="661"/>
        <v>0</v>
      </c>
      <c r="S467" s="265">
        <f t="shared" si="662"/>
        <v>0</v>
      </c>
      <c r="T467" s="265">
        <f t="shared" si="663"/>
        <v>0</v>
      </c>
      <c r="U467" s="265">
        <f t="shared" si="664"/>
        <v>0</v>
      </c>
      <c r="V467" s="336">
        <f t="shared" si="665"/>
        <v>0</v>
      </c>
      <c r="W467" s="337">
        <f t="shared" si="666"/>
        <v>0</v>
      </c>
      <c r="X467" s="331"/>
      <c r="Y467" s="332"/>
      <c r="Z467" s="241"/>
    </row>
    <row r="468" spans="1:26" ht="34.9" customHeight="1">
      <c r="A468" s="333" t="s">
        <v>731</v>
      </c>
      <c r="B468" s="255" t="s">
        <v>735</v>
      </c>
      <c r="C468" s="256">
        <f t="shared" si="651"/>
        <v>327.92067879098357</v>
      </c>
      <c r="D468" s="261">
        <v>640101.16499999992</v>
      </c>
      <c r="E468" s="261">
        <f t="shared" si="652"/>
        <v>735285.86917664646</v>
      </c>
      <c r="F468" s="261">
        <f>+E468/E466*F466</f>
        <v>229199.99999999994</v>
      </c>
      <c r="G468" s="262">
        <f t="shared" si="653"/>
        <v>7352.8586917664652</v>
      </c>
      <c r="H468" s="263">
        <f t="shared" si="654"/>
        <v>1.1487025948103791E-2</v>
      </c>
      <c r="I468" s="262">
        <f t="shared" si="655"/>
        <v>38602.508131773939</v>
      </c>
      <c r="J468" s="263">
        <f t="shared" si="656"/>
        <v>5.2499999999999998E-2</v>
      </c>
      <c r="K468" s="262">
        <f t="shared" si="657"/>
        <v>31470.235200760468</v>
      </c>
      <c r="L468" s="263">
        <f t="shared" si="658"/>
        <v>4.2799999999999998E-2</v>
      </c>
      <c r="M468" s="262">
        <f t="shared" si="659"/>
        <v>73528.586917664652</v>
      </c>
      <c r="N468" s="263">
        <f t="shared" si="660"/>
        <v>0.1</v>
      </c>
      <c r="O468" s="262">
        <f t="shared" si="667"/>
        <v>886240.05811861192</v>
      </c>
      <c r="P468" s="262">
        <f t="shared" si="569"/>
        <v>221560.01452965298</v>
      </c>
      <c r="Q468" s="263">
        <f t="shared" si="570"/>
        <v>0.25</v>
      </c>
      <c r="R468" s="335">
        <f t="shared" si="661"/>
        <v>1107800.0726482649</v>
      </c>
      <c r="S468" s="265">
        <f t="shared" si="662"/>
        <v>567.52052902062758</v>
      </c>
      <c r="T468" s="265">
        <f t="shared" si="663"/>
        <v>92505.846230362295</v>
      </c>
      <c r="U468" s="265">
        <f t="shared" si="664"/>
        <v>1107800.0726482649</v>
      </c>
      <c r="V468" s="336">
        <f t="shared" si="665"/>
        <v>851.28079353094131</v>
      </c>
      <c r="W468" s="337">
        <f t="shared" si="666"/>
        <v>1135.0410580412552</v>
      </c>
      <c r="X468" s="331"/>
      <c r="Y468" s="332"/>
      <c r="Z468" s="241"/>
    </row>
    <row r="469" spans="1:26" ht="34.9" customHeight="1">
      <c r="A469" s="333" t="s">
        <v>731</v>
      </c>
      <c r="B469" s="255" t="s">
        <v>736</v>
      </c>
      <c r="C469" s="256">
        <f t="shared" si="651"/>
        <v>0</v>
      </c>
      <c r="D469" s="261">
        <v>0</v>
      </c>
      <c r="E469" s="261">
        <f t="shared" si="652"/>
        <v>0</v>
      </c>
      <c r="F469" s="261"/>
      <c r="G469" s="262">
        <f t="shared" si="653"/>
        <v>0</v>
      </c>
      <c r="H469" s="263" t="str">
        <f t="shared" si="654"/>
        <v/>
      </c>
      <c r="I469" s="262">
        <f t="shared" si="655"/>
        <v>0</v>
      </c>
      <c r="J469" s="263" t="str">
        <f>IF(D469&lt;&gt;0,I469/D469,"")</f>
        <v/>
      </c>
      <c r="K469" s="262">
        <f t="shared" si="657"/>
        <v>0</v>
      </c>
      <c r="L469" s="263" t="str">
        <f>IF(D469&lt;&gt;0,K469/D469,"")</f>
        <v/>
      </c>
      <c r="M469" s="262">
        <f t="shared" si="659"/>
        <v>0</v>
      </c>
      <c r="N469" s="263" t="str">
        <f>IF(D469&lt;&gt;0,M469/D469,"")</f>
        <v/>
      </c>
      <c r="O469" s="262">
        <f t="shared" si="667"/>
        <v>0</v>
      </c>
      <c r="P469" s="262">
        <f t="shared" ref="P469:P517" si="668">O469*0.25</f>
        <v>0</v>
      </c>
      <c r="Q469" s="263"/>
      <c r="R469" s="335">
        <f t="shared" si="661"/>
        <v>0</v>
      </c>
      <c r="S469" s="265">
        <f t="shared" si="662"/>
        <v>0</v>
      </c>
      <c r="T469" s="265">
        <f t="shared" si="663"/>
        <v>0</v>
      </c>
      <c r="U469" s="265">
        <f t="shared" si="664"/>
        <v>0</v>
      </c>
      <c r="V469" s="336">
        <f t="shared" si="665"/>
        <v>0</v>
      </c>
      <c r="W469" s="337">
        <f t="shared" si="666"/>
        <v>0</v>
      </c>
      <c r="X469" s="331"/>
      <c r="Y469" s="332"/>
      <c r="Z469" s="241"/>
    </row>
    <row r="470" spans="1:26" ht="34.9" customHeight="1">
      <c r="A470" s="255"/>
      <c r="B470" s="255"/>
      <c r="C470" s="256"/>
      <c r="D470" s="261"/>
      <c r="E470" s="261"/>
      <c r="F470" s="261"/>
      <c r="G470" s="262"/>
      <c r="H470" s="263"/>
      <c r="I470" s="262"/>
      <c r="J470" s="263"/>
      <c r="K470" s="262"/>
      <c r="L470" s="263"/>
      <c r="M470" s="262"/>
      <c r="N470" s="263"/>
      <c r="O470" s="262">
        <f t="shared" si="667"/>
        <v>0</v>
      </c>
      <c r="P470" s="262">
        <f t="shared" si="668"/>
        <v>0</v>
      </c>
      <c r="Q470" s="263"/>
      <c r="R470" s="335"/>
      <c r="S470" s="265"/>
      <c r="T470" s="265"/>
      <c r="U470" s="265"/>
      <c r="V470" s="336"/>
      <c r="W470" s="340"/>
      <c r="X470" s="332"/>
      <c r="Y470" s="332"/>
      <c r="Z470" s="241"/>
    </row>
    <row r="471" spans="1:26" ht="34.9" customHeight="1">
      <c r="A471" s="333" t="str">
        <f>CONCATENATE(A475,$Z$95,$Z$89)</f>
        <v>Fire Protection Engineer||Expert</v>
      </c>
      <c r="B471" s="255" t="str">
        <f>LEFT(B475,16)</f>
        <v xml:space="preserve">Fire Protection </v>
      </c>
      <c r="C471" s="256">
        <f t="shared" ref="C471:C481" si="669">D471/$H$12</f>
        <v>1190.2423771195081</v>
      </c>
      <c r="D471" s="261">
        <v>2323353.1201372799</v>
      </c>
      <c r="E471" s="261">
        <f t="shared" ref="E471:E481" si="670">D471*$E$18</f>
        <v>2668841.7577624838</v>
      </c>
      <c r="F471" s="261">
        <f>+E471/E477*F477</f>
        <v>1266892.4666346665</v>
      </c>
      <c r="G471" s="262">
        <f t="shared" ref="G471:G481" si="671">E471*0.01</f>
        <v>26688.417577624838</v>
      </c>
      <c r="H471" s="263">
        <f t="shared" ref="H471:H481" si="672">IF(D471&lt;&gt;0,G471/D471,"")</f>
        <v>1.1487025948103791E-2</v>
      </c>
      <c r="I471" s="262">
        <f t="shared" ref="I471:I481" si="673">E471*0.0525</f>
        <v>140114.19228253039</v>
      </c>
      <c r="J471" s="263">
        <f t="shared" ref="J471:J480" si="674">IF(E471&lt;&gt;0,I471/E471,"")</f>
        <v>5.2499999999999998E-2</v>
      </c>
      <c r="K471" s="262">
        <f t="shared" ref="K471:K481" si="675">E471*0.0428</f>
        <v>114226.4272322343</v>
      </c>
      <c r="L471" s="263">
        <f t="shared" ref="L471:L480" si="676">IF(E471&lt;&gt;0,K471/E471,"")</f>
        <v>4.2799999999999998E-2</v>
      </c>
      <c r="M471" s="262">
        <f t="shared" ref="M471:M481" si="677">E471*0.1</f>
        <v>266884.17577624839</v>
      </c>
      <c r="N471" s="263">
        <f t="shared" ref="N471:N480" si="678">IF(E471&lt;&gt;0,M471/E471,"")</f>
        <v>0.1</v>
      </c>
      <c r="O471" s="262">
        <f t="shared" si="667"/>
        <v>3216754.9706311217</v>
      </c>
      <c r="P471" s="262">
        <f t="shared" si="668"/>
        <v>804188.74265778041</v>
      </c>
      <c r="Q471" s="263">
        <f t="shared" ref="Q471:Q493" si="679">$Q$19</f>
        <v>0.25</v>
      </c>
      <c r="R471" s="335">
        <f t="shared" ref="R471:R481" si="680">O471+P471</f>
        <v>4020943.7132889023</v>
      </c>
      <c r="S471" s="265">
        <f t="shared" ref="S471:S481" si="681">R471/$H$12</f>
        <v>2059.9096891848885</v>
      </c>
      <c r="T471" s="265">
        <f t="shared" ref="T471:T481" si="682">S471*$H$13</f>
        <v>335765.27933713683</v>
      </c>
      <c r="U471" s="265">
        <f t="shared" ref="U471:U481" si="683">S471*$H$12</f>
        <v>4020943.7132889023</v>
      </c>
      <c r="V471" s="336">
        <f t="shared" ref="V471:V481" si="684">S471*$V$15</f>
        <v>3089.8645337773328</v>
      </c>
      <c r="W471" s="337">
        <f t="shared" ref="W471:W481" si="685">S471*$W$15</f>
        <v>4119.819378369777</v>
      </c>
      <c r="X471" s="331"/>
      <c r="Y471" s="332"/>
      <c r="Z471" s="241"/>
    </row>
    <row r="472" spans="1:26" ht="34.9" customHeight="1">
      <c r="A472" s="333" t="str">
        <f>CONCATENATE(A475,$Z$95,$Z$90)</f>
        <v>Fire Protection Engineer||Senior Manager</v>
      </c>
      <c r="B472" s="255" t="str">
        <f>LEFT(B477,16)</f>
        <v xml:space="preserve">Fire Protection </v>
      </c>
      <c r="C472" s="256">
        <f t="shared" si="669"/>
        <v>793.49491807967195</v>
      </c>
      <c r="D472" s="261">
        <v>1548902.0800915197</v>
      </c>
      <c r="E472" s="261">
        <f t="shared" si="670"/>
        <v>1779227.8385083224</v>
      </c>
      <c r="F472" s="261">
        <f>+E472/E477*F477</f>
        <v>844594.97775644436</v>
      </c>
      <c r="G472" s="262">
        <f t="shared" si="671"/>
        <v>17792.278385083224</v>
      </c>
      <c r="H472" s="263">
        <f t="shared" si="672"/>
        <v>1.1487025948103791E-2</v>
      </c>
      <c r="I472" s="262">
        <f t="shared" si="673"/>
        <v>93409.461521686928</v>
      </c>
      <c r="J472" s="263">
        <f t="shared" si="674"/>
        <v>5.2500000000000005E-2</v>
      </c>
      <c r="K472" s="262">
        <f t="shared" si="675"/>
        <v>76150.951488156192</v>
      </c>
      <c r="L472" s="263">
        <f t="shared" si="676"/>
        <v>4.2799999999999998E-2</v>
      </c>
      <c r="M472" s="262">
        <f t="shared" si="677"/>
        <v>177922.78385083226</v>
      </c>
      <c r="N472" s="263">
        <f t="shared" si="678"/>
        <v>0.10000000000000002</v>
      </c>
      <c r="O472" s="262">
        <f t="shared" si="667"/>
        <v>2144503.3137540808</v>
      </c>
      <c r="P472" s="262">
        <f t="shared" si="668"/>
        <v>536125.8284385202</v>
      </c>
      <c r="Q472" s="263">
        <f t="shared" si="679"/>
        <v>0.25</v>
      </c>
      <c r="R472" s="335">
        <f t="shared" si="680"/>
        <v>2680629.1421926012</v>
      </c>
      <c r="S472" s="265">
        <f t="shared" si="681"/>
        <v>1373.2731261232589</v>
      </c>
      <c r="T472" s="265">
        <f t="shared" si="682"/>
        <v>223843.51955809118</v>
      </c>
      <c r="U472" s="265">
        <f t="shared" si="683"/>
        <v>2680629.1421926012</v>
      </c>
      <c r="V472" s="336">
        <f t="shared" si="684"/>
        <v>2059.9096891848885</v>
      </c>
      <c r="W472" s="337">
        <f t="shared" si="685"/>
        <v>2746.5462522465177</v>
      </c>
      <c r="X472" s="331"/>
      <c r="Y472" s="332"/>
      <c r="Z472" s="241"/>
    </row>
    <row r="473" spans="1:26" ht="34.9" customHeight="1">
      <c r="A473" s="333" t="str">
        <f>CONCATENATE(A477,$Z$95,$Z$97)</f>
        <v>Fire Protection Engineer||Manager</v>
      </c>
      <c r="B473" s="255" t="str">
        <f>LEFT(B479,16)</f>
        <v xml:space="preserve">Fire Protection </v>
      </c>
      <c r="C473" s="256">
        <f t="shared" si="669"/>
        <v>644.07055038934425</v>
      </c>
      <c r="D473" s="261">
        <v>1257225.7143599999</v>
      </c>
      <c r="E473" s="261">
        <f t="shared" si="670"/>
        <v>1444178.4403476643</v>
      </c>
      <c r="F473" s="261">
        <f>+E473/E477*F477</f>
        <v>685547.8715555555</v>
      </c>
      <c r="G473" s="262">
        <f t="shared" si="671"/>
        <v>14441.784403476644</v>
      </c>
      <c r="H473" s="263">
        <f t="shared" si="672"/>
        <v>1.1487025948103791E-2</v>
      </c>
      <c r="I473" s="262">
        <f t="shared" si="673"/>
        <v>75819.368118252372</v>
      </c>
      <c r="J473" s="263">
        <f t="shared" si="674"/>
        <v>5.2499999999999998E-2</v>
      </c>
      <c r="K473" s="262">
        <f t="shared" si="675"/>
        <v>61810.83724688003</v>
      </c>
      <c r="L473" s="263">
        <f t="shared" si="676"/>
        <v>4.2799999999999998E-2</v>
      </c>
      <c r="M473" s="262">
        <f t="shared" si="677"/>
        <v>144417.84403476643</v>
      </c>
      <c r="N473" s="263">
        <f t="shared" si="678"/>
        <v>0.1</v>
      </c>
      <c r="O473" s="262">
        <f t="shared" si="667"/>
        <v>1740668.2741510398</v>
      </c>
      <c r="P473" s="262">
        <f t="shared" si="668"/>
        <v>435167.06853775994</v>
      </c>
      <c r="Q473" s="263">
        <f t="shared" si="679"/>
        <v>0.25</v>
      </c>
      <c r="R473" s="335">
        <f t="shared" si="680"/>
        <v>2175835.3426887998</v>
      </c>
      <c r="S473" s="265">
        <f t="shared" si="681"/>
        <v>1114.6697452299179</v>
      </c>
      <c r="T473" s="265">
        <f t="shared" si="682"/>
        <v>181691.16847247662</v>
      </c>
      <c r="U473" s="265">
        <f t="shared" si="683"/>
        <v>2175835.3426887998</v>
      </c>
      <c r="V473" s="336">
        <f t="shared" si="684"/>
        <v>1672.004617844877</v>
      </c>
      <c r="W473" s="337">
        <f t="shared" si="685"/>
        <v>2229.3394904598358</v>
      </c>
      <c r="X473" s="331"/>
      <c r="Y473" s="332"/>
      <c r="Z473" s="241"/>
    </row>
    <row r="474" spans="1:26" ht="34.9" customHeight="1">
      <c r="A474" s="333" t="s">
        <v>737</v>
      </c>
      <c r="B474" s="255" t="s">
        <v>738</v>
      </c>
      <c r="C474" s="256">
        <f t="shared" si="669"/>
        <v>679.61989894979513</v>
      </c>
      <c r="D474" s="261">
        <f>1020475.4175*1.3</f>
        <v>1326618.04275</v>
      </c>
      <c r="E474" s="261">
        <f>D474*$E$18</f>
        <v>1523889.5880291914</v>
      </c>
      <c r="F474" s="261">
        <f>+E474/E477*F477</f>
        <v>723386.55277777778</v>
      </c>
      <c r="G474" s="262">
        <f t="shared" si="671"/>
        <v>15238.895880291913</v>
      </c>
      <c r="H474" s="263">
        <f t="shared" si="672"/>
        <v>1.148702594810379E-2</v>
      </c>
      <c r="I474" s="262">
        <f t="shared" si="673"/>
        <v>80004.203371532538</v>
      </c>
      <c r="J474" s="263">
        <f t="shared" si="674"/>
        <v>5.2499999999999991E-2</v>
      </c>
      <c r="K474" s="262">
        <f t="shared" si="675"/>
        <v>65222.474367649389</v>
      </c>
      <c r="L474" s="263">
        <f t="shared" si="676"/>
        <v>4.2799999999999998E-2</v>
      </c>
      <c r="M474" s="262">
        <f t="shared" si="677"/>
        <v>152388.95880291914</v>
      </c>
      <c r="N474" s="263">
        <f t="shared" si="678"/>
        <v>0.1</v>
      </c>
      <c r="O474" s="262">
        <f t="shared" si="667"/>
        <v>1836744.1204515842</v>
      </c>
      <c r="P474" s="262">
        <f t="shared" si="668"/>
        <v>459186.03011289606</v>
      </c>
      <c r="Q474" s="263">
        <f t="shared" si="679"/>
        <v>0.25</v>
      </c>
      <c r="R474" s="335">
        <f>O474+P474</f>
        <v>2295930.1505644801</v>
      </c>
      <c r="S474" s="265">
        <f>R474/$H$12</f>
        <v>1176.1937246744262</v>
      </c>
      <c r="T474" s="265">
        <f>S474*$H$13</f>
        <v>191719.57712193148</v>
      </c>
      <c r="U474" s="265">
        <f>S474*$H$12</f>
        <v>2295930.1505644801</v>
      </c>
      <c r="V474" s="336">
        <f>S474*$V$15</f>
        <v>1764.2905870116392</v>
      </c>
      <c r="W474" s="337">
        <f>S474*$W$15</f>
        <v>2352.3874493488524</v>
      </c>
      <c r="X474" s="331"/>
      <c r="Y474" s="332"/>
      <c r="Z474" s="241"/>
    </row>
    <row r="475" spans="1:26" ht="34.9" customHeight="1">
      <c r="A475" s="333" t="s">
        <v>737</v>
      </c>
      <c r="B475" s="255" t="s">
        <v>739</v>
      </c>
      <c r="C475" s="256">
        <f t="shared" si="669"/>
        <v>522.7845376536884</v>
      </c>
      <c r="D475" s="261">
        <v>1020475.4174999999</v>
      </c>
      <c r="E475" s="261">
        <f t="shared" si="670"/>
        <v>1172222.7600224547</v>
      </c>
      <c r="F475" s="261">
        <f>+E475/E477*F477</f>
        <v>556451.19444444438</v>
      </c>
      <c r="G475" s="262">
        <f t="shared" si="671"/>
        <v>11722.227600224547</v>
      </c>
      <c r="H475" s="263">
        <f t="shared" si="672"/>
        <v>1.148702594810379E-2</v>
      </c>
      <c r="I475" s="262">
        <f t="shared" si="673"/>
        <v>61541.694901178867</v>
      </c>
      <c r="J475" s="263">
        <f t="shared" si="674"/>
        <v>5.2499999999999998E-2</v>
      </c>
      <c r="K475" s="262">
        <f t="shared" si="675"/>
        <v>50171.134128961057</v>
      </c>
      <c r="L475" s="263">
        <f t="shared" si="676"/>
        <v>4.2799999999999998E-2</v>
      </c>
      <c r="M475" s="262">
        <f t="shared" si="677"/>
        <v>117222.27600224547</v>
      </c>
      <c r="N475" s="263">
        <f t="shared" si="678"/>
        <v>0.1</v>
      </c>
      <c r="O475" s="262">
        <f t="shared" si="667"/>
        <v>1412880.0926550645</v>
      </c>
      <c r="P475" s="262">
        <f t="shared" si="668"/>
        <v>353220.02316376613</v>
      </c>
      <c r="Q475" s="263">
        <f t="shared" si="679"/>
        <v>0.25</v>
      </c>
      <c r="R475" s="335">
        <f t="shared" si="680"/>
        <v>1766100.1158188307</v>
      </c>
      <c r="S475" s="265">
        <f t="shared" si="681"/>
        <v>904.76440359571245</v>
      </c>
      <c r="T475" s="265">
        <f t="shared" si="682"/>
        <v>147476.59778610113</v>
      </c>
      <c r="U475" s="265">
        <f t="shared" si="683"/>
        <v>1766100.1158188307</v>
      </c>
      <c r="V475" s="336">
        <f t="shared" si="684"/>
        <v>1357.1466053935687</v>
      </c>
      <c r="W475" s="337">
        <f t="shared" si="685"/>
        <v>1809.5288071914249</v>
      </c>
      <c r="X475" s="331"/>
      <c r="Y475" s="332"/>
      <c r="Z475" s="241"/>
    </row>
    <row r="476" spans="1:26" ht="34.9" customHeight="1">
      <c r="A476" s="333" t="s">
        <v>737</v>
      </c>
      <c r="B476" s="255" t="s">
        <v>740</v>
      </c>
      <c r="C476" s="256">
        <f t="shared" si="669"/>
        <v>542.35676664959021</v>
      </c>
      <c r="D476" s="261">
        <f>814369.545*1.3</f>
        <v>1058680.4085000001</v>
      </c>
      <c r="E476" s="261">
        <f>D476*$E$18</f>
        <v>1216108.9323188623</v>
      </c>
      <c r="F476" s="261">
        <f>+E476/E477*F477</f>
        <v>577283.85000000009</v>
      </c>
      <c r="G476" s="262">
        <f t="shared" si="671"/>
        <v>12161.089323188624</v>
      </c>
      <c r="H476" s="263">
        <f t="shared" si="672"/>
        <v>1.1487025948103791E-2</v>
      </c>
      <c r="I476" s="262">
        <f t="shared" si="673"/>
        <v>63845.718946740271</v>
      </c>
      <c r="J476" s="263">
        <f t="shared" si="674"/>
        <v>5.2499999999999998E-2</v>
      </c>
      <c r="K476" s="262">
        <f t="shared" si="675"/>
        <v>52049.462303247303</v>
      </c>
      <c r="L476" s="263">
        <f t="shared" si="676"/>
        <v>4.2799999999999998E-2</v>
      </c>
      <c r="M476" s="262">
        <f t="shared" si="677"/>
        <v>121610.89323188624</v>
      </c>
      <c r="N476" s="263">
        <f t="shared" si="678"/>
        <v>0.1</v>
      </c>
      <c r="O476" s="262">
        <f t="shared" si="667"/>
        <v>1465776.0961239247</v>
      </c>
      <c r="P476" s="262">
        <f t="shared" si="668"/>
        <v>366444.02403098118</v>
      </c>
      <c r="Q476" s="263">
        <f t="shared" si="679"/>
        <v>0.25</v>
      </c>
      <c r="R476" s="335">
        <f>O476+P476</f>
        <v>1832220.1201549058</v>
      </c>
      <c r="S476" s="265">
        <f>R476/$H$12</f>
        <v>938.63735663673458</v>
      </c>
      <c r="T476" s="265">
        <f>S476*$H$13</f>
        <v>152997.88913178773</v>
      </c>
      <c r="U476" s="265">
        <f>S476*$H$12</f>
        <v>1832220.1201549058</v>
      </c>
      <c r="V476" s="336">
        <f>S476*$V$15</f>
        <v>1407.9560349551018</v>
      </c>
      <c r="W476" s="337">
        <f>S476*$W$15</f>
        <v>1877.2747132734692</v>
      </c>
      <c r="X476" s="331"/>
      <c r="Y476" s="332"/>
      <c r="Z476" s="241"/>
    </row>
    <row r="477" spans="1:26" ht="34.9" customHeight="1">
      <c r="A477" s="333" t="s">
        <v>737</v>
      </c>
      <c r="B477" s="255" t="s">
        <v>741</v>
      </c>
      <c r="C477" s="256">
        <f t="shared" si="669"/>
        <v>417.197512807377</v>
      </c>
      <c r="D477" s="261">
        <v>814369.54499999993</v>
      </c>
      <c r="E477" s="261">
        <f t="shared" si="670"/>
        <v>935468.40947604773</v>
      </c>
      <c r="F477" s="338">
        <f>296043*1.5</f>
        <v>444064.5</v>
      </c>
      <c r="G477" s="262">
        <f t="shared" si="671"/>
        <v>9354.6840947604778</v>
      </c>
      <c r="H477" s="263">
        <f t="shared" si="672"/>
        <v>1.1487025948103791E-2</v>
      </c>
      <c r="I477" s="262">
        <f t="shared" si="673"/>
        <v>49112.091497492504</v>
      </c>
      <c r="J477" s="263">
        <f t="shared" si="674"/>
        <v>5.2499999999999998E-2</v>
      </c>
      <c r="K477" s="262">
        <f t="shared" si="675"/>
        <v>40038.047925574843</v>
      </c>
      <c r="L477" s="263">
        <f t="shared" si="676"/>
        <v>4.2799999999999998E-2</v>
      </c>
      <c r="M477" s="262">
        <f t="shared" si="677"/>
        <v>93546.840947604782</v>
      </c>
      <c r="N477" s="263">
        <f t="shared" si="678"/>
        <v>0.1</v>
      </c>
      <c r="O477" s="262">
        <f t="shared" si="667"/>
        <v>1127520.0739414804</v>
      </c>
      <c r="P477" s="262">
        <f t="shared" si="668"/>
        <v>281880.01848537009</v>
      </c>
      <c r="Q477" s="263">
        <f t="shared" si="679"/>
        <v>0.25</v>
      </c>
      <c r="R477" s="335">
        <f t="shared" si="680"/>
        <v>1409400.0924268505</v>
      </c>
      <c r="S477" s="265">
        <f t="shared" si="681"/>
        <v>722.02873587441104</v>
      </c>
      <c r="T477" s="265">
        <f t="shared" si="682"/>
        <v>117690.683947529</v>
      </c>
      <c r="U477" s="265">
        <f t="shared" si="683"/>
        <v>1409400.0924268505</v>
      </c>
      <c r="V477" s="336">
        <f t="shared" si="684"/>
        <v>1083.0431038116167</v>
      </c>
      <c r="W477" s="337">
        <f t="shared" si="685"/>
        <v>1444.0574717488221</v>
      </c>
      <c r="X477" s="331"/>
      <c r="Y477" s="332"/>
      <c r="Z477" s="241"/>
    </row>
    <row r="478" spans="1:26" ht="34.9" customHeight="1">
      <c r="A478" s="333" t="s">
        <v>737</v>
      </c>
      <c r="B478" s="255" t="s">
        <v>742</v>
      </c>
      <c r="C478" s="256">
        <f t="shared" si="669"/>
        <v>0</v>
      </c>
      <c r="D478" s="261">
        <v>0</v>
      </c>
      <c r="E478" s="261">
        <f>D478*$E$18</f>
        <v>0</v>
      </c>
      <c r="F478" s="261"/>
      <c r="G478" s="262">
        <f t="shared" si="671"/>
        <v>0</v>
      </c>
      <c r="H478" s="263" t="str">
        <f t="shared" si="672"/>
        <v/>
      </c>
      <c r="I478" s="262">
        <f t="shared" si="673"/>
        <v>0</v>
      </c>
      <c r="J478" s="263" t="str">
        <f t="shared" si="674"/>
        <v/>
      </c>
      <c r="K478" s="262">
        <f t="shared" si="675"/>
        <v>0</v>
      </c>
      <c r="L478" s="263" t="str">
        <f t="shared" si="676"/>
        <v/>
      </c>
      <c r="M478" s="262">
        <f t="shared" si="677"/>
        <v>0</v>
      </c>
      <c r="N478" s="263" t="str">
        <f t="shared" si="678"/>
        <v/>
      </c>
      <c r="O478" s="262">
        <f t="shared" si="667"/>
        <v>0</v>
      </c>
      <c r="P478" s="262">
        <f t="shared" si="668"/>
        <v>0</v>
      </c>
      <c r="Q478" s="263"/>
      <c r="R478" s="335">
        <f>O478+P478</f>
        <v>0</v>
      </c>
      <c r="S478" s="265">
        <f>R478/$H$12</f>
        <v>0</v>
      </c>
      <c r="T478" s="265">
        <f>S478*$H$13</f>
        <v>0</v>
      </c>
      <c r="U478" s="265">
        <f>S478*$H$12</f>
        <v>0</v>
      </c>
      <c r="V478" s="336">
        <f>S478*$V$15</f>
        <v>0</v>
      </c>
      <c r="W478" s="337">
        <f>S478*$W$15</f>
        <v>0</v>
      </c>
      <c r="X478" s="331"/>
      <c r="Y478" s="332"/>
      <c r="Z478" s="241"/>
    </row>
    <row r="479" spans="1:26" ht="34.9" customHeight="1">
      <c r="A479" s="333" t="s">
        <v>737</v>
      </c>
      <c r="B479" s="255" t="s">
        <v>743</v>
      </c>
      <c r="C479" s="256">
        <f t="shared" si="669"/>
        <v>0</v>
      </c>
      <c r="D479" s="261">
        <v>0</v>
      </c>
      <c r="E479" s="261">
        <f t="shared" si="670"/>
        <v>0</v>
      </c>
      <c r="F479" s="261"/>
      <c r="G479" s="262">
        <f t="shared" si="671"/>
        <v>0</v>
      </c>
      <c r="H479" s="263" t="str">
        <f t="shared" si="672"/>
        <v/>
      </c>
      <c r="I479" s="262">
        <f t="shared" si="673"/>
        <v>0</v>
      </c>
      <c r="J479" s="263" t="str">
        <f t="shared" si="674"/>
        <v/>
      </c>
      <c r="K479" s="262">
        <f t="shared" si="675"/>
        <v>0</v>
      </c>
      <c r="L479" s="263" t="str">
        <f t="shared" si="676"/>
        <v/>
      </c>
      <c r="M479" s="262">
        <f t="shared" si="677"/>
        <v>0</v>
      </c>
      <c r="N479" s="263" t="str">
        <f t="shared" si="678"/>
        <v/>
      </c>
      <c r="O479" s="262">
        <f t="shared" si="667"/>
        <v>0</v>
      </c>
      <c r="P479" s="262">
        <f t="shared" si="668"/>
        <v>0</v>
      </c>
      <c r="Q479" s="263"/>
      <c r="R479" s="335">
        <f t="shared" si="680"/>
        <v>0</v>
      </c>
      <c r="S479" s="265">
        <f t="shared" si="681"/>
        <v>0</v>
      </c>
      <c r="T479" s="265">
        <f t="shared" si="682"/>
        <v>0</v>
      </c>
      <c r="U479" s="265">
        <f t="shared" si="683"/>
        <v>0</v>
      </c>
      <c r="V479" s="336">
        <f t="shared" si="684"/>
        <v>0</v>
      </c>
      <c r="W479" s="337">
        <f t="shared" si="685"/>
        <v>0</v>
      </c>
      <c r="X479" s="331"/>
      <c r="Y479" s="332"/>
      <c r="Z479" s="241"/>
    </row>
    <row r="480" spans="1:26" ht="34.9" customHeight="1">
      <c r="A480" s="333" t="s">
        <v>737</v>
      </c>
      <c r="B480" s="255" t="s">
        <v>744</v>
      </c>
      <c r="C480" s="256">
        <f t="shared" si="669"/>
        <v>295.30029713114749</v>
      </c>
      <c r="D480" s="261">
        <v>576426.17999999993</v>
      </c>
      <c r="E480" s="261">
        <f t="shared" si="670"/>
        <v>662142.24868263456</v>
      </c>
      <c r="F480" s="261">
        <f>+E480/E477*F477</f>
        <v>314317.25925925927</v>
      </c>
      <c r="G480" s="262">
        <f t="shared" si="671"/>
        <v>6621.4224868263454</v>
      </c>
      <c r="H480" s="263">
        <f t="shared" si="672"/>
        <v>1.1487025948103791E-2</v>
      </c>
      <c r="I480" s="262">
        <f t="shared" si="673"/>
        <v>34762.468055838312</v>
      </c>
      <c r="J480" s="263">
        <f t="shared" si="674"/>
        <v>5.2499999999999998E-2</v>
      </c>
      <c r="K480" s="262">
        <f t="shared" si="675"/>
        <v>28339.688243616758</v>
      </c>
      <c r="L480" s="263">
        <f t="shared" si="676"/>
        <v>4.2799999999999998E-2</v>
      </c>
      <c r="M480" s="262">
        <f t="shared" si="677"/>
        <v>66214.224868263453</v>
      </c>
      <c r="N480" s="263">
        <f t="shared" si="678"/>
        <v>9.9999999999999992E-2</v>
      </c>
      <c r="O480" s="262">
        <f t="shared" si="667"/>
        <v>798080.05233717943</v>
      </c>
      <c r="P480" s="262">
        <f t="shared" si="668"/>
        <v>199520.01308429486</v>
      </c>
      <c r="Q480" s="263">
        <f t="shared" si="679"/>
        <v>0.25</v>
      </c>
      <c r="R480" s="335">
        <f t="shared" si="680"/>
        <v>997600.06542147428</v>
      </c>
      <c r="S480" s="265">
        <f t="shared" si="681"/>
        <v>511.06560728559134</v>
      </c>
      <c r="T480" s="265">
        <f t="shared" si="682"/>
        <v>83303.693987551393</v>
      </c>
      <c r="U480" s="265">
        <f t="shared" si="683"/>
        <v>997600.06542147428</v>
      </c>
      <c r="V480" s="336">
        <f t="shared" si="684"/>
        <v>766.59841092838701</v>
      </c>
      <c r="W480" s="337">
        <f t="shared" si="685"/>
        <v>1022.1312145711827</v>
      </c>
      <c r="X480" s="331"/>
      <c r="Y480" s="332"/>
      <c r="Z480" s="241"/>
    </row>
    <row r="481" spans="1:26" ht="34.9" customHeight="1">
      <c r="A481" s="333" t="s">
        <v>737</v>
      </c>
      <c r="B481" s="255" t="s">
        <v>745</v>
      </c>
      <c r="C481" s="256">
        <f t="shared" si="669"/>
        <v>0</v>
      </c>
      <c r="D481" s="261">
        <v>0</v>
      </c>
      <c r="E481" s="261">
        <f t="shared" si="670"/>
        <v>0</v>
      </c>
      <c r="F481" s="261"/>
      <c r="G481" s="262">
        <f t="shared" si="671"/>
        <v>0</v>
      </c>
      <c r="H481" s="263" t="str">
        <f t="shared" si="672"/>
        <v/>
      </c>
      <c r="I481" s="262">
        <f t="shared" si="673"/>
        <v>0</v>
      </c>
      <c r="J481" s="263" t="str">
        <f>IF(D481&lt;&gt;0,I481/D481,"")</f>
        <v/>
      </c>
      <c r="K481" s="262">
        <f t="shared" si="675"/>
        <v>0</v>
      </c>
      <c r="L481" s="263" t="str">
        <f>IF(D481&lt;&gt;0,K481/D481,"")</f>
        <v/>
      </c>
      <c r="M481" s="262">
        <f t="shared" si="677"/>
        <v>0</v>
      </c>
      <c r="N481" s="263" t="str">
        <f>IF(D481&lt;&gt;0,M481/D481,"")</f>
        <v/>
      </c>
      <c r="O481" s="262">
        <f t="shared" si="667"/>
        <v>0</v>
      </c>
      <c r="P481" s="262">
        <f t="shared" si="668"/>
        <v>0</v>
      </c>
      <c r="Q481" s="263"/>
      <c r="R481" s="335">
        <f t="shared" si="680"/>
        <v>0</v>
      </c>
      <c r="S481" s="265">
        <f t="shared" si="681"/>
        <v>0</v>
      </c>
      <c r="T481" s="265">
        <f t="shared" si="682"/>
        <v>0</v>
      </c>
      <c r="U481" s="265">
        <f t="shared" si="683"/>
        <v>0</v>
      </c>
      <c r="V481" s="336">
        <f t="shared" si="684"/>
        <v>0</v>
      </c>
      <c r="W481" s="337">
        <f t="shared" si="685"/>
        <v>0</v>
      </c>
      <c r="X481" s="331"/>
      <c r="Y481" s="332"/>
      <c r="Z481" s="241"/>
    </row>
    <row r="482" spans="1:26" ht="34.9" customHeight="1">
      <c r="A482" s="333"/>
      <c r="B482" s="255"/>
      <c r="C482" s="256"/>
      <c r="D482" s="261"/>
      <c r="E482" s="261"/>
      <c r="F482" s="261"/>
      <c r="G482" s="262"/>
      <c r="H482" s="263"/>
      <c r="I482" s="262"/>
      <c r="J482" s="263"/>
      <c r="K482" s="262"/>
      <c r="L482" s="263"/>
      <c r="M482" s="262"/>
      <c r="N482" s="263"/>
      <c r="O482" s="262">
        <f t="shared" si="667"/>
        <v>0</v>
      </c>
      <c r="P482" s="262">
        <f t="shared" si="668"/>
        <v>0</v>
      </c>
      <c r="Q482" s="263"/>
      <c r="R482" s="335"/>
      <c r="S482" s="265"/>
      <c r="T482" s="265"/>
      <c r="U482" s="265"/>
      <c r="V482" s="336"/>
      <c r="W482" s="337"/>
      <c r="X482" s="331"/>
      <c r="Y482" s="332"/>
      <c r="Z482" s="241"/>
    </row>
    <row r="483" spans="1:26" ht="34.9" customHeight="1">
      <c r="A483" s="333" t="str">
        <f>CONCATENATE(A487,$Z$95,$Z$89)</f>
        <v>Safety Engineer||Expert</v>
      </c>
      <c r="B483" s="255" t="str">
        <f>LEFT(B487,16)</f>
        <v xml:space="preserve">Safety Engineer </v>
      </c>
      <c r="C483" s="256">
        <f t="shared" ref="C483:C493" si="686">D483/$H$12</f>
        <v>2145.9542365799998</v>
      </c>
      <c r="D483" s="261">
        <v>4188902.6698041596</v>
      </c>
      <c r="E483" s="261">
        <f t="shared" ref="E483:E493" si="687">D483*$E$18</f>
        <v>4811803.3662121622</v>
      </c>
      <c r="F483" s="261" t="s">
        <v>724</v>
      </c>
      <c r="G483" s="262">
        <f t="shared" ref="G483:G493" si="688">E483*0.01</f>
        <v>48118.033662121619</v>
      </c>
      <c r="H483" s="263">
        <f t="shared" ref="H483:H493" si="689">IF(D483&lt;&gt;0,G483/D483,"")</f>
        <v>1.148702594810379E-2</v>
      </c>
      <c r="I483" s="262">
        <f t="shared" ref="I483:I493" si="690">E483*0.0525</f>
        <v>252619.67672613851</v>
      </c>
      <c r="J483" s="263">
        <f t="shared" ref="J483:J492" si="691">IF(E483&lt;&gt;0,I483/E483,"")</f>
        <v>5.2499999999999998E-2</v>
      </c>
      <c r="K483" s="262">
        <f t="shared" ref="K483:K493" si="692">E483*0.0428</f>
        <v>205945.18407388052</v>
      </c>
      <c r="L483" s="263">
        <f t="shared" ref="L483:L492" si="693">IF(E483&lt;&gt;0,K483/E483,"")</f>
        <v>4.2799999999999998E-2</v>
      </c>
      <c r="M483" s="262">
        <f t="shared" ref="M483:M493" si="694">E483*0.1</f>
        <v>481180.33662121627</v>
      </c>
      <c r="N483" s="263">
        <f t="shared" ref="N483:N492" si="695">IF(E483&lt;&gt;0,M483/E483,"")</f>
        <v>0.1</v>
      </c>
      <c r="O483" s="262">
        <f t="shared" si="667"/>
        <v>5799666.597295519</v>
      </c>
      <c r="P483" s="262">
        <f t="shared" si="668"/>
        <v>1449916.6493238797</v>
      </c>
      <c r="Q483" s="263">
        <f t="shared" si="679"/>
        <v>0.25</v>
      </c>
      <c r="R483" s="335">
        <f t="shared" ref="R483:R493" si="696">O483+P483</f>
        <v>7249583.2466193987</v>
      </c>
      <c r="S483" s="265">
        <f t="shared" ref="S483:S493" si="697">R483/$H$12</f>
        <v>3713.92584355502</v>
      </c>
      <c r="T483" s="265">
        <f t="shared" ref="T483:T493" si="698">S483*$H$13</f>
        <v>605369.91249946831</v>
      </c>
      <c r="U483" s="265">
        <f t="shared" ref="U483:U493" si="699">S483*$H$12</f>
        <v>7249583.2466193987</v>
      </c>
      <c r="V483" s="336">
        <f t="shared" ref="V483:V493" si="700">S483*$V$15</f>
        <v>5570.8887653325301</v>
      </c>
      <c r="W483" s="337">
        <f t="shared" ref="W483:W493" si="701">S483*$W$15</f>
        <v>7427.8516871100401</v>
      </c>
      <c r="X483" s="331"/>
      <c r="Y483" s="332"/>
      <c r="Z483" s="241"/>
    </row>
    <row r="484" spans="1:26" ht="34.9" customHeight="1">
      <c r="A484" s="333" t="str">
        <f>CONCATENATE(A487,$Z$95,$Z$90)</f>
        <v>Safety Engineer||Senior Manager</v>
      </c>
      <c r="B484" s="255" t="str">
        <f>LEFT(B489,16)</f>
        <v xml:space="preserve">Safety Engineer </v>
      </c>
      <c r="C484" s="256">
        <f t="shared" si="686"/>
        <v>1430.6361577199998</v>
      </c>
      <c r="D484" s="261">
        <v>2792601.7798694395</v>
      </c>
      <c r="E484" s="261">
        <f t="shared" si="687"/>
        <v>3207868.9108081083</v>
      </c>
      <c r="F484" s="261" t="s">
        <v>724</v>
      </c>
      <c r="G484" s="262">
        <f t="shared" si="688"/>
        <v>32078.689108081082</v>
      </c>
      <c r="H484" s="263">
        <f t="shared" si="689"/>
        <v>1.1487025948103791E-2</v>
      </c>
      <c r="I484" s="262">
        <f t="shared" si="690"/>
        <v>168413.11781742569</v>
      </c>
      <c r="J484" s="263">
        <f t="shared" si="691"/>
        <v>5.2500000000000005E-2</v>
      </c>
      <c r="K484" s="262">
        <f t="shared" si="692"/>
        <v>137296.78938258704</v>
      </c>
      <c r="L484" s="263">
        <f t="shared" si="693"/>
        <v>4.2800000000000005E-2</v>
      </c>
      <c r="M484" s="262">
        <f t="shared" si="694"/>
        <v>320786.89108081086</v>
      </c>
      <c r="N484" s="263">
        <f t="shared" si="695"/>
        <v>0.1</v>
      </c>
      <c r="O484" s="262">
        <f t="shared" si="667"/>
        <v>3866444.398197013</v>
      </c>
      <c r="P484" s="262">
        <f t="shared" si="668"/>
        <v>966611.09954925324</v>
      </c>
      <c r="Q484" s="263">
        <f t="shared" si="679"/>
        <v>0.25</v>
      </c>
      <c r="R484" s="335">
        <f t="shared" si="696"/>
        <v>4833055.4977462664</v>
      </c>
      <c r="S484" s="265">
        <f t="shared" si="697"/>
        <v>2475.9505623700134</v>
      </c>
      <c r="T484" s="265">
        <f t="shared" si="698"/>
        <v>403579.94166631217</v>
      </c>
      <c r="U484" s="265">
        <f t="shared" si="699"/>
        <v>4833055.4977462664</v>
      </c>
      <c r="V484" s="336">
        <f t="shared" si="700"/>
        <v>3713.92584355502</v>
      </c>
      <c r="W484" s="337">
        <f t="shared" si="701"/>
        <v>4951.9011247400267</v>
      </c>
      <c r="X484" s="331"/>
      <c r="Y484" s="332"/>
      <c r="Z484" s="241"/>
    </row>
    <row r="485" spans="1:26" ht="34.9" customHeight="1">
      <c r="A485" s="333" t="str">
        <f>CONCATENATE(A489,$Z$95,$Z$97)</f>
        <v>Safety Engineer||Manager</v>
      </c>
      <c r="B485" s="255" t="str">
        <f>LEFT(B491,16)</f>
        <v xml:space="preserve">Safety Engineer </v>
      </c>
      <c r="C485" s="256">
        <f t="shared" si="686"/>
        <v>1161.2306474999998</v>
      </c>
      <c r="D485" s="261">
        <v>2266722.2239199998</v>
      </c>
      <c r="E485" s="261">
        <f t="shared" si="687"/>
        <v>2603789.7003312567</v>
      </c>
      <c r="F485" s="261" t="s">
        <v>724</v>
      </c>
      <c r="G485" s="262">
        <f t="shared" si="688"/>
        <v>26037.897003312566</v>
      </c>
      <c r="H485" s="263">
        <f t="shared" si="689"/>
        <v>1.148702594810379E-2</v>
      </c>
      <c r="I485" s="262">
        <f t="shared" si="690"/>
        <v>136698.95926739098</v>
      </c>
      <c r="J485" s="263">
        <f t="shared" si="691"/>
        <v>5.2499999999999998E-2</v>
      </c>
      <c r="K485" s="262">
        <f t="shared" si="692"/>
        <v>111442.19917417779</v>
      </c>
      <c r="L485" s="263">
        <f t="shared" si="693"/>
        <v>4.2799999999999998E-2</v>
      </c>
      <c r="M485" s="262">
        <f t="shared" si="694"/>
        <v>260378.97003312569</v>
      </c>
      <c r="N485" s="263">
        <f t="shared" si="695"/>
        <v>0.1</v>
      </c>
      <c r="O485" s="262">
        <f t="shared" si="667"/>
        <v>3138347.7258092635</v>
      </c>
      <c r="P485" s="262">
        <f t="shared" si="668"/>
        <v>784586.93145231588</v>
      </c>
      <c r="Q485" s="263">
        <f t="shared" si="679"/>
        <v>0.25</v>
      </c>
      <c r="R485" s="335">
        <f t="shared" si="696"/>
        <v>3922934.6572615793</v>
      </c>
      <c r="S485" s="265">
        <f t="shared" si="697"/>
        <v>2009.7001317938418</v>
      </c>
      <c r="T485" s="265">
        <f t="shared" si="698"/>
        <v>327581.12148239621</v>
      </c>
      <c r="U485" s="265">
        <f t="shared" si="699"/>
        <v>3922934.6572615793</v>
      </c>
      <c r="V485" s="336">
        <f t="shared" si="700"/>
        <v>3014.5501976907626</v>
      </c>
      <c r="W485" s="337">
        <f t="shared" si="701"/>
        <v>4019.4002635876836</v>
      </c>
      <c r="X485" s="331"/>
      <c r="Y485" s="332"/>
      <c r="Z485" s="241"/>
    </row>
    <row r="486" spans="1:26" ht="34.9" customHeight="1">
      <c r="A486" s="333" t="s">
        <v>746</v>
      </c>
      <c r="B486" s="255" t="s">
        <v>747</v>
      </c>
      <c r="C486" s="256">
        <f t="shared" si="686"/>
        <v>1225.3245468750001</v>
      </c>
      <c r="D486" s="261">
        <f>1839871.935*1.3</f>
        <v>2391833.5155000002</v>
      </c>
      <c r="E486" s="261">
        <f>D486*$E$18</f>
        <v>2747505.3656092812</v>
      </c>
      <c r="F486" s="261" t="s">
        <v>724</v>
      </c>
      <c r="G486" s="262">
        <f t="shared" si="688"/>
        <v>27475.053656092812</v>
      </c>
      <c r="H486" s="263">
        <f t="shared" si="689"/>
        <v>1.1487025948103791E-2</v>
      </c>
      <c r="I486" s="262">
        <f t="shared" si="690"/>
        <v>144244.03169448726</v>
      </c>
      <c r="J486" s="263">
        <f t="shared" si="691"/>
        <v>5.2499999999999998E-2</v>
      </c>
      <c r="K486" s="262">
        <f t="shared" si="692"/>
        <v>117593.22964807723</v>
      </c>
      <c r="L486" s="263">
        <f t="shared" si="693"/>
        <v>4.2799999999999998E-2</v>
      </c>
      <c r="M486" s="262">
        <f t="shared" si="694"/>
        <v>274750.53656092816</v>
      </c>
      <c r="N486" s="263">
        <f t="shared" si="695"/>
        <v>0.10000000000000002</v>
      </c>
      <c r="O486" s="262">
        <f t="shared" si="667"/>
        <v>3311568.2171688667</v>
      </c>
      <c r="P486" s="262">
        <f t="shared" si="668"/>
        <v>827892.05429221666</v>
      </c>
      <c r="Q486" s="263">
        <f t="shared" si="679"/>
        <v>0.25</v>
      </c>
      <c r="R486" s="335">
        <f>O486+P486</f>
        <v>4139460.2714610836</v>
      </c>
      <c r="S486" s="265">
        <f>R486/$H$12</f>
        <v>2120.6251390681782</v>
      </c>
      <c r="T486" s="265">
        <f>S486*$H$13</f>
        <v>345661.89766811306</v>
      </c>
      <c r="U486" s="265">
        <f>S486*$H$12</f>
        <v>4139460.271461084</v>
      </c>
      <c r="V486" s="336">
        <f>S486*$V$15</f>
        <v>3180.9377086022673</v>
      </c>
      <c r="W486" s="337">
        <f>S486*$W$15</f>
        <v>4241.2502781363564</v>
      </c>
      <c r="X486" s="331"/>
      <c r="Y486" s="332"/>
      <c r="Z486" s="241"/>
    </row>
    <row r="487" spans="1:26" ht="34.9" customHeight="1">
      <c r="A487" s="333" t="s">
        <v>746</v>
      </c>
      <c r="B487" s="255" t="s">
        <v>748</v>
      </c>
      <c r="C487" s="256">
        <f t="shared" si="686"/>
        <v>942.55734374999975</v>
      </c>
      <c r="D487" s="261">
        <v>1839871.9349999996</v>
      </c>
      <c r="E487" s="261">
        <f t="shared" si="687"/>
        <v>2113465.6658532927</v>
      </c>
      <c r="F487" s="261" t="s">
        <v>724</v>
      </c>
      <c r="G487" s="262">
        <f t="shared" si="688"/>
        <v>21134.656658532927</v>
      </c>
      <c r="H487" s="263">
        <f t="shared" si="689"/>
        <v>1.1487025948103791E-2</v>
      </c>
      <c r="I487" s="262">
        <f t="shared" si="690"/>
        <v>110956.94745729787</v>
      </c>
      <c r="J487" s="263">
        <f t="shared" si="691"/>
        <v>5.2499999999999998E-2</v>
      </c>
      <c r="K487" s="262">
        <f t="shared" si="692"/>
        <v>90456.330498520925</v>
      </c>
      <c r="L487" s="263">
        <f t="shared" si="693"/>
        <v>4.2799999999999998E-2</v>
      </c>
      <c r="M487" s="262">
        <f t="shared" si="694"/>
        <v>211346.56658532927</v>
      </c>
      <c r="N487" s="263">
        <f t="shared" si="695"/>
        <v>0.1</v>
      </c>
      <c r="O487" s="262">
        <f t="shared" si="667"/>
        <v>2547360.1670529735</v>
      </c>
      <c r="P487" s="262">
        <f t="shared" si="668"/>
        <v>636840.04176324338</v>
      </c>
      <c r="Q487" s="263">
        <f t="shared" si="679"/>
        <v>0.25</v>
      </c>
      <c r="R487" s="335">
        <f t="shared" si="696"/>
        <v>3184200.2088162168</v>
      </c>
      <c r="S487" s="265">
        <f t="shared" si="697"/>
        <v>1631.2501069755208</v>
      </c>
      <c r="T487" s="265">
        <f t="shared" si="698"/>
        <v>265893.7674370099</v>
      </c>
      <c r="U487" s="265">
        <f t="shared" si="699"/>
        <v>3184200.2088162168</v>
      </c>
      <c r="V487" s="336">
        <f t="shared" si="700"/>
        <v>2446.8751604632812</v>
      </c>
      <c r="W487" s="337">
        <f t="shared" si="701"/>
        <v>3262.5002139510416</v>
      </c>
      <c r="X487" s="331"/>
      <c r="Y487" s="332"/>
      <c r="Z487" s="241"/>
    </row>
    <row r="488" spans="1:26" ht="34.9" customHeight="1">
      <c r="A488" s="333" t="s">
        <v>746</v>
      </c>
      <c r="B488" s="255" t="s">
        <v>749</v>
      </c>
      <c r="C488" s="256">
        <f t="shared" si="686"/>
        <v>1024.4516703381148</v>
      </c>
      <c r="D488" s="261">
        <f>1538253.585*1.3</f>
        <v>1999729.6605</v>
      </c>
      <c r="E488" s="261">
        <f>D488*$E$18</f>
        <v>2297094.6499356283</v>
      </c>
      <c r="F488" s="261" t="s">
        <v>724</v>
      </c>
      <c r="G488" s="262">
        <f t="shared" si="688"/>
        <v>22970.946499356283</v>
      </c>
      <c r="H488" s="263">
        <f t="shared" si="689"/>
        <v>1.148702594810379E-2</v>
      </c>
      <c r="I488" s="262">
        <f t="shared" si="690"/>
        <v>120597.46912162048</v>
      </c>
      <c r="J488" s="263">
        <f t="shared" si="691"/>
        <v>5.2499999999999998E-2</v>
      </c>
      <c r="K488" s="262">
        <f t="shared" si="692"/>
        <v>98315.651017244891</v>
      </c>
      <c r="L488" s="263">
        <f t="shared" si="693"/>
        <v>4.2799999999999998E-2</v>
      </c>
      <c r="M488" s="262">
        <f t="shared" si="694"/>
        <v>229709.46499356284</v>
      </c>
      <c r="N488" s="263">
        <f t="shared" si="695"/>
        <v>0.1</v>
      </c>
      <c r="O488" s="262">
        <f t="shared" si="667"/>
        <v>2768688.1815674128</v>
      </c>
      <c r="P488" s="262">
        <f t="shared" si="668"/>
        <v>692172.0453918532</v>
      </c>
      <c r="Q488" s="263">
        <f t="shared" si="679"/>
        <v>0.25</v>
      </c>
      <c r="R488" s="335">
        <f>O488+P488</f>
        <v>3460860.2269592658</v>
      </c>
      <c r="S488" s="265">
        <f>R488/$H$12</f>
        <v>1772.9816736471648</v>
      </c>
      <c r="T488" s="265">
        <f>S488*$H$13</f>
        <v>288996.01280448789</v>
      </c>
      <c r="U488" s="265">
        <f>S488*$H$12</f>
        <v>3460860.2269592658</v>
      </c>
      <c r="V488" s="336">
        <f>S488*$V$15</f>
        <v>2659.4725104707472</v>
      </c>
      <c r="W488" s="337">
        <f>S488*$W$15</f>
        <v>3545.9633472943297</v>
      </c>
      <c r="X488" s="331"/>
      <c r="Y488" s="332"/>
      <c r="Z488" s="241"/>
    </row>
    <row r="489" spans="1:26" ht="34.9" customHeight="1">
      <c r="A489" s="333" t="s">
        <v>746</v>
      </c>
      <c r="B489" s="255" t="s">
        <v>750</v>
      </c>
      <c r="C489" s="256">
        <f t="shared" si="686"/>
        <v>788.03974641393438</v>
      </c>
      <c r="D489" s="261">
        <v>1538253.585</v>
      </c>
      <c r="E489" s="261">
        <f t="shared" si="687"/>
        <v>1766995.8845658679</v>
      </c>
      <c r="F489" s="261" t="s">
        <v>724</v>
      </c>
      <c r="G489" s="262">
        <f t="shared" si="688"/>
        <v>17669.958845658679</v>
      </c>
      <c r="H489" s="263">
        <f t="shared" si="689"/>
        <v>1.148702594810379E-2</v>
      </c>
      <c r="I489" s="262">
        <f t="shared" si="690"/>
        <v>92767.283939708068</v>
      </c>
      <c r="J489" s="263">
        <f t="shared" si="691"/>
        <v>5.2499999999999998E-2</v>
      </c>
      <c r="K489" s="262">
        <f t="shared" si="692"/>
        <v>75627.423859419141</v>
      </c>
      <c r="L489" s="263">
        <f t="shared" si="693"/>
        <v>4.2799999999999998E-2</v>
      </c>
      <c r="M489" s="262">
        <f t="shared" si="694"/>
        <v>176699.58845658682</v>
      </c>
      <c r="N489" s="263">
        <f t="shared" si="695"/>
        <v>0.10000000000000002</v>
      </c>
      <c r="O489" s="262">
        <f t="shared" si="667"/>
        <v>2129760.1396672404</v>
      </c>
      <c r="P489" s="262">
        <f t="shared" si="668"/>
        <v>532440.03491681011</v>
      </c>
      <c r="Q489" s="263">
        <f t="shared" si="679"/>
        <v>0.25</v>
      </c>
      <c r="R489" s="335">
        <f t="shared" si="696"/>
        <v>2662200.1745840507</v>
      </c>
      <c r="S489" s="265">
        <f t="shared" si="697"/>
        <v>1363.8320566516652</v>
      </c>
      <c r="T489" s="265">
        <f t="shared" si="698"/>
        <v>222304.62523422143</v>
      </c>
      <c r="U489" s="265">
        <f t="shared" si="699"/>
        <v>2662200.1745840507</v>
      </c>
      <c r="V489" s="336">
        <f t="shared" si="700"/>
        <v>2045.7480849774979</v>
      </c>
      <c r="W489" s="337">
        <f t="shared" si="701"/>
        <v>2727.6641133033304</v>
      </c>
      <c r="X489" s="331"/>
      <c r="Y489" s="332"/>
      <c r="Z489" s="241"/>
    </row>
    <row r="490" spans="1:26" ht="34.9" customHeight="1">
      <c r="A490" s="333" t="s">
        <v>746</v>
      </c>
      <c r="B490" s="255" t="s">
        <v>751</v>
      </c>
      <c r="C490" s="256">
        <f t="shared" si="686"/>
        <v>924.01523206967215</v>
      </c>
      <c r="D490" s="261">
        <f>1387444.41*1.3</f>
        <v>1803677.733</v>
      </c>
      <c r="E490" s="261">
        <f>D490*$E$18</f>
        <v>2071889.292098802</v>
      </c>
      <c r="F490" s="261" t="s">
        <v>724</v>
      </c>
      <c r="G490" s="262">
        <f t="shared" si="688"/>
        <v>20718.892920988023</v>
      </c>
      <c r="H490" s="263">
        <f t="shared" si="689"/>
        <v>1.1487025948103791E-2</v>
      </c>
      <c r="I490" s="262">
        <f t="shared" si="690"/>
        <v>108774.1878351871</v>
      </c>
      <c r="J490" s="263">
        <f t="shared" si="691"/>
        <v>5.2499999999999998E-2</v>
      </c>
      <c r="K490" s="262">
        <f t="shared" si="692"/>
        <v>88676.861701828719</v>
      </c>
      <c r="L490" s="263">
        <f t="shared" si="693"/>
        <v>4.2799999999999998E-2</v>
      </c>
      <c r="M490" s="262">
        <f t="shared" si="694"/>
        <v>207188.92920988021</v>
      </c>
      <c r="N490" s="263">
        <f t="shared" si="695"/>
        <v>0.1</v>
      </c>
      <c r="O490" s="262">
        <f t="shared" si="667"/>
        <v>2497248.1637666859</v>
      </c>
      <c r="P490" s="262">
        <f t="shared" si="668"/>
        <v>624312.04094167147</v>
      </c>
      <c r="Q490" s="263">
        <f t="shared" si="679"/>
        <v>0.25</v>
      </c>
      <c r="R490" s="335">
        <f>O490+P490</f>
        <v>3121560.2047083573</v>
      </c>
      <c r="S490" s="265">
        <f>R490/$H$12</f>
        <v>1599.1599409366586</v>
      </c>
      <c r="T490" s="265">
        <f>S490*$H$13</f>
        <v>260663.07037267534</v>
      </c>
      <c r="U490" s="265">
        <f>S490*$H$12</f>
        <v>3121560.2047083573</v>
      </c>
      <c r="V490" s="336">
        <f>S490*$V$15</f>
        <v>2398.7399114049877</v>
      </c>
      <c r="W490" s="337">
        <f>S490*$W$15</f>
        <v>3198.3198818733172</v>
      </c>
      <c r="X490" s="331"/>
      <c r="Y490" s="332"/>
      <c r="Z490" s="241"/>
    </row>
    <row r="491" spans="1:26" ht="34.9" customHeight="1">
      <c r="A491" s="333" t="s">
        <v>746</v>
      </c>
      <c r="B491" s="255" t="s">
        <v>752</v>
      </c>
      <c r="C491" s="256">
        <f t="shared" si="686"/>
        <v>710.78094774590159</v>
      </c>
      <c r="D491" s="261">
        <v>1387444.41</v>
      </c>
      <c r="E491" s="261">
        <f t="shared" si="687"/>
        <v>1593760.9939221554</v>
      </c>
      <c r="F491" s="261" t="s">
        <v>724</v>
      </c>
      <c r="G491" s="262">
        <f t="shared" si="688"/>
        <v>15937.609939221555</v>
      </c>
      <c r="H491" s="263">
        <f t="shared" si="689"/>
        <v>1.1487025948103791E-2</v>
      </c>
      <c r="I491" s="262">
        <f t="shared" si="690"/>
        <v>83672.452180913155</v>
      </c>
      <c r="J491" s="263">
        <f t="shared" si="691"/>
        <v>5.2499999999999998E-2</v>
      </c>
      <c r="K491" s="262">
        <f t="shared" si="692"/>
        <v>68212.970539868242</v>
      </c>
      <c r="L491" s="263">
        <f t="shared" si="693"/>
        <v>4.2799999999999998E-2</v>
      </c>
      <c r="M491" s="262">
        <f t="shared" si="694"/>
        <v>159376.09939221555</v>
      </c>
      <c r="N491" s="263">
        <f t="shared" si="695"/>
        <v>0.1</v>
      </c>
      <c r="O491" s="262">
        <f t="shared" si="667"/>
        <v>1920960.1259743739</v>
      </c>
      <c r="P491" s="262">
        <f t="shared" si="668"/>
        <v>480240.03149359347</v>
      </c>
      <c r="Q491" s="263">
        <f t="shared" si="679"/>
        <v>0.25</v>
      </c>
      <c r="R491" s="335">
        <f t="shared" si="696"/>
        <v>2401200.1574679674</v>
      </c>
      <c r="S491" s="265">
        <f t="shared" si="697"/>
        <v>1230.1230314897373</v>
      </c>
      <c r="T491" s="265">
        <f t="shared" si="698"/>
        <v>200510.05413282718</v>
      </c>
      <c r="U491" s="265">
        <f t="shared" si="699"/>
        <v>2401200.1574679674</v>
      </c>
      <c r="V491" s="336">
        <f t="shared" si="700"/>
        <v>1845.1845472346058</v>
      </c>
      <c r="W491" s="337">
        <f t="shared" si="701"/>
        <v>2460.2460629794746</v>
      </c>
      <c r="X491" s="331"/>
      <c r="Y491" s="332"/>
      <c r="Z491" s="241"/>
    </row>
    <row r="492" spans="1:26" ht="34.9" customHeight="1">
      <c r="A492" s="333" t="s">
        <v>746</v>
      </c>
      <c r="B492" s="255" t="s">
        <v>753</v>
      </c>
      <c r="C492" s="256">
        <f t="shared" si="686"/>
        <v>525.35983094262281</v>
      </c>
      <c r="D492" s="261">
        <v>1025502.3899999998</v>
      </c>
      <c r="E492" s="261">
        <f t="shared" si="687"/>
        <v>1177997.2563772451</v>
      </c>
      <c r="F492" s="261" t="s">
        <v>724</v>
      </c>
      <c r="G492" s="262">
        <f t="shared" si="688"/>
        <v>11779.972563772451</v>
      </c>
      <c r="H492" s="263">
        <f t="shared" si="689"/>
        <v>1.1487025948103791E-2</v>
      </c>
      <c r="I492" s="262">
        <f t="shared" si="690"/>
        <v>61844.855959805362</v>
      </c>
      <c r="J492" s="263">
        <f t="shared" si="691"/>
        <v>5.2499999999999998E-2</v>
      </c>
      <c r="K492" s="262">
        <f t="shared" si="692"/>
        <v>50418.282572946089</v>
      </c>
      <c r="L492" s="263">
        <f t="shared" si="693"/>
        <v>4.2799999999999998E-2</v>
      </c>
      <c r="M492" s="262">
        <f t="shared" si="694"/>
        <v>117799.72563772451</v>
      </c>
      <c r="N492" s="263">
        <f t="shared" si="695"/>
        <v>0.1</v>
      </c>
      <c r="O492" s="262">
        <f t="shared" si="667"/>
        <v>1419840.0931114936</v>
      </c>
      <c r="P492" s="262">
        <f t="shared" si="668"/>
        <v>354960.02327787341</v>
      </c>
      <c r="Q492" s="263">
        <f t="shared" si="679"/>
        <v>0.25</v>
      </c>
      <c r="R492" s="335">
        <f t="shared" si="696"/>
        <v>1774800.116389367</v>
      </c>
      <c r="S492" s="265">
        <f t="shared" si="697"/>
        <v>909.22137110111021</v>
      </c>
      <c r="T492" s="265">
        <f t="shared" si="698"/>
        <v>148203.08348948095</v>
      </c>
      <c r="U492" s="265">
        <f t="shared" si="699"/>
        <v>1774800.116389367</v>
      </c>
      <c r="V492" s="336">
        <f t="shared" si="700"/>
        <v>1363.8320566516654</v>
      </c>
      <c r="W492" s="337">
        <f t="shared" si="701"/>
        <v>1818.4427422022204</v>
      </c>
      <c r="X492" s="331"/>
      <c r="Y492" s="332"/>
      <c r="Z492" s="241"/>
    </row>
    <row r="493" spans="1:26" ht="34.9" customHeight="1">
      <c r="A493" s="333" t="s">
        <v>746</v>
      </c>
      <c r="B493" s="255" t="s">
        <v>754</v>
      </c>
      <c r="C493" s="256">
        <f t="shared" si="686"/>
        <v>417.197512807377</v>
      </c>
      <c r="D493" s="261">
        <v>814369.54499999993</v>
      </c>
      <c r="E493" s="261">
        <f t="shared" si="687"/>
        <v>935468.40947604773</v>
      </c>
      <c r="F493" s="261" t="s">
        <v>724</v>
      </c>
      <c r="G493" s="262">
        <f t="shared" si="688"/>
        <v>9354.6840947604778</v>
      </c>
      <c r="H493" s="263">
        <f t="shared" si="689"/>
        <v>1.1487025948103791E-2</v>
      </c>
      <c r="I493" s="262">
        <f t="shared" si="690"/>
        <v>49112.091497492504</v>
      </c>
      <c r="J493" s="263">
        <f>IF(D493&lt;&gt;0,I493/D493,"")</f>
        <v>6.0306886227544904E-2</v>
      </c>
      <c r="K493" s="262">
        <f t="shared" si="692"/>
        <v>40038.047925574843</v>
      </c>
      <c r="L493" s="263">
        <f>IF(D493&lt;&gt;0,K493/D493,"")</f>
        <v>4.9164471057884226E-2</v>
      </c>
      <c r="M493" s="262">
        <f t="shared" si="694"/>
        <v>93546.840947604782</v>
      </c>
      <c r="N493" s="263">
        <f>IF(D493&lt;&gt;0,M493/D493,"")</f>
        <v>0.11487025948103792</v>
      </c>
      <c r="O493" s="262">
        <f t="shared" si="667"/>
        <v>1127520.0739414804</v>
      </c>
      <c r="P493" s="262">
        <f t="shared" si="668"/>
        <v>281880.01848537009</v>
      </c>
      <c r="Q493" s="263">
        <f t="shared" si="679"/>
        <v>0.25</v>
      </c>
      <c r="R493" s="335">
        <f t="shared" si="696"/>
        <v>1409400.0924268505</v>
      </c>
      <c r="S493" s="265">
        <f t="shared" si="697"/>
        <v>722.02873587441104</v>
      </c>
      <c r="T493" s="265">
        <f t="shared" si="698"/>
        <v>117690.683947529</v>
      </c>
      <c r="U493" s="265">
        <f t="shared" si="699"/>
        <v>1409400.0924268505</v>
      </c>
      <c r="V493" s="336">
        <f t="shared" si="700"/>
        <v>1083.0431038116167</v>
      </c>
      <c r="W493" s="337">
        <f t="shared" si="701"/>
        <v>1444.0574717488221</v>
      </c>
      <c r="X493" s="331"/>
      <c r="Y493" s="332"/>
      <c r="Z493" s="241"/>
    </row>
    <row r="494" spans="1:26" ht="34.9" customHeight="1">
      <c r="A494" s="333"/>
      <c r="B494" s="255"/>
      <c r="C494" s="256"/>
      <c r="D494" s="261"/>
      <c r="E494" s="261"/>
      <c r="F494" s="261"/>
      <c r="G494" s="262"/>
      <c r="H494" s="263"/>
      <c r="I494" s="262"/>
      <c r="J494" s="263"/>
      <c r="K494" s="262"/>
      <c r="L494" s="263"/>
      <c r="M494" s="262"/>
      <c r="N494" s="263"/>
      <c r="O494" s="262"/>
      <c r="P494" s="262">
        <f t="shared" si="668"/>
        <v>0</v>
      </c>
      <c r="Q494" s="263"/>
      <c r="R494" s="335"/>
      <c r="S494" s="265"/>
      <c r="T494" s="265"/>
      <c r="U494" s="265"/>
      <c r="V494" s="336"/>
      <c r="W494" s="337"/>
      <c r="X494" s="331"/>
      <c r="Y494" s="332"/>
      <c r="Z494" s="241"/>
    </row>
    <row r="495" spans="1:26" ht="34.9" customHeight="1">
      <c r="A495" s="333" t="s">
        <v>755</v>
      </c>
      <c r="B495" s="255" t="s">
        <v>756</v>
      </c>
      <c r="C495" s="256">
        <f>F495/$H$12</f>
        <v>351.62138539893442</v>
      </c>
      <c r="D495" s="261" t="s">
        <v>757</v>
      </c>
      <c r="E495" s="261" t="s">
        <v>757</v>
      </c>
      <c r="F495" s="261">
        <f>F497*1.78454368</f>
        <v>686364.94429871999</v>
      </c>
      <c r="G495" s="262">
        <f>F495*0.01</f>
        <v>6863.6494429872</v>
      </c>
      <c r="H495" s="263">
        <v>0.01</v>
      </c>
      <c r="I495" s="262">
        <f>F495*0.0525</f>
        <v>36034.159575682796</v>
      </c>
      <c r="J495" s="263">
        <v>5.2499999999999998E-2</v>
      </c>
      <c r="K495" s="262">
        <f>F495*0.0428</f>
        <v>29376.419615985214</v>
      </c>
      <c r="L495" s="263">
        <v>0.04</v>
      </c>
      <c r="M495" s="262">
        <f>F495*0.1</f>
        <v>68636.494429872007</v>
      </c>
      <c r="N495" s="263">
        <v>0.1</v>
      </c>
      <c r="O495" s="262">
        <f>F495+G495+I495+K495+M495</f>
        <v>827275.66736324725</v>
      </c>
      <c r="P495" s="262">
        <f t="shared" si="668"/>
        <v>206818.91684081181</v>
      </c>
      <c r="Q495" s="263">
        <f t="shared" ref="Q495:Q517" si="702">$Q$19</f>
        <v>0.25</v>
      </c>
      <c r="R495" s="335">
        <f t="shared" ref="R495:R501" si="703">O495+P495</f>
        <v>1034094.5842040591</v>
      </c>
      <c r="S495" s="265">
        <f t="shared" ref="S495:S517" si="704">R495/$H$12</f>
        <v>529.7615697766696</v>
      </c>
      <c r="T495" s="265">
        <f t="shared" ref="T495:T517" si="705">S495*$H$13</f>
        <v>86351.135873597144</v>
      </c>
      <c r="U495" s="265">
        <f t="shared" ref="U495:U501" si="706">S495*$H$12</f>
        <v>1034094.5842040591</v>
      </c>
      <c r="V495" s="336">
        <f t="shared" ref="V495:V501" si="707">S495*$V$15</f>
        <v>794.6423546650044</v>
      </c>
      <c r="W495" s="337">
        <f t="shared" ref="W495:W501" si="708">S495*$W$15</f>
        <v>1059.5231395533392</v>
      </c>
      <c r="X495" s="331"/>
      <c r="Y495" s="332"/>
      <c r="Z495" s="241"/>
    </row>
    <row r="496" spans="1:26" ht="34.9" customHeight="1">
      <c r="A496" s="333" t="s">
        <v>755</v>
      </c>
      <c r="B496" s="255" t="s">
        <v>758</v>
      </c>
      <c r="C496" s="256">
        <f t="shared" ref="C496:C501" si="709">F496/$H$12</f>
        <v>256.14828381147544</v>
      </c>
      <c r="D496" s="261" t="s">
        <v>757</v>
      </c>
      <c r="E496" s="261" t="s">
        <v>757</v>
      </c>
      <c r="F496" s="261">
        <f>F497*1.3</f>
        <v>500001.45</v>
      </c>
      <c r="G496" s="262">
        <f t="shared" ref="G496:G501" si="710">F496*0.01</f>
        <v>5000.0145000000002</v>
      </c>
      <c r="H496" s="263">
        <v>0.01</v>
      </c>
      <c r="I496" s="262">
        <f t="shared" ref="I496:I501" si="711">F496*0.0525</f>
        <v>26250.076125</v>
      </c>
      <c r="J496" s="263">
        <v>5.2499999999999998E-2</v>
      </c>
      <c r="K496" s="262">
        <f t="shared" ref="K496:K501" si="712">F496*0.0428</f>
        <v>21400.06206</v>
      </c>
      <c r="L496" s="263">
        <v>0.04</v>
      </c>
      <c r="M496" s="262">
        <f t="shared" ref="M496:M501" si="713">F496*0.1</f>
        <v>50000.145000000004</v>
      </c>
      <c r="N496" s="263">
        <v>0.1</v>
      </c>
      <c r="O496" s="262">
        <f t="shared" ref="O496:O501" si="714">F496+G496+I496+K496+M496</f>
        <v>602651.74768500007</v>
      </c>
      <c r="P496" s="262">
        <f t="shared" si="668"/>
        <v>150662.93692125002</v>
      </c>
      <c r="Q496" s="263">
        <f t="shared" si="702"/>
        <v>0.25</v>
      </c>
      <c r="R496" s="335">
        <f t="shared" si="703"/>
        <v>753314.68460625014</v>
      </c>
      <c r="S496" s="265">
        <f t="shared" si="704"/>
        <v>385.91940809746421</v>
      </c>
      <c r="T496" s="265">
        <f t="shared" si="705"/>
        <v>62904.863519886669</v>
      </c>
      <c r="U496" s="265">
        <f t="shared" si="706"/>
        <v>753314.68460625014</v>
      </c>
      <c r="V496" s="336">
        <f t="shared" si="707"/>
        <v>578.87911214619635</v>
      </c>
      <c r="W496" s="337">
        <f t="shared" si="708"/>
        <v>771.83881619492843</v>
      </c>
      <c r="X496" s="331"/>
      <c r="Y496" s="332"/>
      <c r="Z496" s="241"/>
    </row>
    <row r="497" spans="1:26" ht="34.9" customHeight="1">
      <c r="A497" s="333" t="s">
        <v>755</v>
      </c>
      <c r="B497" s="255" t="s">
        <v>759</v>
      </c>
      <c r="C497" s="256">
        <f t="shared" si="709"/>
        <v>197.03714139344262</v>
      </c>
      <c r="D497" s="261" t="s">
        <v>757</v>
      </c>
      <c r="E497" s="261" t="s">
        <v>757</v>
      </c>
      <c r="F497" s="338">
        <f>256411*1.5</f>
        <v>384616.5</v>
      </c>
      <c r="G497" s="262">
        <f t="shared" si="710"/>
        <v>3846.165</v>
      </c>
      <c r="H497" s="263">
        <v>0.01</v>
      </c>
      <c r="I497" s="262">
        <f t="shared" si="711"/>
        <v>20192.366249999999</v>
      </c>
      <c r="J497" s="263">
        <v>5.2499999999999998E-2</v>
      </c>
      <c r="K497" s="262">
        <f t="shared" si="712"/>
        <v>16461.586199999998</v>
      </c>
      <c r="L497" s="263">
        <v>0.04</v>
      </c>
      <c r="M497" s="262">
        <f t="shared" si="713"/>
        <v>38461.65</v>
      </c>
      <c r="N497" s="263">
        <v>0.1</v>
      </c>
      <c r="O497" s="262">
        <f t="shared" si="714"/>
        <v>463578.26745000004</v>
      </c>
      <c r="P497" s="262">
        <f t="shared" si="668"/>
        <v>115894.56686250001</v>
      </c>
      <c r="Q497" s="263">
        <f t="shared" si="702"/>
        <v>0.25</v>
      </c>
      <c r="R497" s="335">
        <f t="shared" si="703"/>
        <v>579472.83431250008</v>
      </c>
      <c r="S497" s="265">
        <f t="shared" si="704"/>
        <v>296.86108315189551</v>
      </c>
      <c r="T497" s="265">
        <f t="shared" si="705"/>
        <v>48388.356553758967</v>
      </c>
      <c r="U497" s="265">
        <f t="shared" si="706"/>
        <v>579472.83431250008</v>
      </c>
      <c r="V497" s="336">
        <f t="shared" si="707"/>
        <v>445.29162472784327</v>
      </c>
      <c r="W497" s="337">
        <f t="shared" si="708"/>
        <v>593.72216630379103</v>
      </c>
      <c r="X497" s="331"/>
      <c r="Y497" s="332"/>
      <c r="Z497" s="241"/>
    </row>
    <row r="498" spans="1:26" ht="34.9" customHeight="1">
      <c r="A498" s="333" t="s">
        <v>755</v>
      </c>
      <c r="B498" s="255" t="s">
        <v>760</v>
      </c>
      <c r="C498" s="256">
        <f t="shared" si="709"/>
        <v>193.33399186178022</v>
      </c>
      <c r="D498" s="261" t="s">
        <v>757</v>
      </c>
      <c r="E498" s="261" t="s">
        <v>757</v>
      </c>
      <c r="F498" s="261">
        <f>F497*0.98120583</f>
        <v>377387.95211419498</v>
      </c>
      <c r="G498" s="262">
        <f t="shared" si="710"/>
        <v>3773.8795211419497</v>
      </c>
      <c r="H498" s="263">
        <v>0.01</v>
      </c>
      <c r="I498" s="262">
        <f t="shared" si="711"/>
        <v>19812.867485995237</v>
      </c>
      <c r="J498" s="263">
        <v>5.2499999999999998E-2</v>
      </c>
      <c r="K498" s="262">
        <f t="shared" si="712"/>
        <v>16152.204350487544</v>
      </c>
      <c r="L498" s="263">
        <v>0.04</v>
      </c>
      <c r="M498" s="262">
        <f t="shared" si="713"/>
        <v>37738.7952114195</v>
      </c>
      <c r="N498" s="263">
        <v>0.1</v>
      </c>
      <c r="O498" s="262">
        <f t="shared" si="714"/>
        <v>454865.69868323923</v>
      </c>
      <c r="P498" s="262">
        <f t="shared" si="668"/>
        <v>113716.42467080981</v>
      </c>
      <c r="Q498" s="263">
        <f t="shared" si="702"/>
        <v>0.25</v>
      </c>
      <c r="R498" s="335">
        <f t="shared" si="703"/>
        <v>568582.12335404905</v>
      </c>
      <c r="S498" s="265">
        <f t="shared" si="704"/>
        <v>291.28182548875463</v>
      </c>
      <c r="T498" s="265">
        <f t="shared" si="705"/>
        <v>47478.937554667005</v>
      </c>
      <c r="U498" s="265">
        <f t="shared" si="706"/>
        <v>568582.12335404905</v>
      </c>
      <c r="V498" s="336">
        <f t="shared" si="707"/>
        <v>436.92273823313195</v>
      </c>
      <c r="W498" s="337">
        <f t="shared" si="708"/>
        <v>582.56365097750927</v>
      </c>
      <c r="X498" s="331"/>
      <c r="Y498" s="332"/>
      <c r="Z498" s="241"/>
    </row>
    <row r="499" spans="1:26" ht="34.9" customHeight="1">
      <c r="A499" s="333" t="s">
        <v>755</v>
      </c>
      <c r="B499" s="255" t="s">
        <v>761</v>
      </c>
      <c r="C499" s="256">
        <f t="shared" si="709"/>
        <v>148.71845618769467</v>
      </c>
      <c r="D499" s="261" t="s">
        <v>757</v>
      </c>
      <c r="E499" s="261" t="s">
        <v>757</v>
      </c>
      <c r="F499" s="261">
        <f>F497*0.75477372</f>
        <v>290298.42647837999</v>
      </c>
      <c r="G499" s="262">
        <f t="shared" si="710"/>
        <v>2902.9842647838</v>
      </c>
      <c r="H499" s="263">
        <v>0.01</v>
      </c>
      <c r="I499" s="262">
        <f t="shared" si="711"/>
        <v>15240.667390114948</v>
      </c>
      <c r="J499" s="263">
        <v>5.2499999999999998E-2</v>
      </c>
      <c r="K499" s="262">
        <f t="shared" si="712"/>
        <v>12424.772653274664</v>
      </c>
      <c r="L499" s="263">
        <v>0.04</v>
      </c>
      <c r="M499" s="262">
        <f t="shared" si="713"/>
        <v>29029.842647837999</v>
      </c>
      <c r="N499" s="263">
        <v>0.1</v>
      </c>
      <c r="O499" s="262">
        <f t="shared" si="714"/>
        <v>349896.6934343914</v>
      </c>
      <c r="P499" s="262">
        <f t="shared" si="668"/>
        <v>87474.173358597851</v>
      </c>
      <c r="Q499" s="263">
        <f t="shared" si="702"/>
        <v>0.25</v>
      </c>
      <c r="R499" s="335">
        <f t="shared" si="703"/>
        <v>437370.86679298925</v>
      </c>
      <c r="S499" s="265">
        <f t="shared" si="704"/>
        <v>224.06294405378549</v>
      </c>
      <c r="T499" s="265">
        <f t="shared" si="705"/>
        <v>36522.259880767037</v>
      </c>
      <c r="U499" s="265">
        <f t="shared" si="706"/>
        <v>437370.86679298925</v>
      </c>
      <c r="V499" s="336">
        <f t="shared" si="707"/>
        <v>336.09441608067823</v>
      </c>
      <c r="W499" s="337">
        <f t="shared" si="708"/>
        <v>448.12588810757097</v>
      </c>
      <c r="X499" s="331"/>
      <c r="Y499" s="332"/>
      <c r="Z499" s="241"/>
    </row>
    <row r="500" spans="1:26" ht="34.9" customHeight="1">
      <c r="A500" s="333" t="s">
        <v>755</v>
      </c>
      <c r="B500" s="255" t="s">
        <v>762</v>
      </c>
      <c r="C500" s="256">
        <f t="shared" si="709"/>
        <v>92.430593946431856</v>
      </c>
      <c r="D500" s="261" t="s">
        <v>757</v>
      </c>
      <c r="E500" s="261" t="s">
        <v>757</v>
      </c>
      <c r="F500" s="261">
        <f>F497*0.46910239</f>
        <v>180424.51938343499</v>
      </c>
      <c r="G500" s="262">
        <f t="shared" si="710"/>
        <v>1804.2451938343499</v>
      </c>
      <c r="H500" s="263">
        <v>0.01</v>
      </c>
      <c r="I500" s="262">
        <f t="shared" si="711"/>
        <v>9472.2872676303359</v>
      </c>
      <c r="J500" s="263">
        <v>5.2499999999999998E-2</v>
      </c>
      <c r="K500" s="262">
        <f t="shared" si="712"/>
        <v>7722.1694296110172</v>
      </c>
      <c r="L500" s="263">
        <v>0.04</v>
      </c>
      <c r="M500" s="262">
        <f t="shared" si="713"/>
        <v>18042.4519383435</v>
      </c>
      <c r="N500" s="263">
        <v>0.1</v>
      </c>
      <c r="O500" s="262">
        <f t="shared" si="714"/>
        <v>217465.67321285419</v>
      </c>
      <c r="P500" s="262">
        <f t="shared" si="668"/>
        <v>54366.418303213548</v>
      </c>
      <c r="Q500" s="263">
        <f t="shared" si="702"/>
        <v>0.25</v>
      </c>
      <c r="R500" s="335">
        <f t="shared" si="703"/>
        <v>271832.09151606774</v>
      </c>
      <c r="S500" s="265">
        <f t="shared" si="704"/>
        <v>139.25824360454291</v>
      </c>
      <c r="T500" s="265">
        <f t="shared" si="705"/>
        <v>22699.093707540495</v>
      </c>
      <c r="U500" s="265">
        <f t="shared" si="706"/>
        <v>271832.09151606774</v>
      </c>
      <c r="V500" s="336">
        <f t="shared" si="707"/>
        <v>208.88736540681435</v>
      </c>
      <c r="W500" s="337">
        <f t="shared" si="708"/>
        <v>278.51648720908582</v>
      </c>
      <c r="X500" s="331"/>
      <c r="Y500" s="332"/>
      <c r="Z500" s="241"/>
    </row>
    <row r="501" spans="1:26" ht="34.9" customHeight="1">
      <c r="A501" s="333" t="s">
        <v>755</v>
      </c>
      <c r="B501" s="255" t="s">
        <v>763</v>
      </c>
      <c r="C501" s="256">
        <f t="shared" si="709"/>
        <v>70.804205173970288</v>
      </c>
      <c r="D501" s="261" t="s">
        <v>757</v>
      </c>
      <c r="E501" s="261" t="s">
        <v>757</v>
      </c>
      <c r="F501" s="261">
        <f>F497*0.35934446</f>
        <v>138209.80849959</v>
      </c>
      <c r="G501" s="262">
        <f t="shared" si="710"/>
        <v>1382.0980849959001</v>
      </c>
      <c r="H501" s="263">
        <v>0.01</v>
      </c>
      <c r="I501" s="262">
        <f t="shared" si="711"/>
        <v>7256.0149462284744</v>
      </c>
      <c r="J501" s="263">
        <v>5.2499999999999998E-2</v>
      </c>
      <c r="K501" s="262">
        <f t="shared" si="712"/>
        <v>5915.3798037824517</v>
      </c>
      <c r="L501" s="263">
        <v>0.04</v>
      </c>
      <c r="M501" s="262">
        <f t="shared" si="713"/>
        <v>13820.980849959</v>
      </c>
      <c r="N501" s="263">
        <v>0.1</v>
      </c>
      <c r="O501" s="262">
        <f t="shared" si="714"/>
        <v>166584.28218455584</v>
      </c>
      <c r="P501" s="262">
        <f t="shared" si="668"/>
        <v>41646.070546138959</v>
      </c>
      <c r="Q501" s="263">
        <f t="shared" si="702"/>
        <v>0.25</v>
      </c>
      <c r="R501" s="335">
        <f t="shared" si="703"/>
        <v>208230.35273069481</v>
      </c>
      <c r="S501" s="265">
        <f t="shared" si="704"/>
        <v>106.675385620233</v>
      </c>
      <c r="T501" s="265">
        <f t="shared" si="705"/>
        <v>17388.08785609798</v>
      </c>
      <c r="U501" s="265">
        <f t="shared" si="706"/>
        <v>208230.35273069481</v>
      </c>
      <c r="V501" s="336">
        <f t="shared" si="707"/>
        <v>160.01307843034951</v>
      </c>
      <c r="W501" s="337">
        <f t="shared" si="708"/>
        <v>213.350771240466</v>
      </c>
      <c r="X501" s="331"/>
      <c r="Y501" s="332"/>
      <c r="Z501" s="241"/>
    </row>
    <row r="502" spans="1:26" ht="34.9" customHeight="1">
      <c r="A502" s="333"/>
      <c r="B502" s="255"/>
      <c r="C502" s="256"/>
      <c r="D502" s="261"/>
      <c r="E502" s="261"/>
      <c r="F502" s="261"/>
      <c r="G502" s="262"/>
      <c r="H502" s="263"/>
      <c r="I502" s="262"/>
      <c r="J502" s="263"/>
      <c r="K502" s="262"/>
      <c r="L502" s="263"/>
      <c r="M502" s="262"/>
      <c r="N502" s="263"/>
      <c r="O502" s="262"/>
      <c r="P502" s="262">
        <f t="shared" si="668"/>
        <v>0</v>
      </c>
      <c r="Q502" s="263"/>
      <c r="R502" s="335"/>
      <c r="S502" s="265"/>
      <c r="T502" s="265"/>
      <c r="U502" s="265"/>
      <c r="V502" s="336"/>
      <c r="W502" s="337"/>
      <c r="X502" s="331"/>
      <c r="Y502" s="332"/>
      <c r="Z502" s="241"/>
    </row>
    <row r="503" spans="1:26" ht="34.9" customHeight="1">
      <c r="A503" s="333" t="s">
        <v>764</v>
      </c>
      <c r="B503" s="255" t="s">
        <v>765</v>
      </c>
      <c r="C503" s="256">
        <f>F503/$H$12</f>
        <v>351.62138539893442</v>
      </c>
      <c r="D503" s="261" t="s">
        <v>757</v>
      </c>
      <c r="E503" s="261" t="s">
        <v>757</v>
      </c>
      <c r="F503" s="261">
        <f>F505*1.78454368</f>
        <v>686364.94429871999</v>
      </c>
      <c r="G503" s="262">
        <f>F503*0.01</f>
        <v>6863.6494429872</v>
      </c>
      <c r="H503" s="263">
        <v>0.01</v>
      </c>
      <c r="I503" s="262">
        <f>F503*0.0525</f>
        <v>36034.159575682796</v>
      </c>
      <c r="J503" s="263">
        <v>5.2499999999999998E-2</v>
      </c>
      <c r="K503" s="262">
        <f>F503*0.0428</f>
        <v>29376.419615985214</v>
      </c>
      <c r="L503" s="263">
        <v>0.04</v>
      </c>
      <c r="M503" s="262">
        <f>F503*0.1</f>
        <v>68636.494429872007</v>
      </c>
      <c r="N503" s="263">
        <v>0.1</v>
      </c>
      <c r="O503" s="262">
        <f>F503+G503+I503+K503+M503</f>
        <v>827275.66736324725</v>
      </c>
      <c r="P503" s="262">
        <f t="shared" si="668"/>
        <v>206818.91684081181</v>
      </c>
      <c r="Q503" s="263">
        <f t="shared" si="702"/>
        <v>0.25</v>
      </c>
      <c r="R503" s="335">
        <f t="shared" ref="R503:R509" si="715">O503+P503</f>
        <v>1034094.5842040591</v>
      </c>
      <c r="S503" s="265">
        <f t="shared" si="704"/>
        <v>529.7615697766696</v>
      </c>
      <c r="T503" s="265">
        <f t="shared" si="705"/>
        <v>86351.135873597144</v>
      </c>
      <c r="U503" s="265">
        <f t="shared" ref="U503:U509" si="716">S503*$H$12</f>
        <v>1034094.5842040591</v>
      </c>
      <c r="V503" s="336">
        <f t="shared" ref="V503:V509" si="717">S503*$V$15</f>
        <v>794.6423546650044</v>
      </c>
      <c r="W503" s="337">
        <f t="shared" ref="W503:W509" si="718">S503*$W$15</f>
        <v>1059.5231395533392</v>
      </c>
      <c r="X503" s="331"/>
      <c r="Y503" s="332"/>
      <c r="Z503" s="241"/>
    </row>
    <row r="504" spans="1:26" ht="34.9" customHeight="1">
      <c r="A504" s="333" t="s">
        <v>764</v>
      </c>
      <c r="B504" s="255" t="s">
        <v>766</v>
      </c>
      <c r="C504" s="256">
        <f t="shared" ref="C504:C509" si="719">F504/$H$12</f>
        <v>256.14828381147544</v>
      </c>
      <c r="D504" s="261" t="s">
        <v>757</v>
      </c>
      <c r="E504" s="261" t="s">
        <v>757</v>
      </c>
      <c r="F504" s="261">
        <f>F505*1.3</f>
        <v>500001.45</v>
      </c>
      <c r="G504" s="262">
        <f t="shared" ref="G504:G509" si="720">F504*0.01</f>
        <v>5000.0145000000002</v>
      </c>
      <c r="H504" s="263">
        <v>0.01</v>
      </c>
      <c r="I504" s="262">
        <f t="shared" ref="I504:I509" si="721">F504*0.0525</f>
        <v>26250.076125</v>
      </c>
      <c r="J504" s="263">
        <v>5.2499999999999998E-2</v>
      </c>
      <c r="K504" s="262">
        <f t="shared" ref="K504:K509" si="722">F504*0.0428</f>
        <v>21400.06206</v>
      </c>
      <c r="L504" s="263">
        <v>0.04</v>
      </c>
      <c r="M504" s="262">
        <f t="shared" ref="M504:M509" si="723">F504*0.1</f>
        <v>50000.145000000004</v>
      </c>
      <c r="N504" s="263">
        <v>0.1</v>
      </c>
      <c r="O504" s="262">
        <f t="shared" ref="O504:O509" si="724">F504+G504+I504+K504+M504</f>
        <v>602651.74768500007</v>
      </c>
      <c r="P504" s="262">
        <f t="shared" si="668"/>
        <v>150662.93692125002</v>
      </c>
      <c r="Q504" s="263">
        <f t="shared" si="702"/>
        <v>0.25</v>
      </c>
      <c r="R504" s="335">
        <f t="shared" si="715"/>
        <v>753314.68460625014</v>
      </c>
      <c r="S504" s="265">
        <f t="shared" si="704"/>
        <v>385.91940809746421</v>
      </c>
      <c r="T504" s="265">
        <f t="shared" si="705"/>
        <v>62904.863519886669</v>
      </c>
      <c r="U504" s="265">
        <f t="shared" si="716"/>
        <v>753314.68460625014</v>
      </c>
      <c r="V504" s="336">
        <f t="shared" si="717"/>
        <v>578.87911214619635</v>
      </c>
      <c r="W504" s="337">
        <f t="shared" si="718"/>
        <v>771.83881619492843</v>
      </c>
      <c r="X504" s="331"/>
      <c r="Y504" s="332"/>
      <c r="Z504" s="241"/>
    </row>
    <row r="505" spans="1:26" ht="34.9" customHeight="1">
      <c r="A505" s="333" t="s">
        <v>764</v>
      </c>
      <c r="B505" s="255" t="s">
        <v>767</v>
      </c>
      <c r="C505" s="256">
        <f t="shared" si="719"/>
        <v>197.03714139344262</v>
      </c>
      <c r="D505" s="261" t="s">
        <v>757</v>
      </c>
      <c r="E505" s="261" t="s">
        <v>757</v>
      </c>
      <c r="F505" s="338">
        <f>256411*1.5</f>
        <v>384616.5</v>
      </c>
      <c r="G505" s="262">
        <f t="shared" si="720"/>
        <v>3846.165</v>
      </c>
      <c r="H505" s="263">
        <v>0.01</v>
      </c>
      <c r="I505" s="262">
        <f t="shared" si="721"/>
        <v>20192.366249999999</v>
      </c>
      <c r="J505" s="263">
        <v>5.2499999999999998E-2</v>
      </c>
      <c r="K505" s="262">
        <f t="shared" si="722"/>
        <v>16461.586199999998</v>
      </c>
      <c r="L505" s="263">
        <v>0.04</v>
      </c>
      <c r="M505" s="262">
        <f t="shared" si="723"/>
        <v>38461.65</v>
      </c>
      <c r="N505" s="263">
        <v>0.1</v>
      </c>
      <c r="O505" s="262">
        <f t="shared" si="724"/>
        <v>463578.26745000004</v>
      </c>
      <c r="P505" s="262">
        <f t="shared" si="668"/>
        <v>115894.56686250001</v>
      </c>
      <c r="Q505" s="263">
        <f t="shared" si="702"/>
        <v>0.25</v>
      </c>
      <c r="R505" s="335">
        <f t="shared" si="715"/>
        <v>579472.83431250008</v>
      </c>
      <c r="S505" s="265">
        <f t="shared" si="704"/>
        <v>296.86108315189551</v>
      </c>
      <c r="T505" s="265">
        <f t="shared" si="705"/>
        <v>48388.356553758967</v>
      </c>
      <c r="U505" s="265">
        <f t="shared" si="716"/>
        <v>579472.83431250008</v>
      </c>
      <c r="V505" s="336">
        <f t="shared" si="717"/>
        <v>445.29162472784327</v>
      </c>
      <c r="W505" s="337">
        <f t="shared" si="718"/>
        <v>593.72216630379103</v>
      </c>
      <c r="X505" s="331"/>
      <c r="Y505" s="332"/>
      <c r="Z505" s="241"/>
    </row>
    <row r="506" spans="1:26" ht="34.9" customHeight="1">
      <c r="A506" s="333" t="s">
        <v>764</v>
      </c>
      <c r="B506" s="255" t="s">
        <v>768</v>
      </c>
      <c r="C506" s="256">
        <f t="shared" si="719"/>
        <v>193.33399186178022</v>
      </c>
      <c r="D506" s="261" t="s">
        <v>757</v>
      </c>
      <c r="E506" s="261" t="s">
        <v>757</v>
      </c>
      <c r="F506" s="261">
        <f>F505*0.98120583</f>
        <v>377387.95211419498</v>
      </c>
      <c r="G506" s="262">
        <f t="shared" si="720"/>
        <v>3773.8795211419497</v>
      </c>
      <c r="H506" s="263">
        <v>0.01</v>
      </c>
      <c r="I506" s="262">
        <f t="shared" si="721"/>
        <v>19812.867485995237</v>
      </c>
      <c r="J506" s="263">
        <v>5.2499999999999998E-2</v>
      </c>
      <c r="K506" s="262">
        <f t="shared" si="722"/>
        <v>16152.204350487544</v>
      </c>
      <c r="L506" s="263">
        <v>0.04</v>
      </c>
      <c r="M506" s="262">
        <f t="shared" si="723"/>
        <v>37738.7952114195</v>
      </c>
      <c r="N506" s="263">
        <v>0.1</v>
      </c>
      <c r="O506" s="262">
        <f t="shared" si="724"/>
        <v>454865.69868323923</v>
      </c>
      <c r="P506" s="262">
        <f t="shared" si="668"/>
        <v>113716.42467080981</v>
      </c>
      <c r="Q506" s="263">
        <f t="shared" si="702"/>
        <v>0.25</v>
      </c>
      <c r="R506" s="335">
        <f t="shared" si="715"/>
        <v>568582.12335404905</v>
      </c>
      <c r="S506" s="265">
        <f t="shared" si="704"/>
        <v>291.28182548875463</v>
      </c>
      <c r="T506" s="265">
        <f t="shared" si="705"/>
        <v>47478.937554667005</v>
      </c>
      <c r="U506" s="265">
        <f t="shared" si="716"/>
        <v>568582.12335404905</v>
      </c>
      <c r="V506" s="336">
        <f t="shared" si="717"/>
        <v>436.92273823313195</v>
      </c>
      <c r="W506" s="337">
        <f t="shared" si="718"/>
        <v>582.56365097750927</v>
      </c>
      <c r="X506" s="331"/>
      <c r="Y506" s="332"/>
      <c r="Z506" s="241"/>
    </row>
    <row r="507" spans="1:26" ht="34.9" customHeight="1">
      <c r="A507" s="333" t="s">
        <v>764</v>
      </c>
      <c r="B507" s="255" t="s">
        <v>769</v>
      </c>
      <c r="C507" s="256">
        <f t="shared" si="719"/>
        <v>148.71845618769467</v>
      </c>
      <c r="D507" s="261" t="s">
        <v>757</v>
      </c>
      <c r="E507" s="261" t="s">
        <v>757</v>
      </c>
      <c r="F507" s="261">
        <f>F505*0.75477372</f>
        <v>290298.42647837999</v>
      </c>
      <c r="G507" s="262">
        <f t="shared" si="720"/>
        <v>2902.9842647838</v>
      </c>
      <c r="H507" s="263">
        <v>0.01</v>
      </c>
      <c r="I507" s="262">
        <f t="shared" si="721"/>
        <v>15240.667390114948</v>
      </c>
      <c r="J507" s="263">
        <v>5.2499999999999998E-2</v>
      </c>
      <c r="K507" s="262">
        <f t="shared" si="722"/>
        <v>12424.772653274664</v>
      </c>
      <c r="L507" s="263">
        <v>0.04</v>
      </c>
      <c r="M507" s="262">
        <f t="shared" si="723"/>
        <v>29029.842647837999</v>
      </c>
      <c r="N507" s="263">
        <v>0.1</v>
      </c>
      <c r="O507" s="262">
        <f t="shared" si="724"/>
        <v>349896.6934343914</v>
      </c>
      <c r="P507" s="262">
        <f t="shared" si="668"/>
        <v>87474.173358597851</v>
      </c>
      <c r="Q507" s="263">
        <f t="shared" si="702"/>
        <v>0.25</v>
      </c>
      <c r="R507" s="335">
        <f t="shared" si="715"/>
        <v>437370.86679298925</v>
      </c>
      <c r="S507" s="265">
        <f t="shared" si="704"/>
        <v>224.06294405378549</v>
      </c>
      <c r="T507" s="265">
        <f t="shared" si="705"/>
        <v>36522.259880767037</v>
      </c>
      <c r="U507" s="265">
        <f t="shared" si="716"/>
        <v>437370.86679298925</v>
      </c>
      <c r="V507" s="336">
        <f t="shared" si="717"/>
        <v>336.09441608067823</v>
      </c>
      <c r="W507" s="337">
        <f t="shared" si="718"/>
        <v>448.12588810757097</v>
      </c>
      <c r="X507" s="331"/>
      <c r="Y507" s="332"/>
      <c r="Z507" s="241"/>
    </row>
    <row r="508" spans="1:26" ht="34.9" customHeight="1">
      <c r="A508" s="333" t="s">
        <v>764</v>
      </c>
      <c r="B508" s="255" t="s">
        <v>770</v>
      </c>
      <c r="C508" s="256">
        <f t="shared" si="719"/>
        <v>92.430593946431856</v>
      </c>
      <c r="D508" s="261" t="s">
        <v>757</v>
      </c>
      <c r="E508" s="261" t="s">
        <v>757</v>
      </c>
      <c r="F508" s="261">
        <f>F505*0.46910239</f>
        <v>180424.51938343499</v>
      </c>
      <c r="G508" s="262">
        <f t="shared" si="720"/>
        <v>1804.2451938343499</v>
      </c>
      <c r="H508" s="263">
        <v>0.01</v>
      </c>
      <c r="I508" s="262">
        <f t="shared" si="721"/>
        <v>9472.2872676303359</v>
      </c>
      <c r="J508" s="263">
        <v>5.2499999999999998E-2</v>
      </c>
      <c r="K508" s="262">
        <f t="shared" si="722"/>
        <v>7722.1694296110172</v>
      </c>
      <c r="L508" s="263">
        <v>0.04</v>
      </c>
      <c r="M508" s="262">
        <f t="shared" si="723"/>
        <v>18042.4519383435</v>
      </c>
      <c r="N508" s="263">
        <v>0.1</v>
      </c>
      <c r="O508" s="262">
        <f t="shared" si="724"/>
        <v>217465.67321285419</v>
      </c>
      <c r="P508" s="262">
        <f t="shared" si="668"/>
        <v>54366.418303213548</v>
      </c>
      <c r="Q508" s="263">
        <f t="shared" si="702"/>
        <v>0.25</v>
      </c>
      <c r="R508" s="335">
        <f t="shared" si="715"/>
        <v>271832.09151606774</v>
      </c>
      <c r="S508" s="265">
        <f t="shared" si="704"/>
        <v>139.25824360454291</v>
      </c>
      <c r="T508" s="265">
        <f t="shared" si="705"/>
        <v>22699.093707540495</v>
      </c>
      <c r="U508" s="265">
        <f t="shared" si="716"/>
        <v>271832.09151606774</v>
      </c>
      <c r="V508" s="336">
        <f t="shared" si="717"/>
        <v>208.88736540681435</v>
      </c>
      <c r="W508" s="337">
        <f t="shared" si="718"/>
        <v>278.51648720908582</v>
      </c>
      <c r="X508" s="331"/>
      <c r="Y508" s="332"/>
      <c r="Z508" s="241"/>
    </row>
    <row r="509" spans="1:26" ht="34.9" customHeight="1">
      <c r="A509" s="333" t="s">
        <v>764</v>
      </c>
      <c r="B509" s="255" t="s">
        <v>771</v>
      </c>
      <c r="C509" s="256">
        <f t="shared" si="719"/>
        <v>70.804205173970288</v>
      </c>
      <c r="D509" s="261" t="s">
        <v>757</v>
      </c>
      <c r="E509" s="261" t="s">
        <v>757</v>
      </c>
      <c r="F509" s="261">
        <f>F505*0.35934446</f>
        <v>138209.80849959</v>
      </c>
      <c r="G509" s="262">
        <f t="shared" si="720"/>
        <v>1382.0980849959001</v>
      </c>
      <c r="H509" s="263">
        <v>0.01</v>
      </c>
      <c r="I509" s="262">
        <f t="shared" si="721"/>
        <v>7256.0149462284744</v>
      </c>
      <c r="J509" s="263">
        <v>5.2499999999999998E-2</v>
      </c>
      <c r="K509" s="262">
        <f t="shared" si="722"/>
        <v>5915.3798037824517</v>
      </c>
      <c r="L509" s="263">
        <v>0.04</v>
      </c>
      <c r="M509" s="262">
        <f t="shared" si="723"/>
        <v>13820.980849959</v>
      </c>
      <c r="N509" s="263">
        <v>0.1</v>
      </c>
      <c r="O509" s="262">
        <f t="shared" si="724"/>
        <v>166584.28218455584</v>
      </c>
      <c r="P509" s="262">
        <f t="shared" si="668"/>
        <v>41646.070546138959</v>
      </c>
      <c r="Q509" s="263">
        <f t="shared" si="702"/>
        <v>0.25</v>
      </c>
      <c r="R509" s="335">
        <f t="shared" si="715"/>
        <v>208230.35273069481</v>
      </c>
      <c r="S509" s="265">
        <f t="shared" si="704"/>
        <v>106.675385620233</v>
      </c>
      <c r="T509" s="265">
        <f t="shared" si="705"/>
        <v>17388.08785609798</v>
      </c>
      <c r="U509" s="265">
        <f t="shared" si="716"/>
        <v>208230.35273069481</v>
      </c>
      <c r="V509" s="336">
        <f t="shared" si="717"/>
        <v>160.01307843034951</v>
      </c>
      <c r="W509" s="337">
        <f t="shared" si="718"/>
        <v>213.350771240466</v>
      </c>
      <c r="X509" s="331"/>
      <c r="Y509" s="332"/>
      <c r="Z509" s="241"/>
    </row>
    <row r="510" spans="1:26" ht="34.9" customHeight="1">
      <c r="A510" s="333"/>
      <c r="B510" s="255"/>
      <c r="C510" s="256"/>
      <c r="D510" s="261"/>
      <c r="E510" s="261"/>
      <c r="F510" s="261"/>
      <c r="G510" s="262"/>
      <c r="H510" s="263"/>
      <c r="I510" s="262"/>
      <c r="J510" s="263"/>
      <c r="K510" s="262"/>
      <c r="L510" s="263"/>
      <c r="M510" s="262"/>
      <c r="N510" s="263"/>
      <c r="O510" s="262"/>
      <c r="P510" s="262">
        <f t="shared" si="668"/>
        <v>0</v>
      </c>
      <c r="Q510" s="263"/>
      <c r="R510" s="335"/>
      <c r="S510" s="265"/>
      <c r="T510" s="265"/>
      <c r="U510" s="265"/>
      <c r="V510" s="336"/>
      <c r="W510" s="337"/>
      <c r="X510" s="331"/>
      <c r="Y510" s="332"/>
      <c r="Z510" s="241"/>
    </row>
    <row r="511" spans="1:26" ht="34.9" customHeight="1">
      <c r="A511" s="333" t="s">
        <v>772</v>
      </c>
      <c r="B511" s="255" t="s">
        <v>773</v>
      </c>
      <c r="C511" s="256">
        <f>F511/$H$12</f>
        <v>351.62138539893442</v>
      </c>
      <c r="D511" s="261" t="s">
        <v>757</v>
      </c>
      <c r="E511" s="261" t="s">
        <v>757</v>
      </c>
      <c r="F511" s="261">
        <f>F513*1.78454368</f>
        <v>686364.94429871999</v>
      </c>
      <c r="G511" s="262">
        <f>F511*0.01</f>
        <v>6863.6494429872</v>
      </c>
      <c r="H511" s="263">
        <v>0.01</v>
      </c>
      <c r="I511" s="262">
        <f>F511*0.0525</f>
        <v>36034.159575682796</v>
      </c>
      <c r="J511" s="263">
        <v>5.2499999999999998E-2</v>
      </c>
      <c r="K511" s="262">
        <f>F511*0.0428</f>
        <v>29376.419615985214</v>
      </c>
      <c r="L511" s="263">
        <v>0.04</v>
      </c>
      <c r="M511" s="262">
        <f>F511*0.1</f>
        <v>68636.494429872007</v>
      </c>
      <c r="N511" s="263">
        <v>0.1</v>
      </c>
      <c r="O511" s="262">
        <f>F511+G511+I511+K511+M511</f>
        <v>827275.66736324725</v>
      </c>
      <c r="P511" s="262">
        <f t="shared" si="668"/>
        <v>206818.91684081181</v>
      </c>
      <c r="Q511" s="263">
        <f t="shared" si="702"/>
        <v>0.25</v>
      </c>
      <c r="R511" s="335">
        <f t="shared" ref="R511:R517" si="725">O511+P511</f>
        <v>1034094.5842040591</v>
      </c>
      <c r="S511" s="265">
        <f t="shared" si="704"/>
        <v>529.7615697766696</v>
      </c>
      <c r="T511" s="265">
        <f t="shared" si="705"/>
        <v>86351.135873597144</v>
      </c>
      <c r="U511" s="265">
        <f t="shared" ref="U511:U517" si="726">S511*$H$12</f>
        <v>1034094.5842040591</v>
      </c>
      <c r="V511" s="336">
        <f t="shared" ref="V511:V517" si="727">S511*$V$15</f>
        <v>794.6423546650044</v>
      </c>
      <c r="W511" s="337">
        <f t="shared" ref="W511:W517" si="728">S511*$W$15</f>
        <v>1059.5231395533392</v>
      </c>
      <c r="X511" s="331"/>
      <c r="Y511" s="332"/>
      <c r="Z511" s="241"/>
    </row>
    <row r="512" spans="1:26" ht="34.9" customHeight="1">
      <c r="A512" s="333" t="s">
        <v>772</v>
      </c>
      <c r="B512" s="255" t="s">
        <v>774</v>
      </c>
      <c r="C512" s="256">
        <f t="shared" ref="C512:C517" si="729">F512/$H$12</f>
        <v>256.14828381147544</v>
      </c>
      <c r="D512" s="261" t="s">
        <v>757</v>
      </c>
      <c r="E512" s="261" t="s">
        <v>757</v>
      </c>
      <c r="F512" s="261">
        <f>F513*1.3</f>
        <v>500001.45</v>
      </c>
      <c r="G512" s="262">
        <f t="shared" ref="G512:G517" si="730">F512*0.01</f>
        <v>5000.0145000000002</v>
      </c>
      <c r="H512" s="263">
        <v>0.01</v>
      </c>
      <c r="I512" s="262">
        <f t="shared" ref="I512:I517" si="731">F512*0.0525</f>
        <v>26250.076125</v>
      </c>
      <c r="J512" s="263">
        <v>5.2499999999999998E-2</v>
      </c>
      <c r="K512" s="262">
        <f t="shared" ref="K512:K517" si="732">F512*0.0428</f>
        <v>21400.06206</v>
      </c>
      <c r="L512" s="263">
        <v>0.04</v>
      </c>
      <c r="M512" s="262">
        <f t="shared" ref="M512:M517" si="733">F512*0.1</f>
        <v>50000.145000000004</v>
      </c>
      <c r="N512" s="263">
        <v>0.1</v>
      </c>
      <c r="O512" s="262">
        <f t="shared" ref="O512:O517" si="734">F512+G512+I512+K512+M512</f>
        <v>602651.74768500007</v>
      </c>
      <c r="P512" s="262">
        <f t="shared" si="668"/>
        <v>150662.93692125002</v>
      </c>
      <c r="Q512" s="263">
        <f t="shared" si="702"/>
        <v>0.25</v>
      </c>
      <c r="R512" s="335">
        <f t="shared" si="725"/>
        <v>753314.68460625014</v>
      </c>
      <c r="S512" s="265">
        <f t="shared" si="704"/>
        <v>385.91940809746421</v>
      </c>
      <c r="T512" s="265">
        <f t="shared" si="705"/>
        <v>62904.863519886669</v>
      </c>
      <c r="U512" s="265">
        <f t="shared" si="726"/>
        <v>753314.68460625014</v>
      </c>
      <c r="V512" s="336">
        <f t="shared" si="727"/>
        <v>578.87911214619635</v>
      </c>
      <c r="W512" s="337">
        <f t="shared" si="728"/>
        <v>771.83881619492843</v>
      </c>
      <c r="X512" s="331"/>
      <c r="Y512" s="332"/>
      <c r="Z512" s="241"/>
    </row>
    <row r="513" spans="1:26" ht="34.9" customHeight="1">
      <c r="A513" s="333" t="s">
        <v>772</v>
      </c>
      <c r="B513" s="255" t="s">
        <v>775</v>
      </c>
      <c r="C513" s="256">
        <f t="shared" si="729"/>
        <v>197.03714139344262</v>
      </c>
      <c r="D513" s="261" t="s">
        <v>757</v>
      </c>
      <c r="E513" s="261" t="s">
        <v>757</v>
      </c>
      <c r="F513" s="338">
        <f>256411*1.5</f>
        <v>384616.5</v>
      </c>
      <c r="G513" s="262">
        <f t="shared" si="730"/>
        <v>3846.165</v>
      </c>
      <c r="H513" s="263">
        <v>0.01</v>
      </c>
      <c r="I513" s="262">
        <f t="shared" si="731"/>
        <v>20192.366249999999</v>
      </c>
      <c r="J513" s="263">
        <v>5.2499999999999998E-2</v>
      </c>
      <c r="K513" s="262">
        <f t="shared" si="732"/>
        <v>16461.586199999998</v>
      </c>
      <c r="L513" s="263">
        <v>0.04</v>
      </c>
      <c r="M513" s="262">
        <f t="shared" si="733"/>
        <v>38461.65</v>
      </c>
      <c r="N513" s="263">
        <v>0.1</v>
      </c>
      <c r="O513" s="262">
        <f t="shared" si="734"/>
        <v>463578.26745000004</v>
      </c>
      <c r="P513" s="262">
        <f t="shared" si="668"/>
        <v>115894.56686250001</v>
      </c>
      <c r="Q513" s="263">
        <f t="shared" si="702"/>
        <v>0.25</v>
      </c>
      <c r="R513" s="335">
        <f t="shared" si="725"/>
        <v>579472.83431250008</v>
      </c>
      <c r="S513" s="265">
        <f t="shared" si="704"/>
        <v>296.86108315189551</v>
      </c>
      <c r="T513" s="265">
        <f t="shared" si="705"/>
        <v>48388.356553758967</v>
      </c>
      <c r="U513" s="265">
        <f t="shared" si="726"/>
        <v>579472.83431250008</v>
      </c>
      <c r="V513" s="336">
        <f t="shared" si="727"/>
        <v>445.29162472784327</v>
      </c>
      <c r="W513" s="337">
        <f t="shared" si="728"/>
        <v>593.72216630379103</v>
      </c>
      <c r="X513" s="331"/>
      <c r="Y513" s="332"/>
      <c r="Z513" s="241"/>
    </row>
    <row r="514" spans="1:26" ht="34.9" customHeight="1">
      <c r="A514" s="333" t="s">
        <v>772</v>
      </c>
      <c r="B514" s="255" t="s">
        <v>776</v>
      </c>
      <c r="C514" s="256">
        <f t="shared" si="729"/>
        <v>193.33399186178022</v>
      </c>
      <c r="D514" s="261" t="s">
        <v>757</v>
      </c>
      <c r="E514" s="261" t="s">
        <v>757</v>
      </c>
      <c r="F514" s="261">
        <f>F513*0.98120583</f>
        <v>377387.95211419498</v>
      </c>
      <c r="G514" s="262">
        <f t="shared" si="730"/>
        <v>3773.8795211419497</v>
      </c>
      <c r="H514" s="263">
        <v>0.01</v>
      </c>
      <c r="I514" s="262">
        <f t="shared" si="731"/>
        <v>19812.867485995237</v>
      </c>
      <c r="J514" s="263">
        <v>5.2499999999999998E-2</v>
      </c>
      <c r="K514" s="262">
        <f t="shared" si="732"/>
        <v>16152.204350487544</v>
      </c>
      <c r="L514" s="263">
        <v>0.04</v>
      </c>
      <c r="M514" s="262">
        <f t="shared" si="733"/>
        <v>37738.7952114195</v>
      </c>
      <c r="N514" s="263">
        <v>0.1</v>
      </c>
      <c r="O514" s="262">
        <f t="shared" si="734"/>
        <v>454865.69868323923</v>
      </c>
      <c r="P514" s="262">
        <f t="shared" si="668"/>
        <v>113716.42467080981</v>
      </c>
      <c r="Q514" s="263">
        <f t="shared" si="702"/>
        <v>0.25</v>
      </c>
      <c r="R514" s="335">
        <f t="shared" si="725"/>
        <v>568582.12335404905</v>
      </c>
      <c r="S514" s="265">
        <f t="shared" si="704"/>
        <v>291.28182548875463</v>
      </c>
      <c r="T514" s="265">
        <f t="shared" si="705"/>
        <v>47478.937554667005</v>
      </c>
      <c r="U514" s="265">
        <f t="shared" si="726"/>
        <v>568582.12335404905</v>
      </c>
      <c r="V514" s="336">
        <f t="shared" si="727"/>
        <v>436.92273823313195</v>
      </c>
      <c r="W514" s="337">
        <f t="shared" si="728"/>
        <v>582.56365097750927</v>
      </c>
      <c r="X514" s="331"/>
      <c r="Y514" s="332"/>
      <c r="Z514" s="241"/>
    </row>
    <row r="515" spans="1:26" ht="34.9" customHeight="1">
      <c r="A515" s="333" t="s">
        <v>772</v>
      </c>
      <c r="B515" s="255" t="s">
        <v>777</v>
      </c>
      <c r="C515" s="256">
        <f t="shared" si="729"/>
        <v>148.71845618769467</v>
      </c>
      <c r="D515" s="261" t="s">
        <v>757</v>
      </c>
      <c r="E515" s="261" t="s">
        <v>757</v>
      </c>
      <c r="F515" s="261">
        <f>F513*0.75477372</f>
        <v>290298.42647837999</v>
      </c>
      <c r="G515" s="262">
        <f t="shared" si="730"/>
        <v>2902.9842647838</v>
      </c>
      <c r="H515" s="263">
        <v>0.01</v>
      </c>
      <c r="I515" s="262">
        <f t="shared" si="731"/>
        <v>15240.667390114948</v>
      </c>
      <c r="J515" s="263">
        <v>5.2499999999999998E-2</v>
      </c>
      <c r="K515" s="262">
        <f t="shared" si="732"/>
        <v>12424.772653274664</v>
      </c>
      <c r="L515" s="263">
        <v>0.04</v>
      </c>
      <c r="M515" s="262">
        <f t="shared" si="733"/>
        <v>29029.842647837999</v>
      </c>
      <c r="N515" s="263">
        <v>0.1</v>
      </c>
      <c r="O515" s="262">
        <f t="shared" si="734"/>
        <v>349896.6934343914</v>
      </c>
      <c r="P515" s="262">
        <f t="shared" si="668"/>
        <v>87474.173358597851</v>
      </c>
      <c r="Q515" s="263">
        <f t="shared" si="702"/>
        <v>0.25</v>
      </c>
      <c r="R515" s="335">
        <f t="shared" si="725"/>
        <v>437370.86679298925</v>
      </c>
      <c r="S515" s="265">
        <f t="shared" si="704"/>
        <v>224.06294405378549</v>
      </c>
      <c r="T515" s="265">
        <f t="shared" si="705"/>
        <v>36522.259880767037</v>
      </c>
      <c r="U515" s="265">
        <f t="shared" si="726"/>
        <v>437370.86679298925</v>
      </c>
      <c r="V515" s="336">
        <f t="shared" si="727"/>
        <v>336.09441608067823</v>
      </c>
      <c r="W515" s="337">
        <f t="shared" si="728"/>
        <v>448.12588810757097</v>
      </c>
      <c r="X515" s="331"/>
      <c r="Y515" s="332"/>
      <c r="Z515" s="241"/>
    </row>
    <row r="516" spans="1:26" ht="34.9" customHeight="1">
      <c r="A516" s="333" t="s">
        <v>772</v>
      </c>
      <c r="B516" s="255" t="s">
        <v>778</v>
      </c>
      <c r="C516" s="256">
        <f t="shared" si="729"/>
        <v>92.430593946431856</v>
      </c>
      <c r="D516" s="261" t="s">
        <v>757</v>
      </c>
      <c r="E516" s="261" t="s">
        <v>757</v>
      </c>
      <c r="F516" s="261">
        <f>F513*0.46910239</f>
        <v>180424.51938343499</v>
      </c>
      <c r="G516" s="262">
        <f t="shared" si="730"/>
        <v>1804.2451938343499</v>
      </c>
      <c r="H516" s="263">
        <v>0.01</v>
      </c>
      <c r="I516" s="262">
        <f t="shared" si="731"/>
        <v>9472.2872676303359</v>
      </c>
      <c r="J516" s="263">
        <v>5.2499999999999998E-2</v>
      </c>
      <c r="K516" s="262">
        <f t="shared" si="732"/>
        <v>7722.1694296110172</v>
      </c>
      <c r="L516" s="263">
        <v>0.04</v>
      </c>
      <c r="M516" s="262">
        <f t="shared" si="733"/>
        <v>18042.4519383435</v>
      </c>
      <c r="N516" s="263">
        <v>0.1</v>
      </c>
      <c r="O516" s="262">
        <f t="shared" si="734"/>
        <v>217465.67321285419</v>
      </c>
      <c r="P516" s="262">
        <f t="shared" si="668"/>
        <v>54366.418303213548</v>
      </c>
      <c r="Q516" s="263">
        <f t="shared" si="702"/>
        <v>0.25</v>
      </c>
      <c r="R516" s="335">
        <f t="shared" si="725"/>
        <v>271832.09151606774</v>
      </c>
      <c r="S516" s="265">
        <f t="shared" si="704"/>
        <v>139.25824360454291</v>
      </c>
      <c r="T516" s="265">
        <f t="shared" si="705"/>
        <v>22699.093707540495</v>
      </c>
      <c r="U516" s="265">
        <f t="shared" si="726"/>
        <v>271832.09151606774</v>
      </c>
      <c r="V516" s="336">
        <f t="shared" si="727"/>
        <v>208.88736540681435</v>
      </c>
      <c r="W516" s="337">
        <f t="shared" si="728"/>
        <v>278.51648720908582</v>
      </c>
      <c r="X516" s="331"/>
      <c r="Y516" s="332"/>
      <c r="Z516" s="241"/>
    </row>
    <row r="517" spans="1:26" ht="34.9" customHeight="1">
      <c r="A517" s="333" t="s">
        <v>772</v>
      </c>
      <c r="B517" s="255" t="s">
        <v>779</v>
      </c>
      <c r="C517" s="256">
        <f t="shared" si="729"/>
        <v>70.804205173970288</v>
      </c>
      <c r="D517" s="261" t="s">
        <v>757</v>
      </c>
      <c r="E517" s="261" t="s">
        <v>757</v>
      </c>
      <c r="F517" s="261">
        <f>F513*0.35934446</f>
        <v>138209.80849959</v>
      </c>
      <c r="G517" s="262">
        <f t="shared" si="730"/>
        <v>1382.0980849959001</v>
      </c>
      <c r="H517" s="263">
        <v>0.01</v>
      </c>
      <c r="I517" s="262">
        <f t="shared" si="731"/>
        <v>7256.0149462284744</v>
      </c>
      <c r="J517" s="263">
        <v>5.2499999999999998E-2</v>
      </c>
      <c r="K517" s="262">
        <f t="shared" si="732"/>
        <v>5915.3798037824517</v>
      </c>
      <c r="L517" s="263">
        <v>0.04</v>
      </c>
      <c r="M517" s="262">
        <f t="shared" si="733"/>
        <v>13820.980849959</v>
      </c>
      <c r="N517" s="263">
        <v>0.1</v>
      </c>
      <c r="O517" s="262">
        <f t="shared" si="734"/>
        <v>166584.28218455584</v>
      </c>
      <c r="P517" s="262">
        <f t="shared" si="668"/>
        <v>41646.070546138959</v>
      </c>
      <c r="Q517" s="263">
        <f t="shared" si="702"/>
        <v>0.25</v>
      </c>
      <c r="R517" s="335">
        <f t="shared" si="725"/>
        <v>208230.35273069481</v>
      </c>
      <c r="S517" s="265">
        <f t="shared" si="704"/>
        <v>106.675385620233</v>
      </c>
      <c r="T517" s="265">
        <f t="shared" si="705"/>
        <v>17388.08785609798</v>
      </c>
      <c r="U517" s="265">
        <f t="shared" si="726"/>
        <v>208230.35273069481</v>
      </c>
      <c r="V517" s="336">
        <f t="shared" si="727"/>
        <v>160.01307843034951</v>
      </c>
      <c r="W517" s="337">
        <f t="shared" si="728"/>
        <v>213.350771240466</v>
      </c>
      <c r="X517" s="331"/>
      <c r="Y517" s="332"/>
      <c r="Z517" s="241"/>
    </row>
    <row r="518" spans="1:26" ht="34.9" customHeight="1">
      <c r="A518" s="333"/>
      <c r="B518" s="255"/>
      <c r="C518" s="256"/>
      <c r="D518" s="261"/>
      <c r="E518" s="261"/>
      <c r="F518" s="261"/>
      <c r="G518" s="262"/>
      <c r="H518" s="263"/>
      <c r="I518" s="262"/>
      <c r="J518" s="263"/>
      <c r="K518" s="262"/>
      <c r="L518" s="263"/>
      <c r="M518" s="262"/>
      <c r="N518" s="263"/>
      <c r="O518" s="262"/>
      <c r="P518" s="262"/>
      <c r="Q518" s="263"/>
      <c r="R518" s="335"/>
      <c r="S518" s="265"/>
      <c r="T518" s="265"/>
      <c r="U518" s="265"/>
      <c r="V518" s="336"/>
      <c r="W518" s="337"/>
      <c r="X518" s="331"/>
      <c r="Y518" s="332"/>
      <c r="Z518" s="241"/>
    </row>
    <row r="519" spans="1:26" ht="34.9" customHeight="1">
      <c r="A519" s="333"/>
      <c r="B519" s="255"/>
      <c r="C519" s="256"/>
      <c r="D519" s="261"/>
      <c r="E519" s="261"/>
      <c r="F519" s="261"/>
      <c r="G519" s="262"/>
      <c r="H519" s="263"/>
      <c r="I519" s="262"/>
      <c r="J519" s="263"/>
      <c r="K519" s="262"/>
      <c r="L519" s="263"/>
      <c r="M519" s="262"/>
      <c r="N519" s="263"/>
      <c r="O519" s="262"/>
      <c r="P519" s="262"/>
      <c r="Q519" s="263"/>
      <c r="R519" s="335"/>
      <c r="S519" s="265"/>
      <c r="T519" s="265"/>
      <c r="U519" s="265"/>
      <c r="V519" s="336"/>
      <c r="W519" s="337"/>
      <c r="X519" s="331"/>
      <c r="Y519" s="332"/>
      <c r="Z519" s="241"/>
    </row>
    <row r="520" spans="1:26" ht="34.9" customHeight="1">
      <c r="A520" s="333"/>
      <c r="B520" s="255"/>
      <c r="C520" s="256"/>
      <c r="D520" s="261"/>
      <c r="E520" s="261"/>
      <c r="F520" s="261"/>
      <c r="G520" s="262"/>
      <c r="H520" s="263"/>
      <c r="I520" s="262"/>
      <c r="J520" s="263"/>
      <c r="K520" s="262"/>
      <c r="L520" s="263"/>
      <c r="M520" s="262"/>
      <c r="N520" s="263"/>
      <c r="O520" s="262"/>
      <c r="P520" s="262"/>
      <c r="Q520" s="263"/>
      <c r="R520" s="335"/>
      <c r="S520" s="265"/>
      <c r="T520" s="265"/>
      <c r="U520" s="265"/>
      <c r="V520" s="336"/>
      <c r="W520" s="337"/>
      <c r="X520" s="331"/>
      <c r="Y520" s="332"/>
      <c r="Z520" s="241"/>
    </row>
    <row r="521" spans="1:26" ht="34.9" customHeight="1">
      <c r="A521" s="333"/>
      <c r="B521" s="255"/>
      <c r="C521" s="256"/>
      <c r="D521" s="261"/>
      <c r="E521" s="261"/>
      <c r="F521" s="261"/>
      <c r="G521" s="262"/>
      <c r="H521" s="263"/>
      <c r="I521" s="262"/>
      <c r="J521" s="263"/>
      <c r="K521" s="262"/>
      <c r="L521" s="263"/>
      <c r="M521" s="262"/>
      <c r="N521" s="263"/>
      <c r="O521" s="262"/>
      <c r="P521" s="262"/>
      <c r="Q521" s="263"/>
      <c r="R521" s="335"/>
      <c r="S521" s="265"/>
      <c r="T521" s="265"/>
      <c r="U521" s="265"/>
      <c r="V521" s="336"/>
      <c r="W521" s="337"/>
      <c r="X521" s="331"/>
      <c r="Y521" s="332"/>
      <c r="Z521" s="241"/>
    </row>
    <row r="522" spans="1:26" ht="34.9" customHeight="1">
      <c r="A522" s="333"/>
      <c r="B522" s="255"/>
      <c r="C522" s="256"/>
      <c r="D522" s="261"/>
      <c r="E522" s="261"/>
      <c r="F522" s="261"/>
      <c r="G522" s="262"/>
      <c r="H522" s="263"/>
      <c r="I522" s="262"/>
      <c r="J522" s="263"/>
      <c r="K522" s="262"/>
      <c r="L522" s="263"/>
      <c r="M522" s="262"/>
      <c r="N522" s="263"/>
      <c r="O522" s="262"/>
      <c r="P522" s="262"/>
      <c r="Q522" s="263"/>
      <c r="R522" s="335"/>
      <c r="S522" s="265"/>
      <c r="T522" s="265"/>
      <c r="U522" s="265"/>
      <c r="V522" s="336"/>
      <c r="W522" s="337"/>
      <c r="X522" s="331"/>
      <c r="Y522" s="332"/>
      <c r="Z522" s="241"/>
    </row>
    <row r="523" spans="1:26" ht="34.9" customHeight="1">
      <c r="A523" s="333"/>
      <c r="B523" s="255"/>
      <c r="C523" s="256"/>
      <c r="D523" s="261"/>
      <c r="E523" s="261"/>
      <c r="F523" s="261"/>
      <c r="G523" s="262"/>
      <c r="H523" s="263"/>
      <c r="I523" s="262"/>
      <c r="J523" s="263"/>
      <c r="K523" s="262"/>
      <c r="L523" s="263"/>
      <c r="M523" s="262"/>
      <c r="N523" s="263"/>
      <c r="O523" s="262"/>
      <c r="P523" s="262"/>
      <c r="Q523" s="263"/>
      <c r="R523" s="335"/>
      <c r="S523" s="265"/>
      <c r="T523" s="265"/>
      <c r="U523" s="265"/>
      <c r="V523" s="336"/>
      <c r="W523" s="337"/>
      <c r="X523" s="331"/>
      <c r="Y523" s="332"/>
      <c r="Z523" s="241"/>
    </row>
    <row r="524" spans="1:26" ht="34.9" customHeight="1">
      <c r="A524" s="333"/>
      <c r="B524" s="255"/>
      <c r="C524" s="256"/>
      <c r="D524" s="261"/>
      <c r="E524" s="261"/>
      <c r="F524" s="261"/>
      <c r="G524" s="262"/>
      <c r="H524" s="263"/>
      <c r="I524" s="262"/>
      <c r="J524" s="263"/>
      <c r="K524" s="262"/>
      <c r="L524" s="263"/>
      <c r="M524" s="262"/>
      <c r="N524" s="263"/>
      <c r="O524" s="262"/>
      <c r="P524" s="262"/>
      <c r="Q524" s="263"/>
      <c r="R524" s="335"/>
      <c r="S524" s="265"/>
      <c r="T524" s="265"/>
      <c r="U524" s="265"/>
      <c r="V524" s="336"/>
      <c r="W524" s="337"/>
      <c r="X524" s="331"/>
      <c r="Y524" s="332"/>
      <c r="Z524" s="241"/>
    </row>
    <row r="525" spans="1:26" ht="34.9" customHeight="1">
      <c r="A525" s="333"/>
      <c r="B525" s="255"/>
      <c r="C525" s="256"/>
      <c r="D525" s="261"/>
      <c r="E525" s="261"/>
      <c r="F525" s="261"/>
      <c r="G525" s="262"/>
      <c r="H525" s="263"/>
      <c r="I525" s="262"/>
      <c r="J525" s="263"/>
      <c r="K525" s="262"/>
      <c r="L525" s="263"/>
      <c r="M525" s="262"/>
      <c r="N525" s="263"/>
      <c r="O525" s="262"/>
      <c r="P525" s="262"/>
      <c r="Q525" s="263"/>
      <c r="R525" s="335"/>
      <c r="S525" s="265"/>
      <c r="T525" s="265"/>
      <c r="U525" s="265"/>
      <c r="V525" s="336"/>
      <c r="W525" s="337"/>
      <c r="X525" s="331"/>
      <c r="Y525" s="332"/>
      <c r="Z525" s="241"/>
    </row>
    <row r="526" spans="1:26" ht="34.9" customHeight="1">
      <c r="A526" s="333"/>
      <c r="B526" s="255"/>
      <c r="C526" s="256"/>
      <c r="D526" s="261"/>
      <c r="E526" s="261"/>
      <c r="F526" s="261"/>
      <c r="G526" s="262"/>
      <c r="H526" s="263"/>
      <c r="I526" s="262"/>
      <c r="J526" s="263"/>
      <c r="K526" s="262"/>
      <c r="L526" s="263"/>
      <c r="M526" s="262"/>
      <c r="N526" s="263"/>
      <c r="O526" s="262"/>
      <c r="P526" s="262"/>
      <c r="Q526" s="263"/>
      <c r="R526" s="335"/>
      <c r="S526" s="265"/>
      <c r="T526" s="265"/>
      <c r="U526" s="265"/>
      <c r="V526" s="336"/>
      <c r="W526" s="337"/>
      <c r="X526" s="331"/>
      <c r="Y526" s="332"/>
      <c r="Z526" s="241"/>
    </row>
    <row r="527" spans="1:26" ht="34.9" customHeight="1">
      <c r="A527" s="333"/>
      <c r="B527" s="255"/>
      <c r="C527" s="256"/>
      <c r="D527" s="261"/>
      <c r="E527" s="261"/>
      <c r="F527" s="261"/>
      <c r="G527" s="262"/>
      <c r="H527" s="263"/>
      <c r="I527" s="262"/>
      <c r="J527" s="263"/>
      <c r="K527" s="262"/>
      <c r="L527" s="263"/>
      <c r="M527" s="262"/>
      <c r="N527" s="263"/>
      <c r="O527" s="262"/>
      <c r="P527" s="262"/>
      <c r="Q527" s="263"/>
      <c r="R527" s="335"/>
      <c r="S527" s="265"/>
      <c r="T527" s="265"/>
      <c r="U527" s="265"/>
      <c r="V527" s="336"/>
      <c r="W527" s="337"/>
      <c r="X527" s="331"/>
      <c r="Y527" s="332"/>
      <c r="Z527" s="241"/>
    </row>
    <row r="528" spans="1:26" ht="34.9" customHeight="1">
      <c r="A528" s="333"/>
      <c r="B528" s="255"/>
      <c r="C528" s="256"/>
      <c r="D528" s="261"/>
      <c r="E528" s="261"/>
      <c r="F528" s="261"/>
      <c r="G528" s="262"/>
      <c r="H528" s="263"/>
      <c r="I528" s="262"/>
      <c r="J528" s="263"/>
      <c r="K528" s="262"/>
      <c r="L528" s="263"/>
      <c r="M528" s="262"/>
      <c r="N528" s="263"/>
      <c r="O528" s="262"/>
      <c r="P528" s="262"/>
      <c r="Q528" s="263"/>
      <c r="R528" s="335"/>
      <c r="S528" s="265"/>
      <c r="T528" s="265"/>
      <c r="U528" s="265"/>
      <c r="V528" s="336"/>
      <c r="W528" s="337"/>
      <c r="X528" s="331"/>
      <c r="Y528" s="332"/>
      <c r="Z528" s="241"/>
    </row>
    <row r="529" spans="1:26" ht="34.9" customHeight="1">
      <c r="A529" s="333"/>
      <c r="B529" s="255"/>
      <c r="C529" s="256"/>
      <c r="D529" s="261"/>
      <c r="E529" s="261"/>
      <c r="F529" s="261"/>
      <c r="G529" s="262"/>
      <c r="H529" s="263"/>
      <c r="I529" s="262"/>
      <c r="J529" s="263"/>
      <c r="K529" s="262"/>
      <c r="L529" s="263"/>
      <c r="M529" s="262"/>
      <c r="N529" s="263"/>
      <c r="O529" s="262"/>
      <c r="P529" s="262"/>
      <c r="Q529" s="263"/>
      <c r="R529" s="335"/>
      <c r="S529" s="265"/>
      <c r="T529" s="265"/>
      <c r="U529" s="265"/>
      <c r="V529" s="336"/>
      <c r="W529" s="337"/>
      <c r="X529" s="331"/>
      <c r="Y529" s="332"/>
      <c r="Z529" s="241"/>
    </row>
    <row r="530" spans="1:26" ht="34.9" customHeight="1">
      <c r="A530" s="333"/>
      <c r="B530" s="255"/>
      <c r="C530" s="256"/>
      <c r="D530" s="261"/>
      <c r="E530" s="261"/>
      <c r="F530" s="261"/>
      <c r="G530" s="262"/>
      <c r="H530" s="263"/>
      <c r="I530" s="262"/>
      <c r="J530" s="263"/>
      <c r="K530" s="262"/>
      <c r="L530" s="263"/>
      <c r="M530" s="262"/>
      <c r="N530" s="263"/>
      <c r="O530" s="262"/>
      <c r="P530" s="262"/>
      <c r="Q530" s="263"/>
      <c r="R530" s="335"/>
      <c r="S530" s="265"/>
      <c r="T530" s="265"/>
      <c r="U530" s="265"/>
      <c r="V530" s="336"/>
      <c r="W530" s="337"/>
      <c r="X530" s="331"/>
      <c r="Y530" s="332"/>
      <c r="Z530" s="241"/>
    </row>
    <row r="531" spans="1:26" ht="30" customHeight="1"/>
  </sheetData>
  <printOptions horizontalCentered="1" verticalCentered="1" gridLinesSet="0"/>
  <pageMargins left="0.70866141732283472" right="0.19685039370078741" top="0.55118110236220474" bottom="0" header="0" footer="0"/>
  <pageSetup paperSize="8" scale="34" orientation="landscape" horizontalDpi="4294967292" r:id="rId1"/>
  <headerFooter alignWithMargins="0">
    <oddHeader>&amp;L&amp;"CG Times,Bold"&amp;18&amp;UESKOM PROPOSED RATES - WHITE COLLAR
APPENDIX B</oddHeader>
    <oddFooter>&amp;R[Date]</oddFooter>
  </headerFooter>
  <rowBreaks count="4" manualBreakCount="4">
    <brk id="77" max="21" man="1"/>
    <brk id="237" max="21" man="1"/>
    <brk id="358" max="21" man="1"/>
    <brk id="468" max="21"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45C822AA70F84397A5B406073A16A3" ma:contentTypeVersion="13" ma:contentTypeDescription="Create a new document." ma:contentTypeScope="" ma:versionID="acec49b30302820e9b7421ebfa500c60">
  <xsd:schema xmlns:xsd="http://www.w3.org/2001/XMLSchema" xmlns:xs="http://www.w3.org/2001/XMLSchema" xmlns:p="http://schemas.microsoft.com/office/2006/metadata/properties" xmlns:ns2="96be4e6c-374b-4663-9617-e5388806035f" xmlns:ns3="1ee30149-c5e9-4ea1-bb96-d55a59e3c960" targetNamespace="http://schemas.microsoft.com/office/2006/metadata/properties" ma:root="true" ma:fieldsID="6875d58f1e8a63b69ef64381b62d3c3b" ns2:_="" ns3:_="">
    <xsd:import namespace="96be4e6c-374b-4663-9617-e5388806035f"/>
    <xsd:import namespace="1ee30149-c5e9-4ea1-bb96-d55a59e3c96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be4e6c-374b-4663-9617-e538880603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e7d7f83-bb40-45d7-9aee-820f2fa0623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e30149-c5e9-4ea1-bb96-d55a59e3c96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9dcf21c-be05-4f83-b358-e657f22d7193}" ma:internalName="TaxCatchAll" ma:showField="CatchAllData" ma:web="1ee30149-c5e9-4ea1-bb96-d55a59e3c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be4e6c-374b-4663-9617-e5388806035f">
      <Terms xmlns="http://schemas.microsoft.com/office/infopath/2007/PartnerControls"/>
    </lcf76f155ced4ddcb4097134ff3c332f>
    <TaxCatchAll xmlns="1ee30149-c5e9-4ea1-bb96-d55a59e3c960" xsi:nil="true"/>
  </documentManagement>
</p:properties>
</file>

<file path=customXml/itemProps1.xml><?xml version="1.0" encoding="utf-8"?>
<ds:datastoreItem xmlns:ds="http://schemas.openxmlformats.org/officeDocument/2006/customXml" ds:itemID="{4E603D07-E843-488A-B4FA-9A3CEF2132F1}">
  <ds:schemaRefs>
    <ds:schemaRef ds:uri="http://schemas.microsoft.com/sharepoint/v3/contenttype/forms"/>
  </ds:schemaRefs>
</ds:datastoreItem>
</file>

<file path=customXml/itemProps2.xml><?xml version="1.0" encoding="utf-8"?>
<ds:datastoreItem xmlns:ds="http://schemas.openxmlformats.org/officeDocument/2006/customXml" ds:itemID="{420CAFC5-AC6D-4377-BDDD-DC81D7B41A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be4e6c-374b-4663-9617-e5388806035f"/>
    <ds:schemaRef ds:uri="1ee30149-c5e9-4ea1-bb96-d55a59e3c9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8FC4BA-9CE0-4E0F-A80B-9704F540AC87}">
  <ds:schemaRefs>
    <ds:schemaRef ds:uri="http://schemas.microsoft.com/office/2006/metadata/properties"/>
    <ds:schemaRef ds:uri="http://schemas.microsoft.com/office/infopath/2007/PartnerControls"/>
    <ds:schemaRef ds:uri="96be4e6c-374b-4663-9617-e5388806035f"/>
    <ds:schemaRef ds:uri="1ee30149-c5e9-4ea1-bb96-d55a59e3c960"/>
  </ds:schemaRefs>
</ds:datastoreItem>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1</vt:lpstr>
      <vt:lpstr>Table 1 (2)</vt:lpstr>
      <vt:lpstr>Site Establishment Breakdown</vt:lpstr>
      <vt:lpstr>Safety Breakdown</vt:lpstr>
      <vt:lpstr>Staff Costs - BCCEI '24-'25</vt:lpstr>
      <vt:lpstr>W Collar Pers 1 (corrected)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Mokhele Ramabusa</cp:lastModifiedBy>
  <dcterms:created xsi:type="dcterms:W3CDTF">2026-03-30T08:48:32Z</dcterms:created>
  <dcterms:modified xsi:type="dcterms:W3CDTF">2026-10-02T10:34:58Z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2026-03-30T00:00:00Z</vt:filetime>
  </property>
  <property fmtid="{D5CDD505-2E9C-101B-9397-08002B2CF9AE}" pid="3" name="Creator">
    <vt:lpwstr>Microsoft® Word 2016</vt:lpwstr>
  </property>
  <property fmtid="{D5CDD505-2E9C-101B-9397-08002B2CF9AE}" pid="4" name="LastSaved">
    <vt:filetime>2026-03-30T00:00:00Z</vt:filetime>
  </property>
  <property fmtid="{D5CDD505-2E9C-101B-9397-08002B2CF9AE}" pid="5" name="Producer">
    <vt:lpwstr>Microsoft® Word 2016</vt:lpwstr>
  </property>
  <property fmtid="{D5CDD505-2E9C-101B-9397-08002B2CF9AE}" pid="6" name="ContentTypeId">
    <vt:lpwstr>0x0101008245C822AA70F84397A5B406073A16A3</vt:lpwstr>
  </property>
</Properties>
</file>