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ganyarj\Desktop\"/>
    </mc:Choice>
  </mc:AlternateContent>
  <xr:revisionPtr revIDLastSave="0" documentId="8_{39815B2B-DB97-4ECB-BAD7-BE4A852794A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escalation" sheetId="6" r:id="rId1"/>
    <sheet name="BOQ (3)" sheetId="7" state="hidden" r:id="rId2"/>
    <sheet name="BOQ (2)" sheetId="5" r:id="rId3"/>
    <sheet name="Escalation" sheetId="4" state="hidden" r:id="rId4"/>
    <sheet name="BOQ" sheetId="1" state="hidden" r:id="rId5"/>
    <sheet name="Sheet2" sheetId="2" state="hidden" r:id="rId6"/>
    <sheet name="Sheet3" sheetId="3" state="hidden" r:id="rId7"/>
  </sheets>
  <externalReferences>
    <externalReference r:id="rId8"/>
  </externalReferences>
  <definedNames>
    <definedName name="\a" localSheetId="2">#REF!</definedName>
    <definedName name="\a" localSheetId="1">#REF!</definedName>
    <definedName name="\a">#REF!</definedName>
    <definedName name="\b" localSheetId="2">[1]DCF!#REF!</definedName>
    <definedName name="\b" localSheetId="1">[1]DCF!#REF!</definedName>
    <definedName name="\b">[1]DCF!#REF!</definedName>
    <definedName name="\c" localSheetId="2">[1]DCF!#REF!</definedName>
    <definedName name="\c" localSheetId="1">[1]DCF!#REF!</definedName>
    <definedName name="\c">[1]DCF!#REF!</definedName>
    <definedName name="\d" localSheetId="2">[1]DCF!#REF!</definedName>
    <definedName name="\d" localSheetId="1">[1]DCF!#REF!</definedName>
    <definedName name="\d">[1]DCF!#REF!</definedName>
    <definedName name="\e" localSheetId="2">[1]DCF!#REF!</definedName>
    <definedName name="\e" localSheetId="1">[1]DCF!#REF!</definedName>
    <definedName name="\e">[1]DCF!#REF!</definedName>
    <definedName name="\f" localSheetId="2">[1]DCF!#REF!</definedName>
    <definedName name="\f" localSheetId="1">[1]DCF!#REF!</definedName>
    <definedName name="\f">[1]DCF!#REF!</definedName>
    <definedName name="\g" localSheetId="2">[1]DCF!#REF!</definedName>
    <definedName name="\g" localSheetId="1">[1]DCF!#REF!</definedName>
    <definedName name="\g">[1]DCF!#REF!</definedName>
    <definedName name="\h" localSheetId="2">[1]DCF!#REF!</definedName>
    <definedName name="\h" localSheetId="1">[1]DCF!#REF!</definedName>
    <definedName name="\h">[1]DCF!#REF!</definedName>
    <definedName name="\i" localSheetId="2">[1]DCF!#REF!</definedName>
    <definedName name="\i" localSheetId="1">[1]DCF!#REF!</definedName>
    <definedName name="\i">[1]DCF!#REF!</definedName>
    <definedName name="_C8" localSheetId="2">#REF!</definedName>
    <definedName name="_C8" localSheetId="1">#REF!</definedName>
    <definedName name="_C8">#REF!</definedName>
    <definedName name="_J" localSheetId="2">[1]DCF!#REF!</definedName>
    <definedName name="_J" localSheetId="1">[1]DCF!#REF!</definedName>
    <definedName name="_J">[1]DCF!#REF!</definedName>
    <definedName name="_Z" localSheetId="2">#REF!</definedName>
    <definedName name="_Z" localSheetId="1">#REF!</definedName>
    <definedName name="_Z">#REF!</definedName>
    <definedName name="Print_Area_MI" localSheetId="2">#REF!</definedName>
    <definedName name="Print_Area_MI" localSheetId="1">#REF!</definedName>
    <definedName name="Print_Area_MI">#REF!</definedName>
    <definedName name="THAT">[1]DCF!$CB$3:$CC$88</definedName>
    <definedName name="THIS">[1]DCF!$CB$3:$CB$90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5" l="1"/>
  <c r="G57" i="5"/>
  <c r="F8" i="5" l="1"/>
  <c r="G8" i="5" s="1"/>
  <c r="F55" i="5"/>
  <c r="G55" i="5" s="1"/>
  <c r="F14" i="5"/>
  <c r="G14" i="5" s="1"/>
  <c r="G60" i="5"/>
  <c r="G59" i="5"/>
  <c r="G32" i="5"/>
  <c r="G9" i="5"/>
  <c r="G10" i="5"/>
  <c r="G11" i="5"/>
  <c r="G12" i="5"/>
  <c r="F60" i="5"/>
  <c r="F59" i="5"/>
  <c r="F47" i="5"/>
  <c r="G47" i="5" s="1"/>
  <c r="F48" i="5"/>
  <c r="G48" i="5" s="1"/>
  <c r="F49" i="5"/>
  <c r="G49" i="5" s="1"/>
  <c r="F50" i="5"/>
  <c r="G50" i="5" s="1"/>
  <c r="F51" i="5"/>
  <c r="G51" i="5" s="1"/>
  <c r="F52" i="5"/>
  <c r="G52" i="5" s="1"/>
  <c r="F53" i="5"/>
  <c r="G53" i="5" s="1"/>
  <c r="F54" i="5"/>
  <c r="G54" i="5" s="1"/>
  <c r="F56" i="5"/>
  <c r="G56" i="5" s="1"/>
  <c r="F46" i="5"/>
  <c r="G46" i="5" s="1"/>
  <c r="F44" i="5"/>
  <c r="G44" i="5" s="1"/>
  <c r="F27" i="5"/>
  <c r="G27" i="5" s="1"/>
  <c r="F28" i="5"/>
  <c r="G28" i="5" s="1"/>
  <c r="F29" i="5"/>
  <c r="G29" i="5" s="1"/>
  <c r="F30" i="5"/>
  <c r="G30" i="5" s="1"/>
  <c r="F31" i="5"/>
  <c r="G31" i="5" s="1"/>
  <c r="F32" i="5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41" i="5"/>
  <c r="G41" i="5" s="1"/>
  <c r="F42" i="5"/>
  <c r="G42" i="5" s="1"/>
  <c r="F26" i="5"/>
  <c r="G26" i="5" s="1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22" i="5"/>
  <c r="G22" i="5" s="1"/>
  <c r="F23" i="5"/>
  <c r="G23" i="5" s="1"/>
  <c r="F24" i="5"/>
  <c r="G24" i="5" s="1"/>
  <c r="F9" i="5"/>
  <c r="F10" i="5"/>
  <c r="F11" i="5"/>
  <c r="F12" i="5"/>
  <c r="F13" i="5"/>
  <c r="G13" i="5" s="1"/>
  <c r="L8" i="7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L56" i="7"/>
  <c r="L55" i="7"/>
  <c r="E55" i="7"/>
  <c r="F55" i="7" s="1"/>
  <c r="L54" i="7"/>
  <c r="F54" i="7"/>
  <c r="E54" i="7"/>
  <c r="L53" i="7"/>
  <c r="E53" i="7"/>
  <c r="F53" i="7" s="1"/>
  <c r="L52" i="7"/>
  <c r="E52" i="7"/>
  <c r="F52" i="7" s="1"/>
  <c r="L51" i="7"/>
  <c r="F51" i="7"/>
  <c r="G51" i="7" s="1"/>
  <c r="H51" i="7" s="1"/>
  <c r="E51" i="7"/>
  <c r="L50" i="7"/>
  <c r="E50" i="7"/>
  <c r="F50" i="7" s="1"/>
  <c r="L49" i="7"/>
  <c r="F49" i="7"/>
  <c r="E49" i="7"/>
  <c r="L48" i="7"/>
  <c r="E48" i="7"/>
  <c r="F48" i="7" s="1"/>
  <c r="L47" i="7"/>
  <c r="E47" i="7"/>
  <c r="F47" i="7" s="1"/>
  <c r="L46" i="7"/>
  <c r="F46" i="7"/>
  <c r="E46" i="7"/>
  <c r="L44" i="7"/>
  <c r="E44" i="7"/>
  <c r="F44" i="7" s="1"/>
  <c r="L42" i="7"/>
  <c r="E42" i="7"/>
  <c r="F42" i="7" s="1"/>
  <c r="L41" i="7"/>
  <c r="F41" i="7"/>
  <c r="G41" i="7" s="1"/>
  <c r="H41" i="7" s="1"/>
  <c r="E41" i="7"/>
  <c r="L40" i="7"/>
  <c r="E40" i="7"/>
  <c r="F40" i="7" s="1"/>
  <c r="L39" i="7"/>
  <c r="F39" i="7"/>
  <c r="E39" i="7"/>
  <c r="L38" i="7"/>
  <c r="E38" i="7"/>
  <c r="F38" i="7" s="1"/>
  <c r="L37" i="7"/>
  <c r="E37" i="7"/>
  <c r="F37" i="7" s="1"/>
  <c r="L36" i="7"/>
  <c r="F36" i="7"/>
  <c r="E36" i="7"/>
  <c r="L35" i="7"/>
  <c r="E35" i="7"/>
  <c r="F35" i="7" s="1"/>
  <c r="F34" i="7"/>
  <c r="G34" i="7" s="1"/>
  <c r="H34" i="7" s="1"/>
  <c r="E34" i="7"/>
  <c r="L33" i="7"/>
  <c r="E33" i="7"/>
  <c r="F33" i="7" s="1"/>
  <c r="L32" i="7"/>
  <c r="F32" i="7"/>
  <c r="G32" i="7" s="1"/>
  <c r="E32" i="7"/>
  <c r="L31" i="7"/>
  <c r="E31" i="7"/>
  <c r="F31" i="7" s="1"/>
  <c r="L30" i="7"/>
  <c r="E30" i="7"/>
  <c r="F30" i="7" s="1"/>
  <c r="L29" i="7"/>
  <c r="F29" i="7"/>
  <c r="E29" i="7"/>
  <c r="L28" i="7"/>
  <c r="E28" i="7"/>
  <c r="F28" i="7" s="1"/>
  <c r="L27" i="7"/>
  <c r="E27" i="7"/>
  <c r="F27" i="7" s="1"/>
  <c r="L26" i="7"/>
  <c r="F26" i="7"/>
  <c r="G26" i="7" s="1"/>
  <c r="H26" i="7" s="1"/>
  <c r="E26" i="7"/>
  <c r="L24" i="7"/>
  <c r="E24" i="7"/>
  <c r="F24" i="7" s="1"/>
  <c r="L23" i="7"/>
  <c r="F23" i="7"/>
  <c r="G23" i="7" s="1"/>
  <c r="E23" i="7"/>
  <c r="L22" i="7"/>
  <c r="E22" i="7"/>
  <c r="F22" i="7" s="1"/>
  <c r="L21" i="7"/>
  <c r="E21" i="7"/>
  <c r="F21" i="7" s="1"/>
  <c r="L20" i="7"/>
  <c r="E20" i="7"/>
  <c r="F20" i="7" s="1"/>
  <c r="L19" i="7"/>
  <c r="E19" i="7"/>
  <c r="F19" i="7" s="1"/>
  <c r="L18" i="7"/>
  <c r="E18" i="7"/>
  <c r="F18" i="7" s="1"/>
  <c r="L17" i="7"/>
  <c r="F17" i="7"/>
  <c r="G17" i="7" s="1"/>
  <c r="H17" i="7" s="1"/>
  <c r="E17" i="7"/>
  <c r="L16" i="7"/>
  <c r="E16" i="7"/>
  <c r="F16" i="7" s="1"/>
  <c r="E15" i="7"/>
  <c r="F15" i="7" s="1"/>
  <c r="L14" i="7"/>
  <c r="E14" i="7"/>
  <c r="F14" i="7" s="1"/>
  <c r="L13" i="7"/>
  <c r="E13" i="7"/>
  <c r="F13" i="7" s="1"/>
  <c r="L12" i="7"/>
  <c r="E12" i="7"/>
  <c r="F12" i="7" s="1"/>
  <c r="L11" i="7"/>
  <c r="E11" i="7"/>
  <c r="F11" i="7" s="1"/>
  <c r="L10" i="7"/>
  <c r="F10" i="7"/>
  <c r="G10" i="7" s="1"/>
  <c r="H10" i="7" s="1"/>
  <c r="E10" i="7"/>
  <c r="L9" i="7"/>
  <c r="E9" i="7"/>
  <c r="F9" i="7" s="1"/>
  <c r="D8" i="7"/>
  <c r="E8" i="7" s="1"/>
  <c r="F8" i="7" s="1"/>
  <c r="G21" i="6"/>
  <c r="H21" i="6" s="1"/>
  <c r="G11" i="7" l="1"/>
  <c r="H11" i="7" s="1"/>
  <c r="G31" i="7"/>
  <c r="H31" i="7" s="1"/>
  <c r="I34" i="7"/>
  <c r="J34" i="7" s="1"/>
  <c r="G38" i="7"/>
  <c r="H38" i="7" s="1"/>
  <c r="I41" i="7"/>
  <c r="J41" i="7" s="1"/>
  <c r="H50" i="7"/>
  <c r="G50" i="7"/>
  <c r="G47" i="7"/>
  <c r="H47" i="7" s="1"/>
  <c r="G8" i="7"/>
  <c r="H8" i="7"/>
  <c r="H12" i="7"/>
  <c r="G12" i="7"/>
  <c r="H20" i="7"/>
  <c r="G20" i="7"/>
  <c r="G28" i="7"/>
  <c r="H28" i="7" s="1"/>
  <c r="G35" i="7"/>
  <c r="H35" i="7" s="1"/>
  <c r="G9" i="7"/>
  <c r="H9" i="7" s="1"/>
  <c r="G24" i="7"/>
  <c r="H24" i="7" s="1"/>
  <c r="G42" i="7"/>
  <c r="H42" i="7" s="1"/>
  <c r="G27" i="7"/>
  <c r="H27" i="7" s="1"/>
  <c r="H53" i="7"/>
  <c r="G53" i="7"/>
  <c r="G48" i="7"/>
  <c r="H48" i="7" s="1"/>
  <c r="I51" i="7"/>
  <c r="J51" i="7"/>
  <c r="J17" i="7"/>
  <c r="I17" i="7"/>
  <c r="G44" i="7"/>
  <c r="H44" i="7" s="1"/>
  <c r="G55" i="7"/>
  <c r="H55" i="7"/>
  <c r="H15" i="7"/>
  <c r="G15" i="7"/>
  <c r="J10" i="7"/>
  <c r="I10" i="7"/>
  <c r="G18" i="7"/>
  <c r="H18" i="7" s="1"/>
  <c r="I26" i="7"/>
  <c r="J26" i="7"/>
  <c r="H33" i="7"/>
  <c r="G33" i="7"/>
  <c r="H40" i="7"/>
  <c r="G40" i="7"/>
  <c r="G52" i="7"/>
  <c r="H52" i="7" s="1"/>
  <c r="G19" i="7"/>
  <c r="H19" i="7" s="1"/>
  <c r="H16" i="7"/>
  <c r="G16" i="7"/>
  <c r="H13" i="7"/>
  <c r="G13" i="7"/>
  <c r="G21" i="7"/>
  <c r="H21" i="7"/>
  <c r="G14" i="7"/>
  <c r="H14" i="7" s="1"/>
  <c r="H22" i="7"/>
  <c r="G22" i="7"/>
  <c r="H30" i="7"/>
  <c r="G30" i="7"/>
  <c r="G37" i="7"/>
  <c r="H37" i="7"/>
  <c r="G39" i="7"/>
  <c r="H39" i="7" s="1"/>
  <c r="G49" i="7"/>
  <c r="H49" i="7" s="1"/>
  <c r="H23" i="7"/>
  <c r="H32" i="7"/>
  <c r="G29" i="7"/>
  <c r="H29" i="7" s="1"/>
  <c r="G36" i="7"/>
  <c r="H36" i="7" s="1"/>
  <c r="G46" i="7"/>
  <c r="H46" i="7" s="1"/>
  <c r="G54" i="7"/>
  <c r="H54" i="7" s="1"/>
  <c r="I46" i="7" l="1"/>
  <c r="J46" i="7" s="1"/>
  <c r="I48" i="7"/>
  <c r="J48" i="7" s="1"/>
  <c r="I28" i="7"/>
  <c r="J28" i="7"/>
  <c r="I54" i="7"/>
  <c r="J54" i="7" s="1"/>
  <c r="I36" i="7"/>
  <c r="J36" i="7" s="1"/>
  <c r="I29" i="7"/>
  <c r="J29" i="7" s="1"/>
  <c r="I35" i="7"/>
  <c r="J35" i="7"/>
  <c r="I44" i="7"/>
  <c r="J44" i="7"/>
  <c r="I27" i="7"/>
  <c r="J27" i="7"/>
  <c r="I38" i="7"/>
  <c r="J38" i="7" s="1"/>
  <c r="I19" i="7"/>
  <c r="J19" i="7"/>
  <c r="I18" i="7"/>
  <c r="J18" i="7" s="1"/>
  <c r="I42" i="7"/>
  <c r="J42" i="7"/>
  <c r="I47" i="7"/>
  <c r="J47" i="7" s="1"/>
  <c r="I49" i="7"/>
  <c r="J49" i="7"/>
  <c r="I14" i="7"/>
  <c r="J14" i="7" s="1"/>
  <c r="I52" i="7"/>
  <c r="J52" i="7"/>
  <c r="I24" i="7"/>
  <c r="J24" i="7" s="1"/>
  <c r="I31" i="7"/>
  <c r="J31" i="7" s="1"/>
  <c r="I39" i="7"/>
  <c r="J39" i="7"/>
  <c r="I9" i="7"/>
  <c r="J9" i="7"/>
  <c r="I11" i="7"/>
  <c r="J11" i="7" s="1"/>
  <c r="I37" i="7"/>
  <c r="J37" i="7" s="1"/>
  <c r="I21" i="7"/>
  <c r="J21" i="7" s="1"/>
  <c r="I16" i="7"/>
  <c r="J16" i="7" s="1"/>
  <c r="J8" i="7"/>
  <c r="I8" i="7"/>
  <c r="I22" i="7"/>
  <c r="J22" i="7" s="1"/>
  <c r="I32" i="7"/>
  <c r="J32" i="7"/>
  <c r="I30" i="7"/>
  <c r="J30" i="7" s="1"/>
  <c r="J13" i="7"/>
  <c r="I13" i="7"/>
  <c r="I40" i="7"/>
  <c r="J40" i="7" s="1"/>
  <c r="I20" i="7"/>
  <c r="J20" i="7" s="1"/>
  <c r="I50" i="7"/>
  <c r="J50" i="7" s="1"/>
  <c r="J55" i="7"/>
  <c r="I55" i="7"/>
  <c r="I23" i="7"/>
  <c r="J23" i="7"/>
  <c r="I53" i="7"/>
  <c r="J53" i="7" s="1"/>
  <c r="I33" i="7"/>
  <c r="J33" i="7" s="1"/>
  <c r="J15" i="7"/>
  <c r="I15" i="7"/>
  <c r="I12" i="7"/>
  <c r="J12" i="7"/>
  <c r="H25" i="6" l="1"/>
  <c r="D25" i="6"/>
  <c r="E8" i="1" l="1"/>
  <c r="E9" i="1"/>
  <c r="F9" i="1"/>
  <c r="H9" i="1" s="1"/>
  <c r="G9" i="1"/>
  <c r="E10" i="1"/>
  <c r="F10" i="1"/>
  <c r="G10" i="1" s="1"/>
  <c r="E11" i="1"/>
  <c r="F11" i="1" s="1"/>
  <c r="E12" i="1"/>
  <c r="F12" i="1" s="1"/>
  <c r="E13" i="1"/>
  <c r="F13" i="1"/>
  <c r="H13" i="1" s="1"/>
  <c r="G13" i="1"/>
  <c r="E14" i="1"/>
  <c r="F14" i="1"/>
  <c r="G14" i="1" s="1"/>
  <c r="E15" i="1"/>
  <c r="F15" i="1" s="1"/>
  <c r="E16" i="1"/>
  <c r="F16" i="1" s="1"/>
  <c r="E17" i="1"/>
  <c r="F17" i="1"/>
  <c r="H17" i="1" s="1"/>
  <c r="G17" i="1"/>
  <c r="E18" i="1"/>
  <c r="F18" i="1"/>
  <c r="G18" i="1" s="1"/>
  <c r="E19" i="1"/>
  <c r="F19" i="1" s="1"/>
  <c r="E20" i="1"/>
  <c r="F20" i="1" s="1"/>
  <c r="E21" i="1"/>
  <c r="F21" i="1"/>
  <c r="H21" i="1" s="1"/>
  <c r="G21" i="1"/>
  <c r="E22" i="1"/>
  <c r="F22" i="1"/>
  <c r="G22" i="1" s="1"/>
  <c r="E23" i="1"/>
  <c r="F23" i="1" s="1"/>
  <c r="E25" i="1"/>
  <c r="F25" i="1" s="1"/>
  <c r="E26" i="1"/>
  <c r="F26" i="1"/>
  <c r="H26" i="1" s="1"/>
  <c r="G26" i="1"/>
  <c r="E27" i="1"/>
  <c r="F27" i="1"/>
  <c r="G27" i="1" s="1"/>
  <c r="E28" i="1"/>
  <c r="F28" i="1" s="1"/>
  <c r="E29" i="1"/>
  <c r="F29" i="1" s="1"/>
  <c r="E30" i="1"/>
  <c r="F30" i="1"/>
  <c r="H30" i="1" s="1"/>
  <c r="G30" i="1"/>
  <c r="E31" i="1"/>
  <c r="F31" i="1"/>
  <c r="G31" i="1" s="1"/>
  <c r="E32" i="1"/>
  <c r="F32" i="1" s="1"/>
  <c r="E33" i="1"/>
  <c r="F33" i="1" s="1"/>
  <c r="E34" i="1"/>
  <c r="F34" i="1"/>
  <c r="H34" i="1" s="1"/>
  <c r="G34" i="1"/>
  <c r="E35" i="1"/>
  <c r="F35" i="1"/>
  <c r="G35" i="1" s="1"/>
  <c r="E36" i="1"/>
  <c r="F36" i="1" s="1"/>
  <c r="E37" i="1"/>
  <c r="F37" i="1" s="1"/>
  <c r="E38" i="1"/>
  <c r="F38" i="1"/>
  <c r="H38" i="1" s="1"/>
  <c r="G38" i="1"/>
  <c r="E39" i="1"/>
  <c r="F39" i="1"/>
  <c r="G39" i="1" s="1"/>
  <c r="E40" i="1"/>
  <c r="F40" i="1" s="1"/>
  <c r="E42" i="1"/>
  <c r="F42" i="1" s="1"/>
  <c r="E44" i="1"/>
  <c r="F44" i="1"/>
  <c r="H44" i="1" s="1"/>
  <c r="G44" i="1"/>
  <c r="E45" i="1"/>
  <c r="F45" i="1"/>
  <c r="G45" i="1" s="1"/>
  <c r="H45" i="1" s="1"/>
  <c r="E46" i="1"/>
  <c r="F46" i="1" s="1"/>
  <c r="E47" i="1"/>
  <c r="F47" i="1" s="1"/>
  <c r="E48" i="1"/>
  <c r="F48" i="1"/>
  <c r="H48" i="1" s="1"/>
  <c r="G48" i="1"/>
  <c r="E49" i="1"/>
  <c r="F49" i="1"/>
  <c r="G49" i="1" s="1"/>
  <c r="H49" i="1" s="1"/>
  <c r="E50" i="1"/>
  <c r="F50" i="1" s="1"/>
  <c r="E51" i="1"/>
  <c r="F51" i="1" s="1"/>
  <c r="E52" i="1"/>
  <c r="F52" i="1"/>
  <c r="H52" i="1" s="1"/>
  <c r="G52" i="1"/>
  <c r="E53" i="1"/>
  <c r="F53" i="1"/>
  <c r="G53" i="1" s="1"/>
  <c r="H53" i="1" s="1"/>
  <c r="H40" i="5"/>
  <c r="I40" i="5" s="1"/>
  <c r="J40" i="5" s="1"/>
  <c r="H41" i="5"/>
  <c r="I41" i="5" s="1"/>
  <c r="J41" i="5" s="1"/>
  <c r="H20" i="5"/>
  <c r="I20" i="5" s="1"/>
  <c r="H35" i="5"/>
  <c r="I35" i="5" s="1"/>
  <c r="H36" i="5"/>
  <c r="I36" i="5" s="1"/>
  <c r="J36" i="5" s="1"/>
  <c r="H37" i="5"/>
  <c r="I37" i="5" s="1"/>
  <c r="H38" i="5"/>
  <c r="I38" i="5" s="1"/>
  <c r="J38" i="5" s="1"/>
  <c r="H39" i="5"/>
  <c r="I39" i="5" s="1"/>
  <c r="G28" i="1" l="1"/>
  <c r="H28" i="1"/>
  <c r="I48" i="1"/>
  <c r="J48" i="1"/>
  <c r="I17" i="1"/>
  <c r="J17" i="1" s="1"/>
  <c r="G47" i="1"/>
  <c r="H47" i="1"/>
  <c r="G40" i="1"/>
  <c r="H40" i="1" s="1"/>
  <c r="I21" i="1"/>
  <c r="J21" i="1"/>
  <c r="G12" i="1"/>
  <c r="H12" i="1" s="1"/>
  <c r="I52" i="1"/>
  <c r="J52" i="1"/>
  <c r="G51" i="1"/>
  <c r="H51" i="1"/>
  <c r="I26" i="1"/>
  <c r="J26" i="1"/>
  <c r="G16" i="1"/>
  <c r="H16" i="1" s="1"/>
  <c r="G11" i="1"/>
  <c r="H11" i="1"/>
  <c r="I9" i="1"/>
  <c r="J9" i="1"/>
  <c r="G32" i="1"/>
  <c r="H32" i="1" s="1"/>
  <c r="H50" i="1"/>
  <c r="G50" i="1"/>
  <c r="I30" i="1"/>
  <c r="J30" i="1"/>
  <c r="G20" i="1"/>
  <c r="H20" i="1"/>
  <c r="G15" i="1"/>
  <c r="H15" i="1" s="1"/>
  <c r="I44" i="1"/>
  <c r="J44" i="1" s="1"/>
  <c r="I13" i="1"/>
  <c r="J13" i="1"/>
  <c r="G36" i="1"/>
  <c r="H36" i="1"/>
  <c r="G46" i="1"/>
  <c r="H46" i="1"/>
  <c r="J49" i="1"/>
  <c r="I49" i="1"/>
  <c r="I34" i="1"/>
  <c r="J34" i="1"/>
  <c r="G25" i="1"/>
  <c r="H25" i="1"/>
  <c r="G19" i="1"/>
  <c r="H19" i="1"/>
  <c r="G33" i="1"/>
  <c r="H33" i="1" s="1"/>
  <c r="G37" i="1"/>
  <c r="H37" i="1"/>
  <c r="G42" i="1"/>
  <c r="H42" i="1"/>
  <c r="I45" i="1"/>
  <c r="J45" i="1" s="1"/>
  <c r="J53" i="1"/>
  <c r="I53" i="1"/>
  <c r="I38" i="1"/>
  <c r="J38" i="1"/>
  <c r="G29" i="1"/>
  <c r="H29" i="1"/>
  <c r="G23" i="1"/>
  <c r="H23" i="1" s="1"/>
  <c r="H39" i="1"/>
  <c r="H35" i="1"/>
  <c r="H31" i="1"/>
  <c r="H27" i="1"/>
  <c r="H22" i="1"/>
  <c r="H18" i="1"/>
  <c r="H14" i="1"/>
  <c r="H10" i="1"/>
  <c r="K41" i="5"/>
  <c r="L41" i="5" s="1"/>
  <c r="K40" i="5"/>
  <c r="K38" i="5"/>
  <c r="L38" i="5" s="1"/>
  <c r="M38" i="5" s="1"/>
  <c r="K36" i="5"/>
  <c r="L36" i="5" s="1"/>
  <c r="M36" i="5" s="1"/>
  <c r="J20" i="5"/>
  <c r="K20" i="5" s="1"/>
  <c r="J39" i="5"/>
  <c r="K39" i="5" s="1"/>
  <c r="J37" i="5"/>
  <c r="K37" i="5" s="1"/>
  <c r="J35" i="5"/>
  <c r="K35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4" i="5"/>
  <c r="I44" i="5" s="1"/>
  <c r="H42" i="5"/>
  <c r="I42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3" i="5"/>
  <c r="I23" i="5" s="1"/>
  <c r="H22" i="5"/>
  <c r="I22" i="5" s="1"/>
  <c r="J22" i="5" s="1"/>
  <c r="H21" i="5"/>
  <c r="I21" i="5" s="1"/>
  <c r="H19" i="5"/>
  <c r="I19" i="5" s="1"/>
  <c r="J19" i="5" s="1"/>
  <c r="K19" i="5" s="1"/>
  <c r="H18" i="5"/>
  <c r="I18" i="5" s="1"/>
  <c r="H17" i="5"/>
  <c r="I17" i="5" s="1"/>
  <c r="J17" i="5" s="1"/>
  <c r="K17" i="5" s="1"/>
  <c r="H16" i="5"/>
  <c r="I16" i="5" s="1"/>
  <c r="H15" i="5"/>
  <c r="I15" i="5" s="1"/>
  <c r="H14" i="5"/>
  <c r="I14" i="5" s="1"/>
  <c r="H13" i="5"/>
  <c r="I13" i="5" s="1"/>
  <c r="H12" i="5"/>
  <c r="I12" i="5" s="1"/>
  <c r="J12" i="5" s="1"/>
  <c r="K12" i="5" s="1"/>
  <c r="H11" i="5"/>
  <c r="I11" i="5" s="1"/>
  <c r="H10" i="5"/>
  <c r="I10" i="5" s="1"/>
  <c r="J10" i="5" s="1"/>
  <c r="K10" i="5" s="1"/>
  <c r="H9" i="5"/>
  <c r="I9" i="5" s="1"/>
  <c r="I32" i="1" l="1"/>
  <c r="J32" i="1" s="1"/>
  <c r="I33" i="1"/>
  <c r="J33" i="1"/>
  <c r="I15" i="1"/>
  <c r="J15" i="1" s="1"/>
  <c r="I40" i="1"/>
  <c r="J40" i="1"/>
  <c r="J12" i="1"/>
  <c r="I12" i="1"/>
  <c r="I23" i="1"/>
  <c r="J23" i="1"/>
  <c r="I16" i="1"/>
  <c r="J16" i="1" s="1"/>
  <c r="I18" i="1"/>
  <c r="J18" i="1"/>
  <c r="J42" i="1"/>
  <c r="I42" i="1"/>
  <c r="I36" i="1"/>
  <c r="J36" i="1"/>
  <c r="I28" i="1"/>
  <c r="J28" i="1" s="1"/>
  <c r="I22" i="1"/>
  <c r="J22" i="1"/>
  <c r="J37" i="1"/>
  <c r="I37" i="1"/>
  <c r="I47" i="1"/>
  <c r="J47" i="1" s="1"/>
  <c r="I31" i="1"/>
  <c r="J31" i="1" s="1"/>
  <c r="I35" i="1"/>
  <c r="J35" i="1"/>
  <c r="J29" i="1"/>
  <c r="I29" i="1"/>
  <c r="I25" i="1"/>
  <c r="J25" i="1"/>
  <c r="I20" i="1"/>
  <c r="J20" i="1" s="1"/>
  <c r="I51" i="1"/>
  <c r="J51" i="1" s="1"/>
  <c r="J27" i="1"/>
  <c r="I27" i="1"/>
  <c r="I11" i="1"/>
  <c r="J11" i="1"/>
  <c r="I39" i="1"/>
  <c r="J39" i="1" s="1"/>
  <c r="I50" i="1"/>
  <c r="J50" i="1" s="1"/>
  <c r="I10" i="1"/>
  <c r="J10" i="1" s="1"/>
  <c r="I19" i="1"/>
  <c r="J19" i="1"/>
  <c r="I46" i="1"/>
  <c r="J46" i="1" s="1"/>
  <c r="I14" i="1"/>
  <c r="J14" i="1"/>
  <c r="M41" i="5"/>
  <c r="L40" i="5"/>
  <c r="M40" i="5" s="1"/>
  <c r="L20" i="5"/>
  <c r="M20" i="5" s="1"/>
  <c r="L39" i="5"/>
  <c r="M39" i="5" s="1"/>
  <c r="L35" i="5"/>
  <c r="M35" i="5" s="1"/>
  <c r="L37" i="5"/>
  <c r="M37" i="5" s="1"/>
  <c r="K22" i="5"/>
  <c r="L17" i="5"/>
  <c r="M17" i="5" s="1"/>
  <c r="L12" i="5"/>
  <c r="M12" i="5" s="1"/>
  <c r="L10" i="5"/>
  <c r="M10" i="5" s="1"/>
  <c r="J11" i="5"/>
  <c r="K11" i="5" s="1"/>
  <c r="J18" i="5"/>
  <c r="K18" i="5" s="1"/>
  <c r="L19" i="5"/>
  <c r="M19" i="5" s="1"/>
  <c r="J14" i="5"/>
  <c r="K14" i="5" s="1"/>
  <c r="J23" i="5"/>
  <c r="K23" i="5" s="1"/>
  <c r="H8" i="5"/>
  <c r="I8" i="5" s="1"/>
  <c r="J31" i="5"/>
  <c r="K31" i="5" s="1"/>
  <c r="J33" i="5"/>
  <c r="K33" i="5" s="1"/>
  <c r="J42" i="5"/>
  <c r="K42" i="5" s="1"/>
  <c r="J46" i="5"/>
  <c r="K46" i="5" s="1"/>
  <c r="J48" i="5"/>
  <c r="K48" i="5" s="1"/>
  <c r="J50" i="5"/>
  <c r="K50" i="5" s="1"/>
  <c r="J52" i="5"/>
  <c r="K52" i="5" s="1"/>
  <c r="J54" i="5"/>
  <c r="K54" i="5" s="1"/>
  <c r="J15" i="5"/>
  <c r="K15" i="5" s="1"/>
  <c r="J26" i="5"/>
  <c r="K26" i="5" s="1"/>
  <c r="J27" i="5"/>
  <c r="K27" i="5" s="1"/>
  <c r="J9" i="5"/>
  <c r="K9" i="5" s="1"/>
  <c r="J16" i="5"/>
  <c r="K16" i="5" s="1"/>
  <c r="J29" i="5"/>
  <c r="K29" i="5" s="1"/>
  <c r="J13" i="5"/>
  <c r="K13" i="5" s="1"/>
  <c r="J21" i="5"/>
  <c r="K21" i="5" s="1"/>
  <c r="J28" i="5"/>
  <c r="K28" i="5" s="1"/>
  <c r="J30" i="5"/>
  <c r="K30" i="5" s="1"/>
  <c r="J32" i="5"/>
  <c r="K32" i="5" s="1"/>
  <c r="J34" i="5"/>
  <c r="K34" i="5" s="1"/>
  <c r="J44" i="5"/>
  <c r="K44" i="5" s="1"/>
  <c r="J47" i="5"/>
  <c r="K47" i="5" s="1"/>
  <c r="J49" i="5"/>
  <c r="K49" i="5" s="1"/>
  <c r="J51" i="5"/>
  <c r="K51" i="5" s="1"/>
  <c r="J53" i="5"/>
  <c r="K53" i="5" s="1"/>
  <c r="J55" i="5"/>
  <c r="K55" i="5" s="1"/>
  <c r="L22" i="5" l="1"/>
  <c r="M22" i="5" s="1"/>
  <c r="L34" i="5"/>
  <c r="M34" i="5" s="1"/>
  <c r="L33" i="5"/>
  <c r="M33" i="5" s="1"/>
  <c r="L32" i="5"/>
  <c r="M32" i="5" s="1"/>
  <c r="L54" i="5"/>
  <c r="M54" i="5" s="1"/>
  <c r="L46" i="5"/>
  <c r="M46" i="5" s="1"/>
  <c r="L31" i="5"/>
  <c r="M31" i="5" s="1"/>
  <c r="L14" i="5"/>
  <c r="M14" i="5" s="1"/>
  <c r="L51" i="5"/>
  <c r="M51" i="5" s="1"/>
  <c r="L27" i="5"/>
  <c r="M27" i="5" s="1"/>
  <c r="L52" i="5"/>
  <c r="M52" i="5" s="1"/>
  <c r="L42" i="5"/>
  <c r="M42" i="5" s="1"/>
  <c r="J8" i="5"/>
  <c r="K8" i="5" s="1"/>
  <c r="L18" i="5"/>
  <c r="M18" i="5" s="1"/>
  <c r="L48" i="5"/>
  <c r="M48" i="5" s="1"/>
  <c r="L55" i="5"/>
  <c r="M55" i="5" s="1"/>
  <c r="L47" i="5"/>
  <c r="M47" i="5" s="1"/>
  <c r="L28" i="5"/>
  <c r="M28" i="5" s="1"/>
  <c r="L26" i="5"/>
  <c r="M26" i="5" s="1"/>
  <c r="L50" i="5"/>
  <c r="M50" i="5" s="1"/>
  <c r="L23" i="5"/>
  <c r="M23" i="5" s="1"/>
  <c r="L11" i="5"/>
  <c r="M11" i="5" s="1"/>
  <c r="L13" i="5"/>
  <c r="M13" i="5" s="1"/>
  <c r="L49" i="5"/>
  <c r="M49" i="5" s="1"/>
  <c r="L15" i="5"/>
  <c r="M15" i="5" s="1"/>
  <c r="L30" i="5"/>
  <c r="M30" i="5" s="1"/>
  <c r="L9" i="5"/>
  <c r="M9" i="5" s="1"/>
  <c r="L53" i="5"/>
  <c r="M53" i="5" s="1"/>
  <c r="L29" i="5"/>
  <c r="M29" i="5" s="1"/>
  <c r="L21" i="5"/>
  <c r="M21" i="5" s="1"/>
  <c r="L16" i="5"/>
  <c r="M16" i="5" s="1"/>
  <c r="L44" i="5"/>
  <c r="M44" i="5" s="1"/>
  <c r="D8" i="1"/>
  <c r="F8" i="1" l="1"/>
  <c r="L8" i="5"/>
  <c r="M8" i="5" s="1"/>
  <c r="G8" i="1" l="1"/>
  <c r="H8" i="1" s="1"/>
  <c r="I8" i="1" l="1"/>
  <c r="J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Connachan</author>
  </authors>
  <commentList>
    <comment ref="D6" authorId="0" shapeId="0" xr:uid="{5DF4167F-5014-4C37-8F20-A2DBE7C7E997}">
      <text>
        <r>
          <rPr>
            <b/>
            <sz val="9"/>
            <color indexed="81"/>
            <rFont val="Tahoma"/>
            <family val="2"/>
          </rPr>
          <t>Paul Connachan:</t>
        </r>
        <r>
          <rPr>
            <sz val="9"/>
            <color indexed="81"/>
            <rFont val="Tahoma"/>
            <family val="2"/>
          </rPr>
          <t xml:space="preserve">
Audaso Enterprises</t>
        </r>
      </text>
    </comment>
    <comment ref="L6" authorId="0" shapeId="0" xr:uid="{50960B97-7F8C-4E45-B47A-E6A6D69E6AB8}">
      <text>
        <r>
          <rPr>
            <b/>
            <sz val="9"/>
            <color indexed="81"/>
            <rFont val="Tahoma"/>
            <family val="2"/>
          </rPr>
          <t>Paul Connachan:</t>
        </r>
        <r>
          <rPr>
            <sz val="9"/>
            <color indexed="81"/>
            <rFont val="Tahoma"/>
            <family val="2"/>
          </rPr>
          <t xml:space="preserve">
Audaso Enterprises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Connachan</author>
  </authors>
  <commentList>
    <comment ref="D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Paul Connachan:</t>
        </r>
        <r>
          <rPr>
            <sz val="9"/>
            <color indexed="81"/>
            <rFont val="Tahoma"/>
            <family val="2"/>
          </rPr>
          <t xml:space="preserve">
Audaso Enterprises</t>
        </r>
      </text>
    </comment>
  </commentList>
</comments>
</file>

<file path=xl/sharedStrings.xml><?xml version="1.0" encoding="utf-8"?>
<sst xmlns="http://schemas.openxmlformats.org/spreadsheetml/2006/main" count="412" uniqueCount="116">
  <si>
    <t>Part 1: Standard Activity Schedule for Vegetation Management Services</t>
  </si>
  <si>
    <t>Vegetation Management MOU</t>
  </si>
  <si>
    <t>No</t>
  </si>
  <si>
    <t>Description</t>
  </si>
  <si>
    <t>Unit</t>
  </si>
  <si>
    <t>A1</t>
  </si>
  <si>
    <t>Vegetation Biomes (Cycle1)</t>
  </si>
  <si>
    <t>Albany Thicket</t>
  </si>
  <si>
    <t>m²</t>
  </si>
  <si>
    <t>Desert</t>
  </si>
  <si>
    <t>Forest</t>
  </si>
  <si>
    <t>Grassland</t>
  </si>
  <si>
    <t>Savanna</t>
  </si>
  <si>
    <t>Reeds Cut and stacking</t>
  </si>
  <si>
    <t>Reeds Cut and removal</t>
  </si>
  <si>
    <t>Herbicide Application( Substations only)</t>
  </si>
  <si>
    <t>Substation Grass Cutting</t>
  </si>
  <si>
    <t>Fynbos</t>
  </si>
  <si>
    <t>Indian Ocean costal belt</t>
  </si>
  <si>
    <t>Nama-Karoo</t>
  </si>
  <si>
    <t>Succulent Karoo</t>
  </si>
  <si>
    <t>Controlled burning</t>
  </si>
  <si>
    <t>A2</t>
  </si>
  <si>
    <t>Vegetation Biomes (Cycle2)</t>
  </si>
  <si>
    <t>A3</t>
  </si>
  <si>
    <t>Vegetation Biomes (Cycle3)</t>
  </si>
  <si>
    <t>Herbicides application( Lines)</t>
  </si>
  <si>
    <t>m2</t>
  </si>
  <si>
    <t>B</t>
  </si>
  <si>
    <t>Modifiers</t>
  </si>
  <si>
    <t>Single tree Event  &gt;400mm</t>
  </si>
  <si>
    <t>Each</t>
  </si>
  <si>
    <t>Call Out for Fallen Tree  &gt;400mm (Monday - Sat) R1931.50 x 1.5</t>
  </si>
  <si>
    <t>Call Out for Fallen Tree  &gt;400mm (Sunday + Public Holiday) R1931.50 X 2</t>
  </si>
  <si>
    <t>Call Out for Fallen Tree &lt;400mm (Monday - Sat)</t>
  </si>
  <si>
    <t>Call Out for Fallen Tree &lt;400mm (Sunday + Public Holiday)</t>
  </si>
  <si>
    <t>Hedges</t>
  </si>
  <si>
    <t>Trimming trees in Town &amp; Wind Breaks</t>
  </si>
  <si>
    <t>Invader species Modifier</t>
  </si>
  <si>
    <t>Hour</t>
  </si>
  <si>
    <t>C</t>
  </si>
  <si>
    <t xml:space="preserve">C1 </t>
  </si>
  <si>
    <r>
      <t>m</t>
    </r>
    <r>
      <rPr>
        <sz val="10"/>
        <color rgb="FF000000"/>
        <rFont val="Calibri"/>
        <family val="2"/>
      </rPr>
      <t>²</t>
    </r>
  </si>
  <si>
    <r>
      <t xml:space="preserve">Standing Time Per Hour </t>
    </r>
    <r>
      <rPr>
        <b/>
        <sz val="10"/>
        <color rgb="FFFF0000"/>
        <rFont val="Arial"/>
        <family val="2"/>
      </rPr>
      <t>per member</t>
    </r>
    <r>
      <rPr>
        <sz val="10"/>
        <color rgb="FF000000"/>
        <rFont val="Arial"/>
        <family val="2"/>
      </rPr>
      <t xml:space="preserve"> after the first hour waiting for Eskom</t>
    </r>
  </si>
  <si>
    <t>R0.01 % sum of invoice</t>
  </si>
  <si>
    <t>ESCALATION</t>
  </si>
  <si>
    <t>Seifsa Table D CPI</t>
  </si>
  <si>
    <t>COMMODITY</t>
  </si>
  <si>
    <t>Waste Management</t>
  </si>
  <si>
    <t>ESKOM</t>
  </si>
  <si>
    <t>R0.03.5 % sum of invoice</t>
  </si>
  <si>
    <t>Escalation</t>
  </si>
  <si>
    <t>New Rates</t>
  </si>
  <si>
    <t xml:space="preserve">PROPOSED RATES </t>
  </si>
  <si>
    <t>CPI Table D SEIFSA</t>
  </si>
  <si>
    <t>2020/21 RATES</t>
  </si>
  <si>
    <t>Single tree Event &lt;400mm,100mm in diameter</t>
  </si>
  <si>
    <t>Personal Protective Equipment appropriate to the task to be performed shall be provided by the Principal Contractor. -Inclusive of COVID-19</t>
  </si>
  <si>
    <r>
      <t>Occcupational Health and Safety Requirements (32-136) -</t>
    </r>
    <r>
      <rPr>
        <b/>
        <sz val="10"/>
        <color rgb="FFFF0000"/>
        <rFont val="Arial"/>
        <family val="2"/>
      </rPr>
      <t>Inclusive of COVID-19</t>
    </r>
  </si>
  <si>
    <t xml:space="preserve">Fruit Trees (orchards) Trimming </t>
  </si>
  <si>
    <t>Pure Grass Removal</t>
  </si>
  <si>
    <t>Substation Weeding</t>
  </si>
  <si>
    <t>Reeds cut and removal</t>
  </si>
  <si>
    <t>Projected @ 3%to 2021/22</t>
  </si>
  <si>
    <t>Projected @ 3% to 2022/23</t>
  </si>
  <si>
    <t>Projected @ 3% to 2023/24</t>
  </si>
  <si>
    <t>Pure Grass Cutting(Lines)</t>
  </si>
  <si>
    <t>Net Adjustment Total</t>
  </si>
  <si>
    <t>N/A</t>
  </si>
  <si>
    <t>Non-adjustable (Fixed Portion)</t>
  </si>
  <si>
    <t>Table</t>
  </si>
  <si>
    <t>Net adjustment</t>
  </si>
  <si>
    <t>Gross Adustment</t>
  </si>
  <si>
    <t>Component size</t>
  </si>
  <si>
    <t>SEIFSA</t>
  </si>
  <si>
    <t>Description - Component</t>
  </si>
  <si>
    <t>Ref</t>
  </si>
  <si>
    <t>Appendix A</t>
  </si>
  <si>
    <t>2023 RATES</t>
  </si>
  <si>
    <t>Vegitation Managemant Contract</t>
  </si>
  <si>
    <t>Seifsa D</t>
  </si>
  <si>
    <t>Components</t>
  </si>
  <si>
    <t>R0.05 % sum of invoice</t>
  </si>
  <si>
    <t>R0.02% sum of invoice</t>
  </si>
  <si>
    <t>R0.02 % sum of invoice</t>
  </si>
  <si>
    <t xml:space="preserve">Personal Protective Equipment appropriate to the task to be performed shall be provided by the Principal Contractor. </t>
  </si>
  <si>
    <t xml:space="preserve"> RATES</t>
  </si>
  <si>
    <t>Single tree Event 100mm diameter  up to 400mm.</t>
  </si>
  <si>
    <t>Call Out for Fallen Tree 100mm  diameter up to 400mm (Monday - Sat)</t>
  </si>
  <si>
    <t>Call Out for Fallen Tree 100mm diameter up to 400mm (Sunday + Public Holiday)</t>
  </si>
  <si>
    <r>
      <t xml:space="preserve">Call Out for Fallen Tree  &gt;400mm (Monday - Sat) </t>
    </r>
    <r>
      <rPr>
        <sz val="10"/>
        <color rgb="FFFF0000"/>
        <rFont val="Arial"/>
        <family val="2"/>
      </rPr>
      <t>R2001.50 x 1.5</t>
    </r>
  </si>
  <si>
    <r>
      <t xml:space="preserve">Call Out for Fallen Tree  &gt;400mm (Sunday + Public Holiday) </t>
    </r>
    <r>
      <rPr>
        <sz val="10"/>
        <color rgb="FFFF0000"/>
        <rFont val="Arial"/>
        <family val="2"/>
      </rPr>
      <t>R2400.50 X 2</t>
    </r>
  </si>
  <si>
    <t xml:space="preserve">Removal of bush clearing </t>
  </si>
  <si>
    <t>D</t>
  </si>
  <si>
    <t>Vehicles</t>
  </si>
  <si>
    <t>Km</t>
  </si>
  <si>
    <t>BASE DATE :Jan  2023</t>
  </si>
  <si>
    <t>FORMULA No.1  Base Date  Jan 2023</t>
  </si>
  <si>
    <t>Vegetation Management Services on Eskom Transmission North East Grid Power Lines and HV Plant Substations</t>
  </si>
  <si>
    <t>Base index Jan 2021</t>
  </si>
  <si>
    <t>Final index Jan 2022</t>
  </si>
  <si>
    <t>2020/2021</t>
  </si>
  <si>
    <t>C2</t>
  </si>
  <si>
    <t>day</t>
  </si>
  <si>
    <t xml:space="preserve">Daily Rate.
Used where less than 235,000 m2 of bushclearing is issued (approximatel 12 spans). Also used for isolated areas. </t>
  </si>
  <si>
    <t>Safety and Environmental</t>
  </si>
  <si>
    <t>D1</t>
  </si>
  <si>
    <t>D2</t>
  </si>
  <si>
    <t>1 % sum of invoice</t>
  </si>
  <si>
    <t>3 % sum of invoice</t>
  </si>
  <si>
    <r>
      <t xml:space="preserve">Standing Time Per Hour </t>
    </r>
    <r>
      <rPr>
        <b/>
        <sz val="10"/>
        <color theme="1"/>
        <rFont val="Arial"/>
        <family val="2"/>
      </rPr>
      <t>per member</t>
    </r>
    <r>
      <rPr>
        <sz val="10"/>
        <color theme="1"/>
        <rFont val="Arial"/>
        <family val="2"/>
      </rPr>
      <t xml:space="preserve"> after the first hour waiting for Eskom</t>
    </r>
  </si>
  <si>
    <t>Call Out for Fallen Tree  &gt;400mm (Monday - Sat) R2001.50 x 1.5</t>
  </si>
  <si>
    <t>Call Out for Fallen Tree  &gt;400mm (Sunday + Public Holiday) R2400.50 X 2</t>
  </si>
  <si>
    <r>
      <t>8Ton Truck</t>
    </r>
    <r>
      <rPr>
        <b/>
        <sz val="10"/>
        <color theme="1"/>
        <rFont val="Arial"/>
        <family val="2"/>
      </rPr>
      <t xml:space="preserve"> (for Bush removal transportation to legal disposal site)</t>
    </r>
  </si>
  <si>
    <r>
      <t>Woodpicker or Woodchipper</t>
    </r>
    <r>
      <rPr>
        <b/>
        <sz val="10"/>
        <color theme="1"/>
        <rFont val="Arial"/>
        <family val="2"/>
      </rPr>
      <t xml:space="preserve"> (for Bush removal/chipping)</t>
    </r>
  </si>
  <si>
    <t>Occcupational Health and Safety Requirements (32-136) -Inclusive of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</si>
</sst>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_(* #,##0.00_);_(* \(#,##0.00\);_(* &quot;-&quot;??_);_(@_)"/>
    <numFmt numFmtId="168" formatCode="[$€-2]\ #,##0.00"/>
    <numFmt numFmtId="169" formatCode="0.00000"/>
    <numFmt numFmtId="170" formatCode="&quot;R&quot;#,##0.0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9"/>
      <name val="Tahoma"/>
      <family val="2"/>
    </font>
    <font>
      <sz val="9"/>
      <color indexed="12"/>
      <name val="Tahoma"/>
      <family val="2"/>
    </font>
    <font>
      <u/>
      <sz val="9"/>
      <name val="Tahoma"/>
      <family val="2"/>
    </font>
    <font>
      <b/>
      <sz val="9"/>
      <name val="Tahoma"/>
      <family val="2"/>
    </font>
    <font>
      <b/>
      <u/>
      <sz val="9"/>
      <name val="Tahoma"/>
      <family val="2"/>
    </font>
    <font>
      <sz val="10"/>
      <name val="Tahoma"/>
      <family val="2"/>
    </font>
    <font>
      <sz val="10"/>
      <color indexed="12"/>
      <name val="Tahoma"/>
      <family val="2"/>
    </font>
    <font>
      <b/>
      <u/>
      <sz val="10"/>
      <name val="Tahoma"/>
      <family val="2"/>
    </font>
    <font>
      <b/>
      <sz val="12"/>
      <name val="Tahoma"/>
      <family val="2"/>
    </font>
    <font>
      <sz val="18"/>
      <name val="Tahoma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3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 applyAlignment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3" borderId="0" xfId="0" applyFill="1"/>
    <xf numFmtId="166" fontId="0" fillId="0" borderId="4" xfId="0" applyNumberFormat="1" applyBorder="1" applyAlignment="1">
      <alignment horizontal="center"/>
    </xf>
    <xf numFmtId="166" fontId="0" fillId="3" borderId="4" xfId="0" applyNumberFormat="1" applyFill="1" applyBorder="1" applyAlignment="1">
      <alignment horizontal="center"/>
    </xf>
    <xf numFmtId="166" fontId="0" fillId="4" borderId="4" xfId="0" applyNumberFormat="1" applyFill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17" fontId="0" fillId="0" borderId="10" xfId="0" applyNumberFormat="1" applyBorder="1"/>
    <xf numFmtId="9" fontId="0" fillId="0" borderId="11" xfId="2" applyFont="1" applyBorder="1"/>
    <xf numFmtId="164" fontId="0" fillId="0" borderId="0" xfId="1" applyFont="1"/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13" xfId="0" applyBorder="1"/>
    <xf numFmtId="166" fontId="0" fillId="3" borderId="13" xfId="0" applyNumberFormat="1" applyFill="1" applyBorder="1"/>
    <xf numFmtId="0" fontId="0" fillId="5" borderId="13" xfId="0" applyFill="1" applyBorder="1"/>
    <xf numFmtId="0" fontId="13" fillId="0" borderId="0" xfId="0" applyFont="1"/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vertical="center" wrapText="1"/>
    </xf>
    <xf numFmtId="9" fontId="0" fillId="0" borderId="11" xfId="0" applyNumberFormat="1" applyBorder="1"/>
    <xf numFmtId="9" fontId="0" fillId="0" borderId="11" xfId="0" applyNumberFormat="1" applyFill="1" applyBorder="1"/>
    <xf numFmtId="166" fontId="0" fillId="0" borderId="4" xfId="0" applyNumberFormat="1" applyFill="1" applyBorder="1" applyAlignment="1">
      <alignment horizontal="center"/>
    </xf>
    <xf numFmtId="9" fontId="1" fillId="0" borderId="7" xfId="0" applyNumberFormat="1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/>
    </xf>
    <xf numFmtId="0" fontId="0" fillId="7" borderId="0" xfId="0" applyFill="1"/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166" fontId="0" fillId="0" borderId="13" xfId="0" applyNumberFormat="1" applyFill="1" applyBorder="1"/>
    <xf numFmtId="0" fontId="14" fillId="0" borderId="0" xfId="7"/>
    <xf numFmtId="167" fontId="17" fillId="0" borderId="0" xfId="25" applyFont="1" applyFill="1" applyAlignment="1">
      <alignment horizontal="center" vertical="center"/>
    </xf>
    <xf numFmtId="167" fontId="16" fillId="0" borderId="0" xfId="25" applyFont="1" applyFill="1" applyBorder="1" applyAlignment="1">
      <alignment horizontal="center" vertical="center"/>
    </xf>
    <xf numFmtId="167" fontId="17" fillId="0" borderId="0" xfId="25" applyFont="1" applyFill="1" applyBorder="1" applyAlignment="1">
      <alignment horizontal="center"/>
    </xf>
    <xf numFmtId="0" fontId="16" fillId="0" borderId="0" xfId="7" applyFont="1" applyAlignment="1">
      <alignment horizontal="left" vertical="center" indent="1"/>
    </xf>
    <xf numFmtId="0" fontId="16" fillId="0" borderId="0" xfId="7" applyFont="1" applyAlignment="1">
      <alignment horizontal="center" vertical="center"/>
    </xf>
    <xf numFmtId="167" fontId="16" fillId="0" borderId="0" xfId="25" applyFont="1" applyFill="1" applyAlignment="1">
      <alignment horizontal="center" vertical="center"/>
    </xf>
    <xf numFmtId="0" fontId="18" fillId="0" borderId="0" xfId="7" applyFont="1" applyAlignment="1">
      <alignment horizontal="left" vertical="center" indent="1"/>
    </xf>
    <xf numFmtId="167" fontId="16" fillId="0" borderId="16" xfId="25" applyFont="1" applyFill="1" applyBorder="1" applyAlignment="1">
      <alignment horizontal="center" vertical="center"/>
    </xf>
    <xf numFmtId="167" fontId="17" fillId="0" borderId="16" xfId="25" applyFont="1" applyFill="1" applyBorder="1" applyAlignment="1">
      <alignment horizontal="center" vertical="center"/>
    </xf>
    <xf numFmtId="167" fontId="17" fillId="0" borderId="16" xfId="25" applyFont="1" applyFill="1" applyBorder="1" applyAlignment="1">
      <alignment horizontal="center"/>
    </xf>
    <xf numFmtId="0" fontId="16" fillId="0" borderId="16" xfId="7" applyFont="1" applyBorder="1" applyAlignment="1">
      <alignment horizontal="left" vertical="center" indent="1"/>
    </xf>
    <xf numFmtId="0" fontId="16" fillId="0" borderId="16" xfId="7" applyFont="1" applyBorder="1" applyAlignment="1">
      <alignment horizontal="center" vertical="center"/>
    </xf>
    <xf numFmtId="167" fontId="17" fillId="0" borderId="0" xfId="25" applyFont="1" applyFill="1" applyAlignment="1">
      <alignment horizontal="center"/>
    </xf>
    <xf numFmtId="168" fontId="16" fillId="0" borderId="17" xfId="25" applyNumberFormat="1" applyFont="1" applyFill="1" applyBorder="1" applyAlignment="1">
      <alignment horizontal="center" vertical="center"/>
    </xf>
    <xf numFmtId="168" fontId="17" fillId="0" borderId="17" xfId="25" applyNumberFormat="1" applyFont="1" applyFill="1" applyBorder="1" applyAlignment="1">
      <alignment horizontal="center" vertical="center"/>
    </xf>
    <xf numFmtId="168" fontId="16" fillId="0" borderId="18" xfId="25" applyNumberFormat="1" applyFont="1" applyFill="1" applyBorder="1" applyAlignment="1">
      <alignment horizontal="center" vertical="center"/>
    </xf>
    <xf numFmtId="167" fontId="17" fillId="0" borderId="17" xfId="25" applyFont="1" applyFill="1" applyBorder="1" applyAlignment="1">
      <alignment horizontal="center" vertical="center"/>
    </xf>
    <xf numFmtId="0" fontId="16" fillId="0" borderId="17" xfId="7" applyFont="1" applyBorder="1" applyAlignment="1">
      <alignment vertical="center"/>
    </xf>
    <xf numFmtId="0" fontId="16" fillId="0" borderId="19" xfId="7" applyFont="1" applyBorder="1" applyAlignment="1">
      <alignment vertical="center"/>
    </xf>
    <xf numFmtId="0" fontId="16" fillId="0" borderId="17" xfId="7" applyFont="1" applyBorder="1" applyAlignment="1">
      <alignment horizontal="center" vertical="center"/>
    </xf>
    <xf numFmtId="4" fontId="16" fillId="0" borderId="20" xfId="25" applyNumberFormat="1" applyFont="1" applyFill="1" applyBorder="1" applyAlignment="1">
      <alignment horizontal="center" vertical="center"/>
    </xf>
    <xf numFmtId="4" fontId="17" fillId="0" borderId="20" xfId="25" applyNumberFormat="1" applyFont="1" applyFill="1" applyBorder="1" applyAlignment="1">
      <alignment horizontal="center" vertical="center"/>
    </xf>
    <xf numFmtId="166" fontId="16" fillId="0" borderId="0" xfId="25" applyNumberFormat="1" applyFont="1" applyFill="1" applyBorder="1" applyAlignment="1">
      <alignment horizontal="center" vertical="center"/>
    </xf>
    <xf numFmtId="167" fontId="17" fillId="0" borderId="20" xfId="25" applyFont="1" applyFill="1" applyBorder="1" applyAlignment="1">
      <alignment horizontal="center" vertical="center"/>
    </xf>
    <xf numFmtId="167" fontId="17" fillId="0" borderId="20" xfId="25" applyFont="1" applyFill="1" applyBorder="1" applyAlignment="1">
      <alignment horizontal="center" vertical="center" wrapText="1"/>
    </xf>
    <xf numFmtId="0" fontId="16" fillId="0" borderId="20" xfId="7" applyFont="1" applyBorder="1" applyAlignment="1">
      <alignment horizontal="center" vertical="center"/>
    </xf>
    <xf numFmtId="0" fontId="16" fillId="0" borderId="21" xfId="7" applyFont="1" applyBorder="1" applyAlignment="1">
      <alignment horizontal="center" vertical="center"/>
    </xf>
    <xf numFmtId="4" fontId="16" fillId="0" borderId="22" xfId="25" applyNumberFormat="1" applyFont="1" applyFill="1" applyBorder="1" applyAlignment="1">
      <alignment horizontal="center" vertical="center"/>
    </xf>
    <xf numFmtId="4" fontId="17" fillId="0" borderId="22" xfId="25" applyNumberFormat="1" applyFont="1" applyFill="1" applyBorder="1" applyAlignment="1">
      <alignment horizontal="center" vertical="center"/>
    </xf>
    <xf numFmtId="166" fontId="16" fillId="0" borderId="23" xfId="25" applyNumberFormat="1" applyFont="1" applyFill="1" applyBorder="1" applyAlignment="1">
      <alignment horizontal="center" vertical="center"/>
    </xf>
    <xf numFmtId="167" fontId="17" fillId="0" borderId="22" xfId="25" applyFont="1" applyFill="1" applyBorder="1" applyAlignment="1">
      <alignment horizontal="center" vertical="center"/>
    </xf>
    <xf numFmtId="167" fontId="17" fillId="0" borderId="22" xfId="25" applyFont="1" applyFill="1" applyBorder="1" applyAlignment="1">
      <alignment horizontal="center" vertical="center" wrapText="1"/>
    </xf>
    <xf numFmtId="0" fontId="16" fillId="0" borderId="22" xfId="7" applyFont="1" applyBorder="1" applyAlignment="1">
      <alignment horizontal="center" vertical="center"/>
    </xf>
    <xf numFmtId="0" fontId="16" fillId="0" borderId="15" xfId="7" applyFont="1" applyBorder="1" applyAlignment="1">
      <alignment vertical="center"/>
    </xf>
    <xf numFmtId="166" fontId="16" fillId="0" borderId="20" xfId="25" applyNumberFormat="1" applyFont="1" applyFill="1" applyBorder="1" applyAlignment="1">
      <alignment horizontal="center" vertical="center"/>
    </xf>
    <xf numFmtId="166" fontId="17" fillId="0" borderId="20" xfId="25" applyNumberFormat="1" applyFont="1" applyFill="1" applyBorder="1" applyAlignment="1">
      <alignment horizontal="center" vertical="center"/>
    </xf>
    <xf numFmtId="0" fontId="16" fillId="0" borderId="0" xfId="7" applyFont="1" applyAlignment="1">
      <alignment horizontal="left" vertical="center" indent="3"/>
    </xf>
    <xf numFmtId="4" fontId="16" fillId="0" borderId="24" xfId="25" applyNumberFormat="1" applyFont="1" applyFill="1" applyBorder="1" applyAlignment="1">
      <alignment horizontal="center" vertical="center"/>
    </xf>
    <xf numFmtId="168" fontId="16" fillId="0" borderId="20" xfId="25" applyNumberFormat="1" applyFont="1" applyFill="1" applyBorder="1" applyAlignment="1">
      <alignment horizontal="center" vertical="center"/>
    </xf>
    <xf numFmtId="168" fontId="17" fillId="0" borderId="20" xfId="25" applyNumberFormat="1" applyFont="1" applyFill="1" applyBorder="1" applyAlignment="1">
      <alignment horizontal="center" vertical="center"/>
    </xf>
    <xf numFmtId="168" fontId="16" fillId="0" borderId="24" xfId="25" applyNumberFormat="1" applyFont="1" applyFill="1" applyBorder="1" applyAlignment="1">
      <alignment horizontal="center" vertical="center"/>
    </xf>
    <xf numFmtId="0" fontId="16" fillId="0" borderId="0" xfId="7" applyFont="1" applyAlignment="1">
      <alignment horizontal="left" vertical="center" indent="4"/>
    </xf>
    <xf numFmtId="167" fontId="17" fillId="0" borderId="24" xfId="25" applyFont="1" applyFill="1" applyBorder="1" applyAlignment="1">
      <alignment horizontal="center" vertical="center"/>
    </xf>
    <xf numFmtId="1" fontId="16" fillId="0" borderId="20" xfId="7" applyNumberFormat="1" applyFont="1" applyBorder="1" applyAlignment="1">
      <alignment horizontal="center" vertical="center"/>
    </xf>
    <xf numFmtId="167" fontId="16" fillId="0" borderId="20" xfId="25" applyFont="1" applyFill="1" applyBorder="1" applyAlignment="1">
      <alignment horizontal="center" vertical="center"/>
    </xf>
    <xf numFmtId="0" fontId="19" fillId="0" borderId="20" xfId="7" applyFont="1" applyBorder="1" applyAlignment="1">
      <alignment horizontal="left" vertical="center"/>
    </xf>
    <xf numFmtId="0" fontId="19" fillId="0" borderId="0" xfId="7" applyFont="1" applyAlignment="1">
      <alignment horizontal="left" vertical="center"/>
    </xf>
    <xf numFmtId="167" fontId="16" fillId="0" borderId="20" xfId="25" applyFont="1" applyBorder="1" applyAlignment="1">
      <alignment horizontal="center" vertical="center"/>
    </xf>
    <xf numFmtId="0" fontId="20" fillId="0" borderId="20" xfId="7" applyFont="1" applyBorder="1" applyAlignment="1">
      <alignment horizontal="left" vertical="center"/>
    </xf>
    <xf numFmtId="0" fontId="21" fillId="0" borderId="20" xfId="7" applyFont="1" applyBorder="1"/>
    <xf numFmtId="0" fontId="22" fillId="0" borderId="20" xfId="7" applyFont="1" applyBorder="1"/>
    <xf numFmtId="0" fontId="21" fillId="0" borderId="0" xfId="7" applyFont="1"/>
    <xf numFmtId="0" fontId="21" fillId="0" borderId="22" xfId="7" applyFont="1" applyBorder="1"/>
    <xf numFmtId="0" fontId="21" fillId="0" borderId="19" xfId="7" applyFont="1" applyBorder="1" applyAlignment="1">
      <alignment horizontal="center" vertical="center"/>
    </xf>
    <xf numFmtId="0" fontId="21" fillId="0" borderId="15" xfId="7" applyFont="1" applyBorder="1" applyAlignment="1">
      <alignment horizontal="center" vertical="center"/>
    </xf>
    <xf numFmtId="165" fontId="21" fillId="0" borderId="0" xfId="26" applyFont="1" applyFill="1"/>
    <xf numFmtId="2" fontId="0" fillId="3" borderId="4" xfId="2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 vertical="center" wrapText="1"/>
    </xf>
    <xf numFmtId="2" fontId="0" fillId="4" borderId="4" xfId="0" applyNumberFormat="1" applyFill="1" applyBorder="1" applyAlignment="1">
      <alignment horizontal="center"/>
    </xf>
    <xf numFmtId="0" fontId="7" fillId="7" borderId="7" xfId="0" applyFont="1" applyFill="1" applyBorder="1" applyAlignment="1">
      <alignment vertical="center" wrapText="1"/>
    </xf>
    <xf numFmtId="166" fontId="0" fillId="7" borderId="4" xfId="0" applyNumberFormat="1" applyFill="1" applyBorder="1" applyAlignment="1">
      <alignment horizontal="center"/>
    </xf>
    <xf numFmtId="9" fontId="1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17" fontId="6" fillId="0" borderId="4" xfId="0" applyNumberFormat="1" applyFont="1" applyBorder="1" applyAlignment="1">
      <alignment horizontal="center" vertical="center" wrapText="1"/>
    </xf>
    <xf numFmtId="0" fontId="23" fillId="0" borderId="0" xfId="7" applyFont="1" applyFill="1"/>
    <xf numFmtId="0" fontId="7" fillId="2" borderId="4" xfId="0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166" fontId="0" fillId="0" borderId="13" xfId="0" applyNumberFormat="1" applyBorder="1" applyAlignment="1">
      <alignment horizontal="center"/>
    </xf>
    <xf numFmtId="166" fontId="0" fillId="3" borderId="13" xfId="0" applyNumberFormat="1" applyFill="1" applyBorder="1" applyAlignment="1">
      <alignment horizontal="center"/>
    </xf>
    <xf numFmtId="170" fontId="0" fillId="0" borderId="0" xfId="0" applyNumberFormat="1" applyFill="1"/>
    <xf numFmtId="0" fontId="0" fillId="0" borderId="0" xfId="0" applyBorder="1"/>
    <xf numFmtId="0" fontId="14" fillId="8" borderId="22" xfId="7" applyFill="1" applyBorder="1" applyAlignment="1">
      <alignment horizontal="center" vertical="center"/>
    </xf>
    <xf numFmtId="0" fontId="14" fillId="8" borderId="17" xfId="7" applyFill="1" applyBorder="1" applyAlignment="1">
      <alignment horizontal="center" vertical="center"/>
    </xf>
    <xf numFmtId="169" fontId="14" fillId="8" borderId="22" xfId="7" applyNumberFormat="1" applyFill="1" applyBorder="1" applyAlignment="1">
      <alignment horizontal="center" vertical="center"/>
    </xf>
    <xf numFmtId="169" fontId="14" fillId="8" borderId="17" xfId="7" applyNumberFormat="1" applyFill="1" applyBorder="1" applyAlignment="1">
      <alignment horizontal="center" vertical="center"/>
    </xf>
    <xf numFmtId="0" fontId="25" fillId="0" borderId="18" xfId="7" applyFont="1" applyBorder="1" applyAlignment="1">
      <alignment horizontal="left" wrapText="1"/>
    </xf>
    <xf numFmtId="0" fontId="24" fillId="0" borderId="26" xfId="7" applyFont="1" applyFill="1" applyBorder="1" applyAlignment="1">
      <alignment horizontal="left" vertical="center"/>
    </xf>
    <xf numFmtId="0" fontId="24" fillId="0" borderId="25" xfId="7" applyFont="1" applyFill="1" applyBorder="1" applyAlignment="1">
      <alignment horizontal="left" vertical="center"/>
    </xf>
    <xf numFmtId="0" fontId="21" fillId="0" borderId="13" xfId="7" applyFont="1" applyBorder="1" applyAlignment="1">
      <alignment horizontal="center" vertical="center"/>
    </xf>
    <xf numFmtId="0" fontId="21" fillId="0" borderId="10" xfId="7" applyFont="1" applyBorder="1" applyAlignment="1">
      <alignment horizontal="center" vertical="center"/>
    </xf>
    <xf numFmtId="0" fontId="14" fillId="8" borderId="22" xfId="7" applyFill="1" applyBorder="1" applyAlignment="1">
      <alignment horizontal="center" vertical="center" wrapText="1"/>
    </xf>
    <xf numFmtId="0" fontId="14" fillId="8" borderId="17" xfId="7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0" fillId="0" borderId="13" xfId="0" applyNumberForma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 vertical="center" wrapText="1"/>
    </xf>
    <xf numFmtId="166" fontId="0" fillId="0" borderId="13" xfId="0" applyNumberFormat="1" applyFill="1" applyBorder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</cellXfs>
  <cellStyles count="27">
    <cellStyle name="Comma 2" xfId="3" xr:uid="{00000000-0005-0000-0000-000000000000}"/>
    <cellStyle name="Comma 2 2" xfId="4" xr:uid="{00000000-0005-0000-0000-000001000000}"/>
    <cellStyle name="Comma 3" xfId="5" xr:uid="{00000000-0005-0000-0000-000002000000}"/>
    <cellStyle name="Comma 4" xfId="25" xr:uid="{7F902C2D-1B19-46F9-B8AC-8C00AC247CE8}"/>
    <cellStyle name="Comma_Conventional Stope Costing" xfId="26" xr:uid="{BE3DECA4-B765-4006-BC49-E82E61B32CD6}"/>
    <cellStyle name="Currency" xfId="1" builtinId="4"/>
    <cellStyle name="Currency 2" xfId="6" xr:uid="{00000000-0005-0000-0000-000004000000}"/>
    <cellStyle name="Normal" xfId="0" builtinId="0"/>
    <cellStyle name="Normal 10" xfId="7" xr:uid="{00000000-0005-0000-0000-000006000000}"/>
    <cellStyle name="Normal 10 2" xfId="8" xr:uid="{00000000-0005-0000-0000-000007000000}"/>
    <cellStyle name="Normal 11" xfId="9" xr:uid="{00000000-0005-0000-0000-000008000000}"/>
    <cellStyle name="Normal 12" xfId="10" xr:uid="{00000000-0005-0000-0000-000009000000}"/>
    <cellStyle name="Normal 13" xfId="11" xr:uid="{00000000-0005-0000-0000-00000A000000}"/>
    <cellStyle name="Normal 14" xfId="12" xr:uid="{00000000-0005-0000-0000-00000B000000}"/>
    <cellStyle name="Normal 15" xfId="13" xr:uid="{00000000-0005-0000-0000-00000C000000}"/>
    <cellStyle name="Normal 2" xfId="14" xr:uid="{00000000-0005-0000-0000-00000D000000}"/>
    <cellStyle name="Normal 2 2" xfId="15" xr:uid="{00000000-0005-0000-0000-00000E000000}"/>
    <cellStyle name="Normal 2 3" xfId="16" xr:uid="{00000000-0005-0000-0000-00000F000000}"/>
    <cellStyle name="Normal 3" xfId="17" xr:uid="{00000000-0005-0000-0000-000010000000}"/>
    <cellStyle name="Normal 4" xfId="18" xr:uid="{00000000-0005-0000-0000-000011000000}"/>
    <cellStyle name="Normal 5" xfId="19" xr:uid="{00000000-0005-0000-0000-000012000000}"/>
    <cellStyle name="Normal 6" xfId="20" xr:uid="{00000000-0005-0000-0000-000013000000}"/>
    <cellStyle name="Normal 7" xfId="21" xr:uid="{00000000-0005-0000-0000-000014000000}"/>
    <cellStyle name="Normal 8" xfId="22" xr:uid="{00000000-0005-0000-0000-000015000000}"/>
    <cellStyle name="Normal 9" xfId="23" xr:uid="{00000000-0005-0000-0000-000016000000}"/>
    <cellStyle name="Percent" xfId="2" builtinId="5"/>
    <cellStyle name="Percent 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PROJECTS\MERENSKY\ENQ.DOC\DC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DELEGATION"/>
      <sheetName val="PAGE 1."/>
      <sheetName val="PAGE 2."/>
      <sheetName val="PAGE 3."/>
      <sheetName val="REQUEST"/>
      <sheetName val="D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93A7-1402-454F-AF34-97EF16A82AAC}">
  <sheetPr codeName="Sheet6"/>
  <dimension ref="A2:H31"/>
  <sheetViews>
    <sheetView topLeftCell="C8" workbookViewId="0">
      <selection activeCell="F23" sqref="F23"/>
    </sheetView>
  </sheetViews>
  <sheetFormatPr defaultColWidth="9.140625" defaultRowHeight="12.75" x14ac:dyDescent="0.2"/>
  <cols>
    <col min="1" max="1" width="9.140625" style="59"/>
    <col min="2" max="2" width="45.42578125" style="59" customWidth="1"/>
    <col min="3" max="3" width="31.140625" style="59" customWidth="1"/>
    <col min="4" max="4" width="15.28515625" style="59" customWidth="1"/>
    <col min="5" max="5" width="18.42578125" style="59" customWidth="1"/>
    <col min="6" max="6" width="14.5703125" style="59" customWidth="1"/>
    <col min="7" max="7" width="18.140625" style="59" customWidth="1"/>
    <col min="8" max="8" width="15" style="59" customWidth="1"/>
    <col min="9" max="16384" width="9.140625" style="59"/>
  </cols>
  <sheetData>
    <row r="2" spans="1:8" x14ac:dyDescent="0.2">
      <c r="A2" s="111" t="s">
        <v>77</v>
      </c>
      <c r="B2" s="111"/>
      <c r="C2" s="111"/>
      <c r="D2" s="111"/>
      <c r="E2" s="111"/>
      <c r="F2" s="115"/>
      <c r="G2" s="115"/>
      <c r="H2" s="115"/>
    </row>
    <row r="3" spans="1:8" ht="44.25" customHeight="1" x14ac:dyDescent="0.3">
      <c r="A3" s="136" t="s">
        <v>79</v>
      </c>
      <c r="B3" s="136"/>
      <c r="C3" s="136"/>
      <c r="D3" s="136"/>
      <c r="E3" s="136"/>
      <c r="F3" s="136"/>
      <c r="G3" s="136"/>
      <c r="H3" s="136"/>
    </row>
    <row r="4" spans="1:8" x14ac:dyDescent="0.2">
      <c r="A4" s="111"/>
      <c r="B4" s="111"/>
      <c r="C4" s="111"/>
      <c r="D4" s="111"/>
      <c r="E4" s="111"/>
      <c r="F4" s="115"/>
      <c r="G4" s="115"/>
      <c r="H4" s="115"/>
    </row>
    <row r="5" spans="1:8" x14ac:dyDescent="0.2">
      <c r="A5" s="111"/>
      <c r="B5" s="111"/>
      <c r="C5" s="111"/>
      <c r="D5" s="111"/>
      <c r="E5" s="111"/>
      <c r="F5" s="115"/>
      <c r="G5" s="115"/>
      <c r="H5" s="115"/>
    </row>
    <row r="6" spans="1:8" x14ac:dyDescent="0.2">
      <c r="A6" s="64"/>
      <c r="B6" s="63"/>
      <c r="C6" s="63"/>
      <c r="D6" s="62"/>
      <c r="E6" s="62"/>
      <c r="F6" s="61"/>
      <c r="G6" s="60"/>
      <c r="H6" s="65"/>
    </row>
    <row r="7" spans="1:8" ht="15.75" thickBot="1" x14ac:dyDescent="0.25">
      <c r="A7" s="137" t="s">
        <v>96</v>
      </c>
      <c r="B7" s="138"/>
      <c r="C7" s="63"/>
      <c r="D7" s="62"/>
      <c r="E7" s="62"/>
      <c r="F7" s="61"/>
      <c r="G7" s="60"/>
      <c r="H7" s="65"/>
    </row>
    <row r="8" spans="1:8" x14ac:dyDescent="0.2">
      <c r="A8" s="64"/>
      <c r="B8" s="63"/>
      <c r="C8" s="63"/>
      <c r="D8" s="62"/>
      <c r="E8" s="62"/>
      <c r="F8" s="61"/>
      <c r="G8" s="60"/>
      <c r="H8" s="65"/>
    </row>
    <row r="9" spans="1:8" x14ac:dyDescent="0.2">
      <c r="A9" s="64"/>
      <c r="B9" s="63"/>
      <c r="C9" s="63"/>
      <c r="D9" s="62"/>
      <c r="E9" s="62"/>
      <c r="F9" s="61"/>
      <c r="G9" s="60"/>
      <c r="H9" s="82"/>
    </row>
    <row r="10" spans="1:8" ht="12.75" customHeight="1" x14ac:dyDescent="0.2">
      <c r="A10" s="139" t="s">
        <v>76</v>
      </c>
      <c r="B10" s="140" t="s">
        <v>75</v>
      </c>
      <c r="C10" s="114" t="s">
        <v>74</v>
      </c>
      <c r="D10" s="132" t="s">
        <v>73</v>
      </c>
      <c r="E10" s="132" t="s">
        <v>99</v>
      </c>
      <c r="F10" s="141" t="s">
        <v>100</v>
      </c>
      <c r="G10" s="132" t="s">
        <v>72</v>
      </c>
      <c r="H10" s="134" t="s">
        <v>71</v>
      </c>
    </row>
    <row r="11" spans="1:8" ht="20.25" customHeight="1" x14ac:dyDescent="0.2">
      <c r="A11" s="139"/>
      <c r="B11" s="140"/>
      <c r="C11" s="113" t="s">
        <v>70</v>
      </c>
      <c r="D11" s="133"/>
      <c r="E11" s="133"/>
      <c r="F11" s="142"/>
      <c r="G11" s="133"/>
      <c r="H11" s="135"/>
    </row>
    <row r="12" spans="1:8" x14ac:dyDescent="0.2">
      <c r="A12" s="109"/>
      <c r="B12" s="111"/>
      <c r="C12" s="112"/>
      <c r="D12" s="110"/>
      <c r="E12" s="110"/>
      <c r="F12" s="109"/>
      <c r="G12" s="110"/>
      <c r="H12" s="112"/>
    </row>
    <row r="13" spans="1:8" x14ac:dyDescent="0.2">
      <c r="A13" s="109"/>
      <c r="B13" s="124" t="s">
        <v>97</v>
      </c>
      <c r="C13" s="109"/>
      <c r="D13" s="110"/>
      <c r="E13" s="110"/>
      <c r="F13" s="111"/>
      <c r="G13" s="110"/>
      <c r="H13" s="109"/>
    </row>
    <row r="14" spans="1:8" x14ac:dyDescent="0.2">
      <c r="A14" s="109"/>
      <c r="B14" s="111"/>
      <c r="C14" s="109"/>
      <c r="D14" s="110"/>
      <c r="E14" s="110"/>
      <c r="F14" s="111"/>
      <c r="G14" s="110"/>
      <c r="H14" s="109"/>
    </row>
    <row r="15" spans="1:8" x14ac:dyDescent="0.2">
      <c r="A15" s="109"/>
      <c r="B15" s="109"/>
      <c r="C15" s="110"/>
      <c r="D15" s="110"/>
      <c r="E15" s="111"/>
      <c r="F15" s="110"/>
      <c r="G15" s="109"/>
      <c r="H15" s="107"/>
    </row>
    <row r="16" spans="1:8" x14ac:dyDescent="0.2">
      <c r="A16" s="109"/>
      <c r="B16" s="109"/>
      <c r="C16" s="110"/>
      <c r="D16" s="110"/>
      <c r="E16" s="111"/>
      <c r="F16" s="110"/>
      <c r="G16" s="109"/>
      <c r="H16" s="107"/>
    </row>
    <row r="17" spans="1:8" x14ac:dyDescent="0.2">
      <c r="A17" s="85"/>
      <c r="B17" s="108"/>
      <c r="C17" s="83"/>
      <c r="D17" s="83"/>
      <c r="E17" s="61"/>
      <c r="F17" s="83"/>
      <c r="G17" s="104"/>
      <c r="H17" s="107"/>
    </row>
    <row r="18" spans="1:8" x14ac:dyDescent="0.2">
      <c r="A18" s="85"/>
      <c r="B18" s="106"/>
      <c r="C18" s="105"/>
      <c r="D18" s="83"/>
      <c r="E18" s="83"/>
      <c r="F18" s="61"/>
      <c r="G18" s="83"/>
      <c r="H18" s="104"/>
    </row>
    <row r="19" spans="1:8" x14ac:dyDescent="0.2">
      <c r="A19" s="103">
        <v>1</v>
      </c>
      <c r="B19" s="96" t="s">
        <v>69</v>
      </c>
      <c r="C19" s="85" t="s">
        <v>68</v>
      </c>
      <c r="D19" s="84">
        <v>0.1</v>
      </c>
      <c r="E19" s="83"/>
      <c r="F19" s="102"/>
      <c r="G19" s="83"/>
      <c r="H19" s="83"/>
    </row>
    <row r="20" spans="1:8" x14ac:dyDescent="0.2">
      <c r="A20" s="85"/>
      <c r="B20" s="101"/>
      <c r="C20" s="85"/>
      <c r="D20" s="84"/>
      <c r="E20" s="83"/>
      <c r="F20" s="100"/>
      <c r="G20" s="99"/>
      <c r="H20" s="98"/>
    </row>
    <row r="21" spans="1:8" x14ac:dyDescent="0.2">
      <c r="A21" s="85">
        <v>2</v>
      </c>
      <c r="B21" s="96" t="s">
        <v>81</v>
      </c>
      <c r="C21" s="85" t="s">
        <v>80</v>
      </c>
      <c r="D21" s="84">
        <v>0.9</v>
      </c>
      <c r="E21" s="97">
        <v>94.8</v>
      </c>
      <c r="F21" s="97">
        <v>107.9</v>
      </c>
      <c r="G21" s="81">
        <f>D21*(F21/E21)</f>
        <v>1.0243670886075951</v>
      </c>
      <c r="H21" s="80">
        <f>G21-D21</f>
        <v>0.12436708860759504</v>
      </c>
    </row>
    <row r="22" spans="1:8" x14ac:dyDescent="0.2">
      <c r="A22" s="85"/>
      <c r="B22" s="96"/>
      <c r="C22" s="85"/>
      <c r="D22" s="84"/>
      <c r="E22" s="83"/>
      <c r="F22" s="82"/>
      <c r="G22" s="95"/>
      <c r="H22" s="94"/>
    </row>
    <row r="23" spans="1:8" x14ac:dyDescent="0.2">
      <c r="A23" s="85"/>
      <c r="B23" s="96"/>
      <c r="C23" s="85"/>
      <c r="D23" s="84"/>
      <c r="E23" s="83"/>
      <c r="F23" s="82"/>
      <c r="G23" s="95"/>
      <c r="H23" s="94"/>
    </row>
    <row r="24" spans="1:8" x14ac:dyDescent="0.2">
      <c r="A24" s="85"/>
      <c r="B24" s="93"/>
      <c r="C24" s="92"/>
      <c r="D24" s="91"/>
      <c r="E24" s="90"/>
      <c r="F24" s="89"/>
      <c r="G24" s="88"/>
      <c r="H24" s="87"/>
    </row>
    <row r="25" spans="1:8" x14ac:dyDescent="0.2">
      <c r="A25" s="85"/>
      <c r="B25" s="86" t="s">
        <v>67</v>
      </c>
      <c r="C25" s="85"/>
      <c r="D25" s="84">
        <f>SUM(D19:D23)</f>
        <v>1</v>
      </c>
      <c r="E25" s="83"/>
      <c r="F25" s="82"/>
      <c r="G25" s="81"/>
      <c r="H25" s="80">
        <f>SUM(H19:H23)</f>
        <v>0.12436708860759504</v>
      </c>
    </row>
    <row r="26" spans="1:8" x14ac:dyDescent="0.2">
      <c r="A26" s="79"/>
      <c r="B26" s="78"/>
      <c r="C26" s="77"/>
      <c r="D26" s="76"/>
      <c r="E26" s="76"/>
      <c r="F26" s="75"/>
      <c r="G26" s="74"/>
      <c r="H26" s="73"/>
    </row>
    <row r="27" spans="1:8" x14ac:dyDescent="0.2">
      <c r="A27" s="64"/>
      <c r="B27" s="63"/>
      <c r="C27" s="63"/>
      <c r="D27" s="72"/>
      <c r="E27" s="72"/>
      <c r="F27" s="65"/>
      <c r="G27" s="60"/>
      <c r="H27" s="65"/>
    </row>
    <row r="28" spans="1:8" ht="13.5" thickBot="1" x14ac:dyDescent="0.25">
      <c r="A28" s="71"/>
      <c r="B28" s="70"/>
      <c r="C28" s="70"/>
      <c r="D28" s="69"/>
      <c r="E28" s="69"/>
      <c r="F28" s="67"/>
      <c r="G28" s="68"/>
      <c r="H28" s="67"/>
    </row>
    <row r="29" spans="1:8" x14ac:dyDescent="0.2">
      <c r="A29" s="64"/>
      <c r="B29" s="63"/>
      <c r="C29" s="63"/>
      <c r="D29" s="62"/>
      <c r="E29" s="62"/>
      <c r="F29" s="61"/>
      <c r="G29" s="60"/>
      <c r="H29" s="65"/>
    </row>
    <row r="30" spans="1:8" x14ac:dyDescent="0.2">
      <c r="A30" s="64"/>
      <c r="B30" s="66"/>
      <c r="C30" s="63"/>
      <c r="D30" s="62"/>
      <c r="E30" s="62"/>
      <c r="F30" s="61"/>
      <c r="G30" s="60"/>
      <c r="H30" s="65"/>
    </row>
    <row r="31" spans="1:8" x14ac:dyDescent="0.2">
      <c r="A31" s="64"/>
      <c r="B31" s="63"/>
      <c r="C31" s="63"/>
      <c r="D31" s="62"/>
      <c r="E31" s="62"/>
      <c r="F31" s="61"/>
      <c r="G31" s="60"/>
      <c r="H31" s="65"/>
    </row>
  </sheetData>
  <mergeCells count="9">
    <mergeCell ref="G10:G11"/>
    <mergeCell ref="H10:H11"/>
    <mergeCell ref="A3:H3"/>
    <mergeCell ref="A7:B7"/>
    <mergeCell ref="A10:A11"/>
    <mergeCell ref="B10:B11"/>
    <mergeCell ref="D10:D11"/>
    <mergeCell ref="E10:E11"/>
    <mergeCell ref="F10:F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3108-DCDC-4D62-897D-4F37D35E967C}">
  <dimension ref="A2:L59"/>
  <sheetViews>
    <sheetView zoomScaleNormal="100" workbookViewId="0">
      <pane xSplit="1" topLeftCell="B1" activePane="topRight" state="frozen"/>
      <selection activeCell="A7" sqref="A7"/>
      <selection pane="topRight" activeCell="L8" sqref="L8"/>
    </sheetView>
  </sheetViews>
  <sheetFormatPr defaultRowHeight="15" x14ac:dyDescent="0.25"/>
  <cols>
    <col min="1" max="1" width="13" customWidth="1"/>
    <col min="2" max="2" width="48.28515625" customWidth="1"/>
    <col min="3" max="3" width="20.5703125" customWidth="1"/>
    <col min="4" max="4" width="23.140625" customWidth="1"/>
    <col min="5" max="5" width="13.42578125" hidden="1" customWidth="1"/>
    <col min="6" max="6" width="16.85546875" hidden="1" customWidth="1"/>
    <col min="7" max="7" width="12" hidden="1" customWidth="1"/>
    <col min="8" max="8" width="14.140625" hidden="1" customWidth="1"/>
    <col min="9" max="9" width="12" hidden="1" customWidth="1"/>
    <col min="10" max="10" width="15.7109375" hidden="1" customWidth="1"/>
    <col min="11" max="11" width="20" customWidth="1"/>
    <col min="12" max="12" width="20.5703125" customWidth="1"/>
  </cols>
  <sheetData>
    <row r="2" spans="1:12" x14ac:dyDescent="0.25">
      <c r="A2" s="1"/>
      <c r="B2" s="43"/>
    </row>
    <row r="3" spans="1:12" ht="15.75" x14ac:dyDescent="0.25">
      <c r="A3" s="2" t="s">
        <v>0</v>
      </c>
    </row>
    <row r="4" spans="1:12" ht="16.5" thickBot="1" x14ac:dyDescent="0.3">
      <c r="A4" s="2"/>
    </row>
    <row r="5" spans="1:12" ht="31.5" customHeight="1" thickBot="1" x14ac:dyDescent="0.3">
      <c r="A5" s="143" t="s">
        <v>1</v>
      </c>
      <c r="B5" s="144"/>
      <c r="C5" s="144"/>
      <c r="D5" s="53" t="s">
        <v>86</v>
      </c>
      <c r="E5" s="45" t="s">
        <v>54</v>
      </c>
      <c r="F5" s="45" t="s">
        <v>63</v>
      </c>
      <c r="G5" s="45" t="s">
        <v>54</v>
      </c>
      <c r="H5" s="44" t="s">
        <v>64</v>
      </c>
      <c r="I5" s="45" t="s">
        <v>54</v>
      </c>
      <c r="J5" s="44" t="s">
        <v>65</v>
      </c>
      <c r="K5" s="145" t="s">
        <v>45</v>
      </c>
      <c r="L5" s="53" t="s">
        <v>78</v>
      </c>
    </row>
    <row r="6" spans="1:12" ht="15.75" thickBot="1" x14ac:dyDescent="0.3">
      <c r="A6" s="4" t="s">
        <v>2</v>
      </c>
      <c r="B6" s="5" t="s">
        <v>3</v>
      </c>
      <c r="C6" s="6" t="s">
        <v>4</v>
      </c>
      <c r="D6" s="6" t="s">
        <v>49</v>
      </c>
      <c r="E6" s="38" t="s">
        <v>51</v>
      </c>
      <c r="F6" s="39" t="s">
        <v>52</v>
      </c>
      <c r="G6" s="38" t="s">
        <v>51</v>
      </c>
      <c r="H6" s="39" t="s">
        <v>52</v>
      </c>
      <c r="I6" s="38" t="s">
        <v>51</v>
      </c>
      <c r="J6" s="52" t="s">
        <v>52</v>
      </c>
      <c r="K6" s="146"/>
      <c r="L6" s="6" t="s">
        <v>49</v>
      </c>
    </row>
    <row r="7" spans="1:12" ht="15.75" thickBot="1" x14ac:dyDescent="0.3">
      <c r="A7" s="6" t="s">
        <v>5</v>
      </c>
      <c r="B7" s="7" t="s">
        <v>6</v>
      </c>
      <c r="C7" s="8"/>
      <c r="D7" s="24"/>
      <c r="E7" s="40"/>
      <c r="F7" s="40"/>
      <c r="G7" s="40"/>
      <c r="H7" s="40"/>
      <c r="I7" s="40"/>
      <c r="J7" s="40"/>
      <c r="K7" s="24"/>
      <c r="L7" s="24"/>
    </row>
    <row r="8" spans="1:12" s="23" customFormat="1" ht="15.75" thickBot="1" x14ac:dyDescent="0.3">
      <c r="A8" s="20">
        <v>1</v>
      </c>
      <c r="B8" s="21" t="s">
        <v>7</v>
      </c>
      <c r="C8" s="22" t="s">
        <v>42</v>
      </c>
      <c r="D8" s="25">
        <f>0.51</f>
        <v>0.51</v>
      </c>
      <c r="E8" s="41">
        <f>D8*Escalation!C7</f>
        <v>1.5299999999999999E-2</v>
      </c>
      <c r="F8" s="41">
        <f t="shared" ref="F8:F24" si="0">D8+E8</f>
        <v>0.52529999999999999</v>
      </c>
      <c r="G8" s="41">
        <f>F8*Escalation!C8</f>
        <v>1.5758999999999999E-2</v>
      </c>
      <c r="H8" s="41">
        <f>F8+G8</f>
        <v>0.54105899999999996</v>
      </c>
      <c r="I8" s="41">
        <f>H8*Escalation!C9</f>
        <v>0</v>
      </c>
      <c r="J8" s="41">
        <f>H8+I8</f>
        <v>0.54105899999999996</v>
      </c>
      <c r="K8" s="116">
        <v>0.08</v>
      </c>
      <c r="L8" s="25">
        <f>0.51+K8</f>
        <v>0.59</v>
      </c>
    </row>
    <row r="9" spans="1:12" s="23" customFormat="1" ht="15.75" thickBot="1" x14ac:dyDescent="0.3">
      <c r="A9" s="20">
        <v>2</v>
      </c>
      <c r="B9" s="21" t="s">
        <v>9</v>
      </c>
      <c r="C9" s="22" t="s">
        <v>42</v>
      </c>
      <c r="D9" s="25">
        <v>0.63</v>
      </c>
      <c r="E9" s="41">
        <f>D9*Escalation!C7</f>
        <v>1.89E-2</v>
      </c>
      <c r="F9" s="41">
        <f t="shared" si="0"/>
        <v>0.64890000000000003</v>
      </c>
      <c r="G9" s="41">
        <f>F9*Escalation!C8</f>
        <v>1.9467000000000002E-2</v>
      </c>
      <c r="H9" s="41">
        <f t="shared" ref="H9:H24" si="1">F9+G9</f>
        <v>0.66836700000000004</v>
      </c>
      <c r="I9" s="41">
        <f>H9*Escalation!C9</f>
        <v>0</v>
      </c>
      <c r="J9" s="41">
        <f t="shared" ref="J9:J24" si="2">H9+I9</f>
        <v>0.66836700000000004</v>
      </c>
      <c r="K9" s="116">
        <v>0.08</v>
      </c>
      <c r="L9" s="25">
        <f>0.63+K9</f>
        <v>0.71</v>
      </c>
    </row>
    <row r="10" spans="1:12" s="23" customFormat="1" ht="15.75" thickBot="1" x14ac:dyDescent="0.3">
      <c r="A10" s="20">
        <v>3</v>
      </c>
      <c r="B10" s="21" t="s">
        <v>10</v>
      </c>
      <c r="C10" s="22" t="s">
        <v>8</v>
      </c>
      <c r="D10" s="25">
        <v>0.66</v>
      </c>
      <c r="E10" s="41">
        <f>D10*Escalation!C7</f>
        <v>1.9800000000000002E-2</v>
      </c>
      <c r="F10" s="41">
        <f t="shared" si="0"/>
        <v>0.67980000000000007</v>
      </c>
      <c r="G10" s="41">
        <f>F10*Escalation!C8</f>
        <v>2.0394000000000002E-2</v>
      </c>
      <c r="H10" s="41">
        <f t="shared" si="1"/>
        <v>0.70019400000000009</v>
      </c>
      <c r="I10" s="41">
        <f>H10*Escalation!C9</f>
        <v>0</v>
      </c>
      <c r="J10" s="41">
        <f t="shared" si="2"/>
        <v>0.70019400000000009</v>
      </c>
      <c r="K10" s="116">
        <v>0.08</v>
      </c>
      <c r="L10" s="25">
        <f>0.66+K10</f>
        <v>0.74</v>
      </c>
    </row>
    <row r="11" spans="1:12" s="23" customFormat="1" ht="15.75" thickBot="1" x14ac:dyDescent="0.3">
      <c r="A11" s="20">
        <v>4</v>
      </c>
      <c r="B11" s="21" t="s">
        <v>11</v>
      </c>
      <c r="C11" s="22" t="s">
        <v>8</v>
      </c>
      <c r="D11" s="50">
        <v>0.19</v>
      </c>
      <c r="E11" s="41">
        <f>D11*Escalation!C7</f>
        <v>5.7000000000000002E-3</v>
      </c>
      <c r="F11" s="41">
        <f t="shared" si="0"/>
        <v>0.19570000000000001</v>
      </c>
      <c r="G11" s="41">
        <f>F11*Escalation!C8</f>
        <v>5.8710000000000004E-3</v>
      </c>
      <c r="H11" s="41">
        <f t="shared" si="1"/>
        <v>0.201571</v>
      </c>
      <c r="I11" s="41">
        <f>H11*Escalation!C9</f>
        <v>0</v>
      </c>
      <c r="J11" s="41">
        <f t="shared" si="2"/>
        <v>0.201571</v>
      </c>
      <c r="K11" s="116">
        <v>0.08</v>
      </c>
      <c r="L11" s="50">
        <f>0.19+K11</f>
        <v>0.27</v>
      </c>
    </row>
    <row r="12" spans="1:12" s="23" customFormat="1" ht="15.75" thickBot="1" x14ac:dyDescent="0.3">
      <c r="A12" s="20">
        <v>5</v>
      </c>
      <c r="B12" s="21" t="s">
        <v>12</v>
      </c>
      <c r="C12" s="22" t="s">
        <v>8</v>
      </c>
      <c r="D12" s="50">
        <v>0.51</v>
      </c>
      <c r="E12" s="41">
        <f>D12*Escalation!C7</f>
        <v>1.5299999999999999E-2</v>
      </c>
      <c r="F12" s="41">
        <f t="shared" si="0"/>
        <v>0.52529999999999999</v>
      </c>
      <c r="G12" s="41">
        <f>F12*Escalation!C8</f>
        <v>1.5758999999999999E-2</v>
      </c>
      <c r="H12" s="41">
        <f t="shared" si="1"/>
        <v>0.54105899999999996</v>
      </c>
      <c r="I12" s="41">
        <f>H12*Escalation!C9</f>
        <v>0</v>
      </c>
      <c r="J12" s="41">
        <f t="shared" si="2"/>
        <v>0.54105899999999996</v>
      </c>
      <c r="K12" s="116">
        <v>0.08</v>
      </c>
      <c r="L12" s="50">
        <f>0.51+K12</f>
        <v>0.59</v>
      </c>
    </row>
    <row r="13" spans="1:12" s="23" customFormat="1" ht="15.75" thickBot="1" x14ac:dyDescent="0.3">
      <c r="A13" s="20">
        <v>6</v>
      </c>
      <c r="B13" s="21" t="s">
        <v>13</v>
      </c>
      <c r="C13" s="22" t="s">
        <v>8</v>
      </c>
      <c r="D13" s="50">
        <v>1.27</v>
      </c>
      <c r="E13" s="41">
        <f>D13*Escalation!C7</f>
        <v>3.8100000000000002E-2</v>
      </c>
      <c r="F13" s="41">
        <f t="shared" si="0"/>
        <v>1.3081</v>
      </c>
      <c r="G13" s="41">
        <f>F13*Escalation!C8</f>
        <v>3.9243E-2</v>
      </c>
      <c r="H13" s="41">
        <f t="shared" si="1"/>
        <v>1.347343</v>
      </c>
      <c r="I13" s="41">
        <f>H13*Escalation!C9</f>
        <v>0</v>
      </c>
      <c r="J13" s="41">
        <f t="shared" si="2"/>
        <v>1.347343</v>
      </c>
      <c r="K13" s="116">
        <v>0.08</v>
      </c>
      <c r="L13" s="50">
        <f>1.27+K13</f>
        <v>1.35</v>
      </c>
    </row>
    <row r="14" spans="1:12" s="23" customFormat="1" ht="15.75" thickBot="1" x14ac:dyDescent="0.3">
      <c r="A14" s="20">
        <v>7</v>
      </c>
      <c r="B14" s="119" t="s">
        <v>14</v>
      </c>
      <c r="C14" s="22" t="s">
        <v>8</v>
      </c>
      <c r="D14" s="50">
        <v>3.2</v>
      </c>
      <c r="E14" s="41">
        <f>D14*Escalation!C7</f>
        <v>9.6000000000000002E-2</v>
      </c>
      <c r="F14" s="41">
        <f t="shared" si="0"/>
        <v>3.2960000000000003</v>
      </c>
      <c r="G14" s="41">
        <f>F14*Escalation!C8</f>
        <v>9.888000000000001E-2</v>
      </c>
      <c r="H14" s="41">
        <f t="shared" si="1"/>
        <v>3.3948800000000001</v>
      </c>
      <c r="I14" s="41">
        <f>H14*Escalation!C9</f>
        <v>0</v>
      </c>
      <c r="J14" s="41">
        <f t="shared" si="2"/>
        <v>3.3948800000000001</v>
      </c>
      <c r="K14" s="116">
        <v>0.08</v>
      </c>
      <c r="L14" s="50">
        <f>3.2+K14</f>
        <v>3.2800000000000002</v>
      </c>
    </row>
    <row r="15" spans="1:12" s="23" customFormat="1" ht="15.75" thickBot="1" x14ac:dyDescent="0.3">
      <c r="A15" s="20">
        <v>8</v>
      </c>
      <c r="B15" s="21" t="s">
        <v>15</v>
      </c>
      <c r="C15" s="22" t="s">
        <v>8</v>
      </c>
      <c r="D15" s="25">
        <v>1.25</v>
      </c>
      <c r="E15" s="41">
        <f>D15*Escalation!C7</f>
        <v>3.7499999999999999E-2</v>
      </c>
      <c r="F15" s="41">
        <f t="shared" si="0"/>
        <v>1.2875000000000001</v>
      </c>
      <c r="G15" s="41">
        <f>F15*Escalation!C8</f>
        <v>3.8625E-2</v>
      </c>
      <c r="H15" s="41">
        <f t="shared" si="1"/>
        <v>1.326125</v>
      </c>
      <c r="I15" s="41">
        <f>H15*Escalation!C9</f>
        <v>0</v>
      </c>
      <c r="J15" s="41">
        <f t="shared" si="2"/>
        <v>1.326125</v>
      </c>
      <c r="K15" s="116">
        <v>0.08</v>
      </c>
      <c r="L15" s="25">
        <v>1.25</v>
      </c>
    </row>
    <row r="16" spans="1:12" s="23" customFormat="1" ht="15.75" thickBot="1" x14ac:dyDescent="0.3">
      <c r="A16" s="20">
        <v>9</v>
      </c>
      <c r="B16" s="21" t="s">
        <v>16</v>
      </c>
      <c r="C16" s="22" t="s">
        <v>8</v>
      </c>
      <c r="D16" s="25">
        <v>0.48</v>
      </c>
      <c r="E16" s="41">
        <f>D16*Escalation!C7</f>
        <v>1.44E-2</v>
      </c>
      <c r="F16" s="41">
        <f t="shared" si="0"/>
        <v>0.49440000000000001</v>
      </c>
      <c r="G16" s="41">
        <f>F16*Escalation!C8</f>
        <v>1.4832E-2</v>
      </c>
      <c r="H16" s="41">
        <f t="shared" si="1"/>
        <v>0.50923200000000002</v>
      </c>
      <c r="I16" s="41">
        <f>H16*Escalation!C9</f>
        <v>0</v>
      </c>
      <c r="J16" s="41">
        <f t="shared" si="2"/>
        <v>0.50923200000000002</v>
      </c>
      <c r="K16" s="116">
        <v>0.08</v>
      </c>
      <c r="L16" s="25">
        <f>0.48+K16</f>
        <v>0.55999999999999994</v>
      </c>
    </row>
    <row r="17" spans="1:12" s="23" customFormat="1" ht="15.75" thickBot="1" x14ac:dyDescent="0.3">
      <c r="A17" s="20">
        <v>10</v>
      </c>
      <c r="B17" s="21" t="s">
        <v>17</v>
      </c>
      <c r="C17" s="22" t="s">
        <v>8</v>
      </c>
      <c r="D17" s="25">
        <v>0.32</v>
      </c>
      <c r="E17" s="41">
        <f>D17*Escalation!C7</f>
        <v>9.5999999999999992E-3</v>
      </c>
      <c r="F17" s="41">
        <f t="shared" si="0"/>
        <v>0.3296</v>
      </c>
      <c r="G17" s="41">
        <f>F17*Escalation!C8</f>
        <v>9.8879999999999992E-3</v>
      </c>
      <c r="H17" s="41">
        <f t="shared" si="1"/>
        <v>0.33948800000000001</v>
      </c>
      <c r="I17" s="41">
        <f>H17*Escalation!C9</f>
        <v>0</v>
      </c>
      <c r="J17" s="41">
        <f t="shared" si="2"/>
        <v>0.33948800000000001</v>
      </c>
      <c r="K17" s="116">
        <v>0.08</v>
      </c>
      <c r="L17" s="25">
        <f>0.32+K17</f>
        <v>0.4</v>
      </c>
    </row>
    <row r="18" spans="1:12" s="23" customFormat="1" ht="15.75" thickBot="1" x14ac:dyDescent="0.3">
      <c r="A18" s="20">
        <v>11</v>
      </c>
      <c r="B18" s="21" t="s">
        <v>18</v>
      </c>
      <c r="C18" s="22" t="s">
        <v>8</v>
      </c>
      <c r="D18" s="25">
        <v>0.32</v>
      </c>
      <c r="E18" s="41">
        <f>D18*Escalation!C7</f>
        <v>9.5999999999999992E-3</v>
      </c>
      <c r="F18" s="41">
        <f t="shared" si="0"/>
        <v>0.3296</v>
      </c>
      <c r="G18" s="41">
        <f>F18*Escalation!C8</f>
        <v>9.8879999999999992E-3</v>
      </c>
      <c r="H18" s="41">
        <f t="shared" si="1"/>
        <v>0.33948800000000001</v>
      </c>
      <c r="I18" s="41">
        <f>H18*Escalation!C9</f>
        <v>0</v>
      </c>
      <c r="J18" s="41">
        <f t="shared" si="2"/>
        <v>0.33948800000000001</v>
      </c>
      <c r="K18" s="116">
        <v>0.08</v>
      </c>
      <c r="L18" s="25">
        <f>0.32+K18</f>
        <v>0.4</v>
      </c>
    </row>
    <row r="19" spans="1:12" s="23" customFormat="1" ht="15.75" thickBot="1" x14ac:dyDescent="0.3">
      <c r="A19" s="20">
        <v>12</v>
      </c>
      <c r="B19" s="21" t="s">
        <v>19</v>
      </c>
      <c r="C19" s="22" t="s">
        <v>8</v>
      </c>
      <c r="D19" s="25">
        <v>0.23</v>
      </c>
      <c r="E19" s="41">
        <f>D19*Escalation!C7</f>
        <v>6.8999999999999999E-3</v>
      </c>
      <c r="F19" s="41">
        <f t="shared" si="0"/>
        <v>0.2369</v>
      </c>
      <c r="G19" s="41">
        <f>F19*Escalation!C8</f>
        <v>7.1069999999999996E-3</v>
      </c>
      <c r="H19" s="41">
        <f t="shared" si="1"/>
        <v>0.244007</v>
      </c>
      <c r="I19" s="41">
        <f>H19*Escalation!C9</f>
        <v>0</v>
      </c>
      <c r="J19" s="41">
        <f t="shared" si="2"/>
        <v>0.244007</v>
      </c>
      <c r="K19" s="116">
        <v>0.08</v>
      </c>
      <c r="L19" s="25">
        <f>0.23+K19</f>
        <v>0.31</v>
      </c>
    </row>
    <row r="20" spans="1:12" s="23" customFormat="1" ht="15.75" thickBot="1" x14ac:dyDescent="0.3">
      <c r="A20" s="20">
        <v>13</v>
      </c>
      <c r="B20" s="21" t="s">
        <v>20</v>
      </c>
      <c r="C20" s="22" t="s">
        <v>8</v>
      </c>
      <c r="D20" s="25">
        <v>0.23</v>
      </c>
      <c r="E20" s="41">
        <f>D20*Escalation!C7</f>
        <v>6.8999999999999999E-3</v>
      </c>
      <c r="F20" s="41">
        <f t="shared" si="0"/>
        <v>0.2369</v>
      </c>
      <c r="G20" s="41">
        <f>F20*Escalation!C8</f>
        <v>7.1069999999999996E-3</v>
      </c>
      <c r="H20" s="41">
        <f t="shared" si="1"/>
        <v>0.244007</v>
      </c>
      <c r="I20" s="41">
        <f>H20*Escalation!C9</f>
        <v>0</v>
      </c>
      <c r="J20" s="41">
        <f t="shared" si="2"/>
        <v>0.244007</v>
      </c>
      <c r="K20" s="116">
        <v>0.08</v>
      </c>
      <c r="L20" s="25">
        <f>0.23+K20</f>
        <v>0.31</v>
      </c>
    </row>
    <row r="21" spans="1:12" s="54" customFormat="1" ht="15.75" thickBot="1" x14ac:dyDescent="0.3">
      <c r="A21" s="55">
        <v>14</v>
      </c>
      <c r="B21" s="56" t="s">
        <v>66</v>
      </c>
      <c r="C21" s="57" t="s">
        <v>8</v>
      </c>
      <c r="D21" s="50">
        <v>0.14000000000000001</v>
      </c>
      <c r="E21" s="58">
        <f>D21*Escalation!C8</f>
        <v>4.2000000000000006E-3</v>
      </c>
      <c r="F21" s="58">
        <f t="shared" si="0"/>
        <v>0.14420000000000002</v>
      </c>
      <c r="G21" s="58">
        <f>F21*Escalation!C9</f>
        <v>0</v>
      </c>
      <c r="H21" s="58">
        <f t="shared" si="1"/>
        <v>0.14420000000000002</v>
      </c>
      <c r="I21" s="58">
        <f>H21*Escalation!C10</f>
        <v>0</v>
      </c>
      <c r="J21" s="58">
        <f t="shared" si="2"/>
        <v>0.14420000000000002</v>
      </c>
      <c r="K21" s="116">
        <v>0.08</v>
      </c>
      <c r="L21" s="50">
        <f>0.14+K21</f>
        <v>0.22000000000000003</v>
      </c>
    </row>
    <row r="22" spans="1:12" s="23" customFormat="1" ht="15.75" thickBot="1" x14ac:dyDescent="0.3">
      <c r="A22" s="55">
        <v>15</v>
      </c>
      <c r="B22" s="56" t="s">
        <v>60</v>
      </c>
      <c r="C22" s="57" t="s">
        <v>27</v>
      </c>
      <c r="D22" s="50">
        <v>0.11</v>
      </c>
      <c r="E22" s="58">
        <f>D22*Escalation!C8</f>
        <v>3.3E-3</v>
      </c>
      <c r="F22" s="58">
        <f t="shared" si="0"/>
        <v>0.1133</v>
      </c>
      <c r="G22" s="58">
        <f>F22*Escalation!C8</f>
        <v>3.3989999999999997E-3</v>
      </c>
      <c r="H22" s="58">
        <f t="shared" si="1"/>
        <v>0.116699</v>
      </c>
      <c r="I22" s="58">
        <f>H22*Escalation!C9</f>
        <v>0</v>
      </c>
      <c r="J22" s="58">
        <f t="shared" si="2"/>
        <v>0.116699</v>
      </c>
      <c r="K22" s="116">
        <v>0.08</v>
      </c>
      <c r="L22" s="50">
        <f>0.11+K22</f>
        <v>0.19</v>
      </c>
    </row>
    <row r="23" spans="1:12" s="23" customFormat="1" ht="15.75" thickBot="1" x14ac:dyDescent="0.3">
      <c r="A23" s="55">
        <v>16</v>
      </c>
      <c r="B23" s="56" t="s">
        <v>61</v>
      </c>
      <c r="C23" s="57" t="s">
        <v>27</v>
      </c>
      <c r="D23" s="50">
        <v>0.3</v>
      </c>
      <c r="E23" s="58">
        <f>D23*Escalation!C9</f>
        <v>0</v>
      </c>
      <c r="F23" s="58">
        <f t="shared" si="0"/>
        <v>0.3</v>
      </c>
      <c r="G23" s="58">
        <f>F23*Escalation!C8</f>
        <v>8.9999999999999993E-3</v>
      </c>
      <c r="H23" s="58">
        <f t="shared" si="1"/>
        <v>0.309</v>
      </c>
      <c r="I23" s="58">
        <f>H23*Escalation!C9</f>
        <v>0</v>
      </c>
      <c r="J23" s="58">
        <f t="shared" si="2"/>
        <v>0.309</v>
      </c>
      <c r="K23" s="116">
        <v>0.08</v>
      </c>
      <c r="L23" s="50">
        <f>0.3+K23</f>
        <v>0.38</v>
      </c>
    </row>
    <row r="24" spans="1:12" s="54" customFormat="1" ht="15.75" thickBot="1" x14ac:dyDescent="0.3">
      <c r="A24" s="55">
        <v>17</v>
      </c>
      <c r="B24" s="119" t="s">
        <v>62</v>
      </c>
      <c r="C24" s="57" t="s">
        <v>27</v>
      </c>
      <c r="D24" s="50">
        <v>2.6</v>
      </c>
      <c r="E24" s="58">
        <f>D24*Escalation!C10</f>
        <v>0</v>
      </c>
      <c r="F24" s="58">
        <f t="shared" si="0"/>
        <v>2.6</v>
      </c>
      <c r="G24" s="58">
        <f>F24*Escalation!C8</f>
        <v>7.8E-2</v>
      </c>
      <c r="H24" s="58">
        <f t="shared" si="1"/>
        <v>2.6779999999999999</v>
      </c>
      <c r="I24" s="58">
        <f>H24*Escalation!C9</f>
        <v>0</v>
      </c>
      <c r="J24" s="58">
        <f t="shared" si="2"/>
        <v>2.6779999999999999</v>
      </c>
      <c r="K24" s="116">
        <v>0.08</v>
      </c>
      <c r="L24" s="50">
        <f>2.6+K24</f>
        <v>2.68</v>
      </c>
    </row>
    <row r="25" spans="1:12" ht="15.75" thickBot="1" x14ac:dyDescent="0.3">
      <c r="A25" s="12" t="s">
        <v>22</v>
      </c>
      <c r="B25" s="13" t="s">
        <v>23</v>
      </c>
      <c r="C25" s="14"/>
      <c r="D25" s="14"/>
      <c r="E25" s="42"/>
      <c r="F25" s="42"/>
      <c r="G25" s="42"/>
      <c r="H25" s="42"/>
      <c r="I25" s="42"/>
      <c r="J25" s="42"/>
      <c r="K25" s="14"/>
      <c r="L25" s="14"/>
    </row>
    <row r="26" spans="1:12" ht="15.75" thickBot="1" x14ac:dyDescent="0.3">
      <c r="A26" s="9">
        <v>1</v>
      </c>
      <c r="B26" s="10" t="s">
        <v>7</v>
      </c>
      <c r="C26" s="11" t="s">
        <v>42</v>
      </c>
      <c r="D26" s="24">
        <v>0.32</v>
      </c>
      <c r="E26" s="41">
        <f>D26*Escalation!C7</f>
        <v>9.5999999999999992E-3</v>
      </c>
      <c r="F26" s="41">
        <f t="shared" ref="F26:F41" si="3">D26+E26</f>
        <v>0.3296</v>
      </c>
      <c r="G26" s="41">
        <f>F26*Escalation!C8</f>
        <v>9.8879999999999992E-3</v>
      </c>
      <c r="H26" s="41">
        <f t="shared" ref="H26:H42" si="4">F26+G26</f>
        <v>0.33948800000000001</v>
      </c>
      <c r="I26" s="41">
        <f>H26*Escalation!C9</f>
        <v>0</v>
      </c>
      <c r="J26" s="41">
        <f t="shared" ref="J26:J42" si="5">H26+I26</f>
        <v>0.33948800000000001</v>
      </c>
      <c r="K26" s="116">
        <v>0.08</v>
      </c>
      <c r="L26" s="24">
        <f>0.32+K26</f>
        <v>0.4</v>
      </c>
    </row>
    <row r="27" spans="1:12" ht="15.75" thickBot="1" x14ac:dyDescent="0.3">
      <c r="A27" s="9">
        <v>2</v>
      </c>
      <c r="B27" s="10" t="s">
        <v>9</v>
      </c>
      <c r="C27" s="11" t="s">
        <v>8</v>
      </c>
      <c r="D27" s="24">
        <v>0.12</v>
      </c>
      <c r="E27" s="41">
        <f>D27*Escalation!C7</f>
        <v>3.5999999999999999E-3</v>
      </c>
      <c r="F27" s="41">
        <f t="shared" si="3"/>
        <v>0.1236</v>
      </c>
      <c r="G27" s="41">
        <f>F27*Escalation!C8</f>
        <v>3.7079999999999999E-3</v>
      </c>
      <c r="H27" s="41">
        <f t="shared" si="4"/>
        <v>0.127308</v>
      </c>
      <c r="I27" s="41">
        <f>H27*Escalation!C9</f>
        <v>0</v>
      </c>
      <c r="J27" s="41">
        <f t="shared" si="5"/>
        <v>0.127308</v>
      </c>
      <c r="K27" s="116">
        <v>0.08</v>
      </c>
      <c r="L27" s="24">
        <f>D27+K27</f>
        <v>0.2</v>
      </c>
    </row>
    <row r="28" spans="1:12" ht="15.75" thickBot="1" x14ac:dyDescent="0.3">
      <c r="A28" s="9">
        <v>3</v>
      </c>
      <c r="B28" s="10" t="s">
        <v>10</v>
      </c>
      <c r="C28" s="11" t="s">
        <v>8</v>
      </c>
      <c r="D28" s="24">
        <v>0.45</v>
      </c>
      <c r="E28" s="41">
        <f>D28*Escalation!C7</f>
        <v>1.35E-2</v>
      </c>
      <c r="F28" s="41">
        <f t="shared" si="3"/>
        <v>0.46350000000000002</v>
      </c>
      <c r="G28" s="41">
        <f>F28*Escalation!C8</f>
        <v>1.3905000000000001E-2</v>
      </c>
      <c r="H28" s="41">
        <f t="shared" si="4"/>
        <v>0.47740500000000002</v>
      </c>
      <c r="I28" s="41">
        <f>H28*Escalation!C9</f>
        <v>0</v>
      </c>
      <c r="J28" s="41">
        <f t="shared" si="5"/>
        <v>0.47740500000000002</v>
      </c>
      <c r="K28" s="116">
        <v>0.08</v>
      </c>
      <c r="L28" s="24">
        <f>0.45+K28</f>
        <v>0.53</v>
      </c>
    </row>
    <row r="29" spans="1:12" ht="15.75" thickBot="1" x14ac:dyDescent="0.3">
      <c r="A29" s="9">
        <v>4</v>
      </c>
      <c r="B29" s="10" t="s">
        <v>11</v>
      </c>
      <c r="C29" s="11" t="s">
        <v>8</v>
      </c>
      <c r="D29" s="24">
        <v>0.12</v>
      </c>
      <c r="E29" s="41">
        <f>D29*Escalation!C7</f>
        <v>3.5999999999999999E-3</v>
      </c>
      <c r="F29" s="41">
        <f t="shared" si="3"/>
        <v>0.1236</v>
      </c>
      <c r="G29" s="41">
        <f>F29*Escalation!C8</f>
        <v>3.7079999999999999E-3</v>
      </c>
      <c r="H29" s="41">
        <f t="shared" si="4"/>
        <v>0.127308</v>
      </c>
      <c r="I29" s="41">
        <f>H29*Escalation!C9</f>
        <v>0</v>
      </c>
      <c r="J29" s="41">
        <f t="shared" si="5"/>
        <v>0.127308</v>
      </c>
      <c r="K29" s="116">
        <v>0.08</v>
      </c>
      <c r="L29" s="24">
        <f>0.12</f>
        <v>0.12</v>
      </c>
    </row>
    <row r="30" spans="1:12" ht="15.75" thickBot="1" x14ac:dyDescent="0.3">
      <c r="A30" s="9">
        <v>5</v>
      </c>
      <c r="B30" s="10" t="s">
        <v>12</v>
      </c>
      <c r="C30" s="11" t="s">
        <v>8</v>
      </c>
      <c r="D30" s="24">
        <v>0.26</v>
      </c>
      <c r="E30" s="41">
        <f>D30*Escalation!C7</f>
        <v>7.7999999999999996E-3</v>
      </c>
      <c r="F30" s="41">
        <f t="shared" si="3"/>
        <v>0.26779999999999998</v>
      </c>
      <c r="G30" s="41">
        <f>F30*Escalation!C8</f>
        <v>8.0339999999999995E-3</v>
      </c>
      <c r="H30" s="41">
        <f t="shared" si="4"/>
        <v>0.27583399999999997</v>
      </c>
      <c r="I30" s="41">
        <f>H30*Escalation!C9</f>
        <v>0</v>
      </c>
      <c r="J30" s="41">
        <f t="shared" si="5"/>
        <v>0.27583399999999997</v>
      </c>
      <c r="K30" s="116">
        <v>0.08</v>
      </c>
      <c r="L30" s="24">
        <f>0.26+K30</f>
        <v>0.34</v>
      </c>
    </row>
    <row r="31" spans="1:12" ht="15.75" thickBot="1" x14ac:dyDescent="0.3">
      <c r="A31" s="9">
        <v>6</v>
      </c>
      <c r="B31" s="10" t="s">
        <v>13</v>
      </c>
      <c r="C31" s="11" t="s">
        <v>8</v>
      </c>
      <c r="D31" s="24">
        <v>0.66</v>
      </c>
      <c r="E31" s="41">
        <f>D31*Escalation!C7</f>
        <v>1.9800000000000002E-2</v>
      </c>
      <c r="F31" s="41">
        <f t="shared" si="3"/>
        <v>0.67980000000000007</v>
      </c>
      <c r="G31" s="41">
        <f>F31*Escalation!C8</f>
        <v>2.0394000000000002E-2</v>
      </c>
      <c r="H31" s="41">
        <f t="shared" si="4"/>
        <v>0.70019400000000009</v>
      </c>
      <c r="I31" s="41">
        <f>H31*Escalation!C9</f>
        <v>0</v>
      </c>
      <c r="J31" s="41">
        <f t="shared" si="5"/>
        <v>0.70019400000000009</v>
      </c>
      <c r="K31" s="116">
        <v>0.08</v>
      </c>
      <c r="L31" s="24">
        <f>0.66+K31</f>
        <v>0.74</v>
      </c>
    </row>
    <row r="32" spans="1:12" ht="15.75" thickBot="1" x14ac:dyDescent="0.3">
      <c r="A32" s="9">
        <v>7</v>
      </c>
      <c r="B32" s="10" t="s">
        <v>14</v>
      </c>
      <c r="C32" s="11" t="s">
        <v>8</v>
      </c>
      <c r="D32" s="24">
        <v>1.25</v>
      </c>
      <c r="E32" s="41">
        <f>D32*Escalation!C7</f>
        <v>3.7499999999999999E-2</v>
      </c>
      <c r="F32" s="41">
        <f t="shared" si="3"/>
        <v>1.2875000000000001</v>
      </c>
      <c r="G32" s="41">
        <f>F32*Escalation!C8</f>
        <v>3.8625E-2</v>
      </c>
      <c r="H32" s="41">
        <f t="shared" si="4"/>
        <v>1.326125</v>
      </c>
      <c r="I32" s="41">
        <f>H32*Escalation!C9</f>
        <v>0</v>
      </c>
      <c r="J32" s="41">
        <f t="shared" si="5"/>
        <v>1.326125</v>
      </c>
      <c r="K32" s="116">
        <v>0.08</v>
      </c>
      <c r="L32" s="24">
        <f>1.25+K32</f>
        <v>1.33</v>
      </c>
    </row>
    <row r="33" spans="1:12" ht="15.75" thickBot="1" x14ac:dyDescent="0.3">
      <c r="A33" s="9">
        <v>8</v>
      </c>
      <c r="B33" s="10" t="s">
        <v>15</v>
      </c>
      <c r="C33" s="11" t="s">
        <v>8</v>
      </c>
      <c r="D33" s="50">
        <v>1.25</v>
      </c>
      <c r="E33" s="41">
        <f>D33*Escalation!C7</f>
        <v>3.7499999999999999E-2</v>
      </c>
      <c r="F33" s="41">
        <f t="shared" si="3"/>
        <v>1.2875000000000001</v>
      </c>
      <c r="G33" s="41">
        <f>F33*Escalation!C8</f>
        <v>3.8625E-2</v>
      </c>
      <c r="H33" s="41">
        <f t="shared" si="4"/>
        <v>1.326125</v>
      </c>
      <c r="I33" s="41">
        <f>H33*Escalation!C9</f>
        <v>0</v>
      </c>
      <c r="J33" s="41">
        <f t="shared" si="5"/>
        <v>1.326125</v>
      </c>
      <c r="K33" s="116">
        <v>0.08</v>
      </c>
      <c r="L33" s="50">
        <f>1.25+K33</f>
        <v>1.33</v>
      </c>
    </row>
    <row r="34" spans="1:12" ht="15.75" thickBot="1" x14ac:dyDescent="0.3">
      <c r="A34" s="9">
        <v>9</v>
      </c>
      <c r="B34" s="10" t="s">
        <v>16</v>
      </c>
      <c r="C34" s="11" t="s">
        <v>8</v>
      </c>
      <c r="D34" s="24">
        <v>0.48</v>
      </c>
      <c r="E34" s="41">
        <f>D34*Escalation!C7</f>
        <v>1.44E-2</v>
      </c>
      <c r="F34" s="41">
        <f t="shared" si="3"/>
        <v>0.49440000000000001</v>
      </c>
      <c r="G34" s="41">
        <f>F34*Escalation!C8</f>
        <v>1.4832E-2</v>
      </c>
      <c r="H34" s="41">
        <f t="shared" si="4"/>
        <v>0.50923200000000002</v>
      </c>
      <c r="I34" s="41">
        <f>H34*Escalation!C9</f>
        <v>0</v>
      </c>
      <c r="J34" s="41">
        <f t="shared" si="5"/>
        <v>0.50923200000000002</v>
      </c>
      <c r="K34" s="116">
        <v>0.08</v>
      </c>
      <c r="L34" s="24">
        <v>0.48</v>
      </c>
    </row>
    <row r="35" spans="1:12" s="54" customFormat="1" ht="15.75" thickBot="1" x14ac:dyDescent="0.3">
      <c r="A35" s="55">
        <v>10</v>
      </c>
      <c r="B35" s="56" t="s">
        <v>17</v>
      </c>
      <c r="C35" s="57" t="s">
        <v>8</v>
      </c>
      <c r="D35" s="50">
        <v>0.24</v>
      </c>
      <c r="E35" s="41">
        <f>D35*Escalation!C8</f>
        <v>7.1999999999999998E-3</v>
      </c>
      <c r="F35" s="41">
        <f t="shared" si="3"/>
        <v>0.2472</v>
      </c>
      <c r="G35" s="41">
        <f>F35*Escalation!C9</f>
        <v>0</v>
      </c>
      <c r="H35" s="41">
        <f t="shared" si="4"/>
        <v>0.2472</v>
      </c>
      <c r="I35" s="41">
        <f>H35*Escalation!C10</f>
        <v>0</v>
      </c>
      <c r="J35" s="41">
        <f t="shared" si="5"/>
        <v>0.2472</v>
      </c>
      <c r="K35" s="116">
        <v>0.08</v>
      </c>
      <c r="L35" s="50">
        <f>0.24+K35</f>
        <v>0.32</v>
      </c>
    </row>
    <row r="36" spans="1:12" s="54" customFormat="1" ht="15.75" thickBot="1" x14ac:dyDescent="0.3">
      <c r="A36" s="55">
        <v>11</v>
      </c>
      <c r="B36" s="56" t="s">
        <v>18</v>
      </c>
      <c r="C36" s="57" t="s">
        <v>8</v>
      </c>
      <c r="D36" s="50">
        <v>0.23</v>
      </c>
      <c r="E36" s="41">
        <f>D36*Escalation!C9</f>
        <v>0</v>
      </c>
      <c r="F36" s="41">
        <f t="shared" si="3"/>
        <v>0.23</v>
      </c>
      <c r="G36" s="41">
        <f>F36*Escalation!C10</f>
        <v>0</v>
      </c>
      <c r="H36" s="41">
        <f t="shared" si="4"/>
        <v>0.23</v>
      </c>
      <c r="I36" s="41">
        <f>H36*Escalation!C11</f>
        <v>0</v>
      </c>
      <c r="J36" s="41">
        <f t="shared" si="5"/>
        <v>0.23</v>
      </c>
      <c r="K36" s="116">
        <v>0.08</v>
      </c>
      <c r="L36" s="50">
        <f>0.23+K36</f>
        <v>0.31</v>
      </c>
    </row>
    <row r="37" spans="1:12" s="54" customFormat="1" ht="15.75" thickBot="1" x14ac:dyDescent="0.3">
      <c r="A37" s="55">
        <v>12</v>
      </c>
      <c r="B37" s="56" t="s">
        <v>19</v>
      </c>
      <c r="C37" s="57" t="s">
        <v>8</v>
      </c>
      <c r="D37" s="50">
        <v>0.12</v>
      </c>
      <c r="E37" s="41">
        <f>D37*Escalation!C10</f>
        <v>0</v>
      </c>
      <c r="F37" s="41">
        <f t="shared" si="3"/>
        <v>0.12</v>
      </c>
      <c r="G37" s="41">
        <f>F37*Escalation!C11</f>
        <v>0</v>
      </c>
      <c r="H37" s="41">
        <f t="shared" si="4"/>
        <v>0.12</v>
      </c>
      <c r="I37" s="41">
        <f>H37*Escalation!C12</f>
        <v>0</v>
      </c>
      <c r="J37" s="41">
        <f t="shared" si="5"/>
        <v>0.12</v>
      </c>
      <c r="K37" s="116">
        <v>0.08</v>
      </c>
      <c r="L37" s="50">
        <f>0.12+K37</f>
        <v>0.2</v>
      </c>
    </row>
    <row r="38" spans="1:12" s="54" customFormat="1" ht="15.75" thickBot="1" x14ac:dyDescent="0.3">
      <c r="A38" s="55">
        <v>13</v>
      </c>
      <c r="B38" s="56" t="s">
        <v>20</v>
      </c>
      <c r="C38" s="57" t="s">
        <v>8</v>
      </c>
      <c r="D38" s="50">
        <v>0.12</v>
      </c>
      <c r="E38" s="41">
        <f>D38*Escalation!C11</f>
        <v>0</v>
      </c>
      <c r="F38" s="41">
        <f t="shared" si="3"/>
        <v>0.12</v>
      </c>
      <c r="G38" s="41">
        <f>F38*Escalation!C12</f>
        <v>0</v>
      </c>
      <c r="H38" s="41">
        <f t="shared" si="4"/>
        <v>0.12</v>
      </c>
      <c r="I38" s="41">
        <f>H38*Escalation!C13</f>
        <v>0</v>
      </c>
      <c r="J38" s="41">
        <f t="shared" si="5"/>
        <v>0.12</v>
      </c>
      <c r="K38" s="116">
        <v>0.08</v>
      </c>
      <c r="L38" s="50">
        <f>0.12+K38</f>
        <v>0.2</v>
      </c>
    </row>
    <row r="39" spans="1:12" s="54" customFormat="1" ht="15.75" thickBot="1" x14ac:dyDescent="0.3">
      <c r="A39" s="55">
        <v>14</v>
      </c>
      <c r="B39" s="56" t="s">
        <v>66</v>
      </c>
      <c r="C39" s="57" t="s">
        <v>8</v>
      </c>
      <c r="D39" s="50">
        <v>0.14000000000000001</v>
      </c>
      <c r="E39" s="41">
        <f>D39*Escalation!C12</f>
        <v>0</v>
      </c>
      <c r="F39" s="41">
        <f t="shared" si="3"/>
        <v>0.14000000000000001</v>
      </c>
      <c r="G39" s="41">
        <f>F39*Escalation!C13</f>
        <v>0</v>
      </c>
      <c r="H39" s="41">
        <f t="shared" si="4"/>
        <v>0.14000000000000001</v>
      </c>
      <c r="I39" s="41">
        <f>H39*Escalation!C14</f>
        <v>0</v>
      </c>
      <c r="J39" s="41">
        <f t="shared" si="5"/>
        <v>0.14000000000000001</v>
      </c>
      <c r="K39" s="116">
        <v>0.08</v>
      </c>
      <c r="L39" s="50">
        <f>0.14+K39</f>
        <v>0.22000000000000003</v>
      </c>
    </row>
    <row r="40" spans="1:12" s="54" customFormat="1" ht="15.75" thickBot="1" x14ac:dyDescent="0.3">
      <c r="A40" s="55">
        <v>15</v>
      </c>
      <c r="B40" s="56" t="s">
        <v>60</v>
      </c>
      <c r="C40" s="57" t="s">
        <v>8</v>
      </c>
      <c r="D40" s="50">
        <v>0.11</v>
      </c>
      <c r="E40" s="41">
        <f>D40*Escalation!C13</f>
        <v>0</v>
      </c>
      <c r="F40" s="41">
        <f t="shared" si="3"/>
        <v>0.11</v>
      </c>
      <c r="G40" s="41">
        <f>F40*Escalation!C14</f>
        <v>0</v>
      </c>
      <c r="H40" s="41">
        <f t="shared" si="4"/>
        <v>0.11</v>
      </c>
      <c r="I40" s="41">
        <f>H40*Escalation!C15</f>
        <v>0</v>
      </c>
      <c r="J40" s="41">
        <f t="shared" si="5"/>
        <v>0.11</v>
      </c>
      <c r="K40" s="116">
        <v>0.08</v>
      </c>
      <c r="L40" s="50">
        <f>0.11+K40</f>
        <v>0.19</v>
      </c>
    </row>
    <row r="41" spans="1:12" s="54" customFormat="1" ht="15.75" thickBot="1" x14ac:dyDescent="0.3">
      <c r="A41" s="55">
        <v>16</v>
      </c>
      <c r="B41" s="56" t="s">
        <v>61</v>
      </c>
      <c r="C41" s="57" t="s">
        <v>8</v>
      </c>
      <c r="D41" s="50">
        <v>0.3</v>
      </c>
      <c r="E41" s="41">
        <f>D41*Escalation!C14</f>
        <v>0</v>
      </c>
      <c r="F41" s="41">
        <f t="shared" si="3"/>
        <v>0.3</v>
      </c>
      <c r="G41" s="41">
        <f>F41*Escalation!C15</f>
        <v>0</v>
      </c>
      <c r="H41" s="41">
        <f t="shared" si="4"/>
        <v>0.3</v>
      </c>
      <c r="I41" s="41">
        <f>H41*Escalation!C16</f>
        <v>0</v>
      </c>
      <c r="J41" s="41">
        <f t="shared" si="5"/>
        <v>0.3</v>
      </c>
      <c r="K41" s="116">
        <v>0.08</v>
      </c>
      <c r="L41" s="50">
        <f>0.3+K41</f>
        <v>0.38</v>
      </c>
    </row>
    <row r="42" spans="1:12" ht="15.75" thickBot="1" x14ac:dyDescent="0.3">
      <c r="A42" s="9">
        <v>17</v>
      </c>
      <c r="B42" s="10" t="s">
        <v>21</v>
      </c>
      <c r="C42" s="11" t="s">
        <v>8</v>
      </c>
      <c r="D42" s="24">
        <v>0.32</v>
      </c>
      <c r="E42" s="41">
        <f>D42*Escalation!C7</f>
        <v>9.5999999999999992E-3</v>
      </c>
      <c r="F42" s="41">
        <f>D42+E42</f>
        <v>0.3296</v>
      </c>
      <c r="G42" s="41">
        <f>F42*Escalation!C8</f>
        <v>9.8879999999999992E-3</v>
      </c>
      <c r="H42" s="41">
        <f t="shared" si="4"/>
        <v>0.33948800000000001</v>
      </c>
      <c r="I42" s="41">
        <f>H42*Escalation!C9</f>
        <v>0</v>
      </c>
      <c r="J42" s="41">
        <f t="shared" si="5"/>
        <v>0.33948800000000001</v>
      </c>
      <c r="K42" s="116">
        <v>0.08</v>
      </c>
      <c r="L42" s="24">
        <f>0.32+K42</f>
        <v>0.4</v>
      </c>
    </row>
    <row r="43" spans="1:12" ht="15.75" thickBot="1" x14ac:dyDescent="0.3">
      <c r="A43" s="12" t="s">
        <v>24</v>
      </c>
      <c r="B43" s="13" t="s">
        <v>25</v>
      </c>
      <c r="C43" s="15"/>
      <c r="D43" s="15"/>
      <c r="E43" s="42"/>
      <c r="F43" s="42"/>
      <c r="G43" s="42"/>
      <c r="H43" s="42"/>
      <c r="I43" s="42"/>
      <c r="J43" s="42"/>
      <c r="K43" s="117"/>
      <c r="L43" s="15"/>
    </row>
    <row r="44" spans="1:12" ht="15.75" thickBot="1" x14ac:dyDescent="0.3">
      <c r="A44" s="16">
        <v>1</v>
      </c>
      <c r="B44" s="17" t="s">
        <v>26</v>
      </c>
      <c r="C44" s="18" t="s">
        <v>27</v>
      </c>
      <c r="D44" s="24">
        <v>0.33</v>
      </c>
      <c r="E44" s="41">
        <f>D44*Escalation!C7</f>
        <v>9.9000000000000008E-3</v>
      </c>
      <c r="F44" s="41">
        <f>D44+E44</f>
        <v>0.33990000000000004</v>
      </c>
      <c r="G44" s="41">
        <f>F44*Escalation!C8</f>
        <v>1.0197000000000001E-2</v>
      </c>
      <c r="H44" s="41">
        <f t="shared" ref="H44" si="6">F44+G44</f>
        <v>0.35009700000000005</v>
      </c>
      <c r="I44" s="41">
        <f>H44*Escalation!C9</f>
        <v>0</v>
      </c>
      <c r="J44" s="41">
        <f t="shared" ref="J44" si="7">H44+I44</f>
        <v>0.35009700000000005</v>
      </c>
      <c r="K44" s="116">
        <v>0.08</v>
      </c>
      <c r="L44" s="24">
        <f>0.33+K44</f>
        <v>0.41000000000000003</v>
      </c>
    </row>
    <row r="45" spans="1:12" ht="15.75" thickBot="1" x14ac:dyDescent="0.3">
      <c r="A45" s="6" t="s">
        <v>28</v>
      </c>
      <c r="B45" s="7" t="s">
        <v>29</v>
      </c>
      <c r="C45" s="19"/>
      <c r="D45" s="26"/>
      <c r="E45" s="42"/>
      <c r="F45" s="42"/>
      <c r="G45" s="42"/>
      <c r="H45" s="42"/>
      <c r="I45" s="42"/>
      <c r="J45" s="42"/>
      <c r="K45" s="118"/>
      <c r="L45" s="26"/>
    </row>
    <row r="46" spans="1:12" ht="15.75" thickBot="1" x14ac:dyDescent="0.3">
      <c r="A46" s="9">
        <v>1</v>
      </c>
      <c r="B46" s="10" t="s">
        <v>30</v>
      </c>
      <c r="C46" s="11" t="s">
        <v>31</v>
      </c>
      <c r="D46" s="24">
        <v>2008.76</v>
      </c>
      <c r="E46" s="41">
        <f>D46*Escalation!C7</f>
        <v>60.262799999999999</v>
      </c>
      <c r="F46" s="41">
        <f t="shared" ref="F46:F55" si="8">D46+E46</f>
        <v>2069.0228000000002</v>
      </c>
      <c r="G46" s="41">
        <f>F46*Escalation!C8</f>
        <v>62.070684</v>
      </c>
      <c r="H46" s="41">
        <f t="shared" ref="H46:H55" si="9">F46+G46</f>
        <v>2131.093484</v>
      </c>
      <c r="I46" s="41">
        <f>H46*Escalation!C9</f>
        <v>0</v>
      </c>
      <c r="J46" s="41">
        <f t="shared" ref="J46:J55" si="10">H46+I46</f>
        <v>2131.093484</v>
      </c>
      <c r="K46" s="116">
        <v>0.08</v>
      </c>
      <c r="L46" s="24">
        <f>2008.76+K46</f>
        <v>2008.84</v>
      </c>
    </row>
    <row r="47" spans="1:12" ht="26.25" thickBot="1" x14ac:dyDescent="0.3">
      <c r="A47" s="9">
        <v>2</v>
      </c>
      <c r="B47" s="10" t="s">
        <v>90</v>
      </c>
      <c r="C47" s="11" t="s">
        <v>31</v>
      </c>
      <c r="D47" s="120">
        <v>3012.36</v>
      </c>
      <c r="E47" s="41">
        <f>D47*Escalation!C7</f>
        <v>90.370800000000003</v>
      </c>
      <c r="F47" s="41">
        <f t="shared" si="8"/>
        <v>3102.7308000000003</v>
      </c>
      <c r="G47" s="41">
        <f>F47*Escalation!C8</f>
        <v>93.081924000000001</v>
      </c>
      <c r="H47" s="41">
        <f t="shared" si="9"/>
        <v>3195.8127240000003</v>
      </c>
      <c r="I47" s="41">
        <f>H47*Escalation!C9</f>
        <v>0</v>
      </c>
      <c r="J47" s="41">
        <f t="shared" si="10"/>
        <v>3195.8127240000003</v>
      </c>
      <c r="K47" s="116">
        <v>0.08</v>
      </c>
      <c r="L47" s="24">
        <f>3012.36+K47</f>
        <v>3012.44</v>
      </c>
    </row>
    <row r="48" spans="1:12" ht="26.25" thickBot="1" x14ac:dyDescent="0.3">
      <c r="A48" s="9">
        <v>3</v>
      </c>
      <c r="B48" s="10" t="s">
        <v>91</v>
      </c>
      <c r="C48" s="11" t="s">
        <v>31</v>
      </c>
      <c r="D48" s="120">
        <v>4017.52</v>
      </c>
      <c r="E48" s="41">
        <f>D48*Escalation!C7</f>
        <v>120.5256</v>
      </c>
      <c r="F48" s="41">
        <f t="shared" si="8"/>
        <v>4138.0456000000004</v>
      </c>
      <c r="G48" s="41">
        <f>F48*Escalation!C8</f>
        <v>124.141368</v>
      </c>
      <c r="H48" s="41">
        <f t="shared" si="9"/>
        <v>4262.186968</v>
      </c>
      <c r="I48" s="41">
        <f>H48*Escalation!C9</f>
        <v>0</v>
      </c>
      <c r="J48" s="41">
        <f t="shared" si="10"/>
        <v>4262.186968</v>
      </c>
      <c r="K48" s="116">
        <v>0.08</v>
      </c>
      <c r="L48" s="24">
        <f>4017.52+K48</f>
        <v>4017.6</v>
      </c>
    </row>
    <row r="49" spans="1:12" ht="15.75" thickBot="1" x14ac:dyDescent="0.3">
      <c r="A49" s="9">
        <v>4</v>
      </c>
      <c r="B49" s="10" t="s">
        <v>87</v>
      </c>
      <c r="C49" s="11" t="s">
        <v>31</v>
      </c>
      <c r="D49" s="24">
        <v>251.1</v>
      </c>
      <c r="E49" s="41">
        <f>D49*Escalation!C7</f>
        <v>7.5329999999999995</v>
      </c>
      <c r="F49" s="41">
        <f t="shared" si="8"/>
        <v>258.63299999999998</v>
      </c>
      <c r="G49" s="41">
        <f>F49*Escalation!C8</f>
        <v>7.7589899999999989</v>
      </c>
      <c r="H49" s="41">
        <f t="shared" si="9"/>
        <v>266.39198999999996</v>
      </c>
      <c r="I49" s="41">
        <f>H49*Escalation!C9</f>
        <v>0</v>
      </c>
      <c r="J49" s="41">
        <f t="shared" si="10"/>
        <v>266.39198999999996</v>
      </c>
      <c r="K49" s="116">
        <v>0.08</v>
      </c>
      <c r="L49" s="24">
        <f>251.1+K49</f>
        <v>251.18</v>
      </c>
    </row>
    <row r="50" spans="1:12" ht="26.25" thickBot="1" x14ac:dyDescent="0.3">
      <c r="A50" s="9">
        <v>5</v>
      </c>
      <c r="B50" s="10" t="s">
        <v>88</v>
      </c>
      <c r="C50" s="11" t="s">
        <v>31</v>
      </c>
      <c r="D50" s="120">
        <v>3012.36</v>
      </c>
      <c r="E50" s="41">
        <f>D50*Escalation!C7</f>
        <v>90.370800000000003</v>
      </c>
      <c r="F50" s="41">
        <f t="shared" si="8"/>
        <v>3102.7308000000003</v>
      </c>
      <c r="G50" s="41">
        <f>F50*Escalation!C8</f>
        <v>93.081924000000001</v>
      </c>
      <c r="H50" s="41">
        <f t="shared" si="9"/>
        <v>3195.8127240000003</v>
      </c>
      <c r="I50" s="41">
        <f>H50*Escalation!C9</f>
        <v>0</v>
      </c>
      <c r="J50" s="41">
        <f t="shared" si="10"/>
        <v>3195.8127240000003</v>
      </c>
      <c r="K50" s="116">
        <v>0.08</v>
      </c>
      <c r="L50" s="24">
        <f>3012.36+K50</f>
        <v>3012.44</v>
      </c>
    </row>
    <row r="51" spans="1:12" ht="26.25" thickBot="1" x14ac:dyDescent="0.3">
      <c r="A51" s="9">
        <v>6</v>
      </c>
      <c r="B51" s="10" t="s">
        <v>89</v>
      </c>
      <c r="C51" s="11" t="s">
        <v>31</v>
      </c>
      <c r="D51" s="120">
        <v>4017.52</v>
      </c>
      <c r="E51" s="41">
        <f>D51*Escalation!C7</f>
        <v>120.5256</v>
      </c>
      <c r="F51" s="41">
        <f t="shared" si="8"/>
        <v>4138.0456000000004</v>
      </c>
      <c r="G51" s="41">
        <f>F51*Escalation!C8</f>
        <v>124.141368</v>
      </c>
      <c r="H51" s="41">
        <f t="shared" si="9"/>
        <v>4262.186968</v>
      </c>
      <c r="I51" s="41">
        <f>H51*Escalation!C9</f>
        <v>0</v>
      </c>
      <c r="J51" s="41">
        <f t="shared" si="10"/>
        <v>4262.186968</v>
      </c>
      <c r="K51" s="116">
        <v>0.08</v>
      </c>
      <c r="L51" s="24">
        <f>4017.52+K51</f>
        <v>4017.6</v>
      </c>
    </row>
    <row r="52" spans="1:12" ht="15.75" thickBot="1" x14ac:dyDescent="0.3">
      <c r="A52" s="9">
        <v>7</v>
      </c>
      <c r="B52" s="10" t="s">
        <v>36</v>
      </c>
      <c r="C52" s="11" t="s">
        <v>8</v>
      </c>
      <c r="D52" s="24">
        <v>18.11</v>
      </c>
      <c r="E52" s="41">
        <f>D52*Escalation!C7</f>
        <v>0.54330000000000001</v>
      </c>
      <c r="F52" s="41">
        <f t="shared" si="8"/>
        <v>18.653299999999998</v>
      </c>
      <c r="G52" s="41">
        <f>F52*Escalation!C8</f>
        <v>0.55959899999999996</v>
      </c>
      <c r="H52" s="41">
        <f t="shared" si="9"/>
        <v>19.212898999999997</v>
      </c>
      <c r="I52" s="41">
        <f>H52*Escalation!C9</f>
        <v>0</v>
      </c>
      <c r="J52" s="41">
        <f t="shared" si="10"/>
        <v>19.212898999999997</v>
      </c>
      <c r="K52" s="116">
        <v>0.08</v>
      </c>
      <c r="L52" s="24">
        <f>18.11+K52</f>
        <v>18.189999999999998</v>
      </c>
    </row>
    <row r="53" spans="1:12" ht="15.75" thickBot="1" x14ac:dyDescent="0.3">
      <c r="A53" s="9">
        <v>8</v>
      </c>
      <c r="B53" s="56" t="s">
        <v>59</v>
      </c>
      <c r="C53" s="11" t="s">
        <v>8</v>
      </c>
      <c r="D53" s="24">
        <v>1.33</v>
      </c>
      <c r="E53" s="41">
        <f>D53*Escalation!C7</f>
        <v>3.9899999999999998E-2</v>
      </c>
      <c r="F53" s="41">
        <f t="shared" si="8"/>
        <v>1.3699000000000001</v>
      </c>
      <c r="G53" s="41">
        <f>F53*Escalation!C8</f>
        <v>4.1097000000000002E-2</v>
      </c>
      <c r="H53" s="41">
        <f t="shared" si="9"/>
        <v>1.4109970000000001</v>
      </c>
      <c r="I53" s="41">
        <f>H53*Escalation!C9</f>
        <v>0</v>
      </c>
      <c r="J53" s="41">
        <f t="shared" si="10"/>
        <v>1.4109970000000001</v>
      </c>
      <c r="K53" s="116">
        <v>0.08</v>
      </c>
      <c r="L53" s="24">
        <f>1.33+K53</f>
        <v>1.4100000000000001</v>
      </c>
    </row>
    <row r="54" spans="1:12" ht="15.75" thickBot="1" x14ac:dyDescent="0.3">
      <c r="A54" s="9">
        <v>9</v>
      </c>
      <c r="B54" s="10" t="s">
        <v>37</v>
      </c>
      <c r="C54" s="11" t="s">
        <v>31</v>
      </c>
      <c r="D54" s="24">
        <v>223.02</v>
      </c>
      <c r="E54" s="41">
        <f>D54*Escalation!C7</f>
        <v>6.6905999999999999</v>
      </c>
      <c r="F54" s="41">
        <f t="shared" si="8"/>
        <v>229.7106</v>
      </c>
      <c r="G54" s="41">
        <f>F54*Escalation!C8</f>
        <v>6.8913180000000001</v>
      </c>
      <c r="H54" s="41">
        <f t="shared" si="9"/>
        <v>236.60191800000001</v>
      </c>
      <c r="I54" s="41">
        <f>H54*Escalation!C9</f>
        <v>0</v>
      </c>
      <c r="J54" s="41">
        <f t="shared" si="10"/>
        <v>236.60191800000001</v>
      </c>
      <c r="K54" s="116">
        <v>0.08</v>
      </c>
      <c r="L54" s="24">
        <f>223.02+K54</f>
        <v>223.10000000000002</v>
      </c>
    </row>
    <row r="55" spans="1:12" ht="15.75" thickBot="1" x14ac:dyDescent="0.3">
      <c r="A55" s="9">
        <v>10</v>
      </c>
      <c r="B55" s="10" t="s">
        <v>38</v>
      </c>
      <c r="C55" s="11" t="s">
        <v>8</v>
      </c>
      <c r="D55" s="24">
        <v>0.34</v>
      </c>
      <c r="E55" s="41">
        <f>D55*Escalation!C7</f>
        <v>1.0200000000000001E-2</v>
      </c>
      <c r="F55" s="41">
        <f t="shared" si="8"/>
        <v>0.35020000000000001</v>
      </c>
      <c r="G55" s="41">
        <f>F55*Escalation!C8</f>
        <v>1.0506E-2</v>
      </c>
      <c r="H55" s="41">
        <f t="shared" si="9"/>
        <v>0.36070600000000003</v>
      </c>
      <c r="I55" s="41">
        <f>H55*Escalation!C9</f>
        <v>0</v>
      </c>
      <c r="J55" s="41">
        <f t="shared" si="10"/>
        <v>0.36070600000000003</v>
      </c>
      <c r="K55" s="116">
        <v>0.08</v>
      </c>
      <c r="L55" s="24">
        <f>0.34+K55</f>
        <v>0.42000000000000004</v>
      </c>
    </row>
    <row r="56" spans="1:12" ht="26.25" thickBot="1" x14ac:dyDescent="0.3">
      <c r="A56" s="9">
        <v>11</v>
      </c>
      <c r="B56" s="10" t="s">
        <v>43</v>
      </c>
      <c r="C56" s="11" t="s">
        <v>39</v>
      </c>
      <c r="D56" s="24">
        <v>94.16</v>
      </c>
      <c r="E56" s="40"/>
      <c r="F56" s="40"/>
      <c r="G56" s="40"/>
      <c r="H56" s="40"/>
      <c r="I56" s="40"/>
      <c r="J56" s="40"/>
      <c r="K56" s="116">
        <v>0.08</v>
      </c>
      <c r="L56" s="24">
        <f>94.16+K56</f>
        <v>94.24</v>
      </c>
    </row>
    <row r="57" spans="1:12" ht="26.25" thickBot="1" x14ac:dyDescent="0.3">
      <c r="A57" s="12" t="s">
        <v>40</v>
      </c>
      <c r="B57" s="13" t="s">
        <v>58</v>
      </c>
      <c r="C57" s="51">
        <v>0.05</v>
      </c>
      <c r="D57" s="26" t="s">
        <v>82</v>
      </c>
      <c r="E57" s="42"/>
      <c r="F57" s="42"/>
      <c r="G57" s="42"/>
      <c r="H57" s="42"/>
      <c r="I57" s="42"/>
      <c r="J57" s="42"/>
      <c r="K57" s="26"/>
      <c r="L57" s="26" t="s">
        <v>82</v>
      </c>
    </row>
    <row r="58" spans="1:12" ht="39" thickBot="1" x14ac:dyDescent="0.3">
      <c r="A58" s="12" t="s">
        <v>41</v>
      </c>
      <c r="B58" s="13" t="s">
        <v>85</v>
      </c>
      <c r="C58" s="51">
        <v>0.02</v>
      </c>
      <c r="D58" s="24" t="s">
        <v>83</v>
      </c>
      <c r="E58" s="40"/>
      <c r="F58" s="40"/>
      <c r="G58" s="40"/>
      <c r="H58" s="40"/>
      <c r="I58" s="40"/>
      <c r="J58" s="40"/>
      <c r="K58" s="24"/>
      <c r="L58" s="24" t="s">
        <v>84</v>
      </c>
    </row>
    <row r="59" spans="1:12" x14ac:dyDescent="0.25">
      <c r="A59" s="3"/>
      <c r="B59" s="3"/>
      <c r="C59" s="3"/>
      <c r="D59" s="3"/>
      <c r="L59" s="3"/>
    </row>
  </sheetData>
  <mergeCells count="2">
    <mergeCell ref="A5:C5"/>
    <mergeCell ref="K5:K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W63"/>
  <sheetViews>
    <sheetView tabSelected="1" view="pageBreakPreview" topLeftCell="A46" zoomScale="60" zoomScaleNormal="80" workbookViewId="0">
      <pane xSplit="1" topLeftCell="B1" activePane="topRight" state="frozen"/>
      <selection activeCell="A7" sqref="A7"/>
      <selection pane="topRight" activeCell="D62" sqref="D62"/>
    </sheetView>
  </sheetViews>
  <sheetFormatPr defaultRowHeight="15" x14ac:dyDescent="0.25"/>
  <cols>
    <col min="1" max="1" width="15" customWidth="1"/>
    <col min="2" max="2" width="48.28515625" customWidth="1"/>
    <col min="3" max="5" width="20.28515625" customWidth="1"/>
    <col min="6" max="6" width="21.42578125" customWidth="1"/>
    <col min="7" max="7" width="20.28515625" customWidth="1"/>
    <col min="8" max="8" width="13.42578125" hidden="1" customWidth="1"/>
    <col min="9" max="9" width="16.85546875" hidden="1" customWidth="1"/>
    <col min="10" max="10" width="12" hidden="1" customWidth="1"/>
    <col min="11" max="11" width="14.140625" hidden="1" customWidth="1"/>
    <col min="12" max="12" width="12" hidden="1" customWidth="1"/>
    <col min="13" max="13" width="15.7109375" hidden="1" customWidth="1"/>
    <col min="14" max="335" width="9.140625" style="122"/>
  </cols>
  <sheetData>
    <row r="2" spans="1:335" x14ac:dyDescent="0.25">
      <c r="A2" s="1"/>
      <c r="B2" s="43"/>
    </row>
    <row r="3" spans="1:335" ht="15.75" x14ac:dyDescent="0.25">
      <c r="A3" s="148" t="s">
        <v>0</v>
      </c>
      <c r="B3" s="148"/>
      <c r="C3" s="148"/>
      <c r="D3" s="148"/>
      <c r="E3" s="148"/>
      <c r="F3" s="148"/>
      <c r="G3" s="148"/>
    </row>
    <row r="4" spans="1:335" ht="16.5" thickBot="1" x14ac:dyDescent="0.3">
      <c r="A4" s="2"/>
    </row>
    <row r="5" spans="1:335" ht="31.5" customHeight="1" thickBot="1" x14ac:dyDescent="0.3">
      <c r="A5" s="143" t="s">
        <v>98</v>
      </c>
      <c r="B5" s="144"/>
      <c r="C5" s="144"/>
      <c r="D5" s="144"/>
      <c r="E5" s="144"/>
      <c r="F5" s="147"/>
      <c r="G5" s="53" t="s">
        <v>86</v>
      </c>
      <c r="H5" s="45" t="s">
        <v>54</v>
      </c>
      <c r="I5" s="45" t="s">
        <v>63</v>
      </c>
      <c r="J5" s="45" t="s">
        <v>54</v>
      </c>
      <c r="K5" s="44" t="s">
        <v>64</v>
      </c>
      <c r="L5" s="45" t="s">
        <v>54</v>
      </c>
      <c r="M5" s="44" t="s">
        <v>65</v>
      </c>
    </row>
    <row r="6" spans="1:335" ht="15.75" thickBot="1" x14ac:dyDescent="0.3">
      <c r="A6" s="4" t="s">
        <v>2</v>
      </c>
      <c r="B6" s="5" t="s">
        <v>3</v>
      </c>
      <c r="C6" s="6" t="s">
        <v>4</v>
      </c>
      <c r="D6" s="6" t="s">
        <v>101</v>
      </c>
      <c r="E6" s="123">
        <v>44927</v>
      </c>
      <c r="F6" s="6" t="s">
        <v>51</v>
      </c>
      <c r="G6" s="123">
        <v>45017</v>
      </c>
      <c r="H6" s="38" t="s">
        <v>51</v>
      </c>
      <c r="I6" s="39" t="s">
        <v>52</v>
      </c>
      <c r="J6" s="38" t="s">
        <v>51</v>
      </c>
      <c r="K6" s="39" t="s">
        <v>52</v>
      </c>
      <c r="L6" s="38" t="s">
        <v>51</v>
      </c>
      <c r="M6" s="52" t="s">
        <v>52</v>
      </c>
    </row>
    <row r="7" spans="1:335" ht="15.75" thickBot="1" x14ac:dyDescent="0.3">
      <c r="A7" s="6" t="s">
        <v>5</v>
      </c>
      <c r="B7" s="7" t="s">
        <v>6</v>
      </c>
      <c r="C7" s="14"/>
      <c r="D7" s="14"/>
      <c r="E7" s="14"/>
      <c r="F7" s="14"/>
      <c r="G7" s="14"/>
      <c r="H7" s="40"/>
      <c r="I7" s="40"/>
      <c r="J7" s="40"/>
      <c r="K7" s="40"/>
      <c r="L7" s="40"/>
      <c r="M7" s="40"/>
    </row>
    <row r="8" spans="1:335" s="23" customFormat="1" ht="15.75" thickBot="1" x14ac:dyDescent="0.3">
      <c r="A8" s="20">
        <v>1</v>
      </c>
      <c r="B8" s="21" t="s">
        <v>7</v>
      </c>
      <c r="C8" s="22" t="s">
        <v>42</v>
      </c>
      <c r="D8" s="128">
        <v>0.51</v>
      </c>
      <c r="E8" s="22">
        <v>0.59</v>
      </c>
      <c r="F8" s="127">
        <f>D8*0.12</f>
        <v>6.1199999999999997E-2</v>
      </c>
      <c r="G8" s="25">
        <f>D8+F8</f>
        <v>0.57120000000000004</v>
      </c>
      <c r="H8" s="41">
        <f>G8*Escalation!C7</f>
        <v>1.7136000000000002E-2</v>
      </c>
      <c r="I8" s="41">
        <f t="shared" ref="I8:I23" si="0">G8+H8</f>
        <v>0.58833600000000008</v>
      </c>
      <c r="J8" s="41">
        <f>I8*Escalation!C8</f>
        <v>1.7650080000000002E-2</v>
      </c>
      <c r="K8" s="41">
        <f>I8+J8</f>
        <v>0.60598608000000009</v>
      </c>
      <c r="L8" s="41">
        <f>K8*Escalation!C9</f>
        <v>0</v>
      </c>
      <c r="M8" s="41">
        <f>K8+L8</f>
        <v>0.60598608000000009</v>
      </c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  <c r="IU8" s="122"/>
      <c r="IV8" s="122"/>
      <c r="IW8" s="122"/>
      <c r="IX8" s="122"/>
      <c r="IY8" s="122"/>
      <c r="IZ8" s="122"/>
      <c r="JA8" s="122"/>
      <c r="JB8" s="122"/>
      <c r="JC8" s="122"/>
      <c r="JD8" s="122"/>
      <c r="JE8" s="122"/>
      <c r="JF8" s="122"/>
      <c r="JG8" s="122"/>
      <c r="JH8" s="122"/>
      <c r="JI8" s="122"/>
      <c r="JJ8" s="122"/>
      <c r="JK8" s="122"/>
      <c r="JL8" s="122"/>
      <c r="JM8" s="122"/>
      <c r="JN8" s="122"/>
      <c r="JO8" s="122"/>
      <c r="JP8" s="122"/>
      <c r="JQ8" s="122"/>
      <c r="JR8" s="122"/>
      <c r="JS8" s="122"/>
      <c r="JT8" s="122"/>
      <c r="JU8" s="122"/>
      <c r="JV8" s="122"/>
      <c r="JW8" s="122"/>
      <c r="JX8" s="122"/>
      <c r="JY8" s="122"/>
      <c r="JZ8" s="122"/>
      <c r="KA8" s="122"/>
      <c r="KB8" s="122"/>
      <c r="KC8" s="122"/>
      <c r="KD8" s="122"/>
      <c r="KE8" s="122"/>
      <c r="KF8" s="122"/>
      <c r="KG8" s="122"/>
      <c r="KH8" s="122"/>
      <c r="KI8" s="122"/>
      <c r="KJ8" s="122"/>
      <c r="KK8" s="122"/>
      <c r="KL8" s="122"/>
      <c r="KM8" s="122"/>
      <c r="KN8" s="122"/>
      <c r="KO8" s="122"/>
      <c r="KP8" s="122"/>
      <c r="KQ8" s="122"/>
      <c r="KR8" s="122"/>
      <c r="KS8" s="122"/>
      <c r="KT8" s="122"/>
      <c r="KU8" s="122"/>
      <c r="KV8" s="122"/>
      <c r="KW8" s="122"/>
      <c r="KX8" s="122"/>
      <c r="KY8" s="122"/>
      <c r="KZ8" s="122"/>
      <c r="LA8" s="122"/>
      <c r="LB8" s="122"/>
      <c r="LC8" s="122"/>
      <c r="LD8" s="122"/>
      <c r="LE8" s="122"/>
      <c r="LF8" s="122"/>
      <c r="LG8" s="122"/>
      <c r="LH8" s="122"/>
      <c r="LI8" s="122"/>
      <c r="LJ8" s="122"/>
      <c r="LK8" s="122"/>
      <c r="LL8" s="122"/>
      <c r="LM8" s="122"/>
      <c r="LN8" s="122"/>
      <c r="LO8" s="122"/>
      <c r="LP8" s="122"/>
      <c r="LQ8" s="122"/>
      <c r="LR8" s="122"/>
      <c r="LS8" s="122"/>
      <c r="LT8" s="122"/>
      <c r="LU8" s="122"/>
      <c r="LV8" s="122"/>
      <c r="LW8" s="122"/>
    </row>
    <row r="9" spans="1:335" s="23" customFormat="1" ht="15.75" thickBot="1" x14ac:dyDescent="0.3">
      <c r="A9" s="20">
        <f>A8+1</f>
        <v>2</v>
      </c>
      <c r="B9" s="21" t="s">
        <v>9</v>
      </c>
      <c r="C9" s="22" t="s">
        <v>42</v>
      </c>
      <c r="D9" s="128">
        <v>0.63</v>
      </c>
      <c r="E9" s="22">
        <v>0.71</v>
      </c>
      <c r="F9" s="127">
        <f t="shared" ref="F9:F60" si="1">D9*0.12</f>
        <v>7.5600000000000001E-2</v>
      </c>
      <c r="G9" s="25">
        <f t="shared" ref="G9:G51" si="2">D9+F9</f>
        <v>0.7056</v>
      </c>
      <c r="H9" s="41">
        <f>G9*Escalation!C7</f>
        <v>2.1167999999999999E-2</v>
      </c>
      <c r="I9" s="41">
        <f t="shared" si="0"/>
        <v>0.72676799999999997</v>
      </c>
      <c r="J9" s="41">
        <f>I9*Escalation!C8</f>
        <v>2.1803039999999999E-2</v>
      </c>
      <c r="K9" s="41">
        <f t="shared" ref="K9:K23" si="3">I9+J9</f>
        <v>0.74857103999999997</v>
      </c>
      <c r="L9" s="41">
        <f>K9*Escalation!C9</f>
        <v>0</v>
      </c>
      <c r="M9" s="41">
        <f t="shared" ref="M9:M23" si="4">K9+L9</f>
        <v>0.74857103999999997</v>
      </c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/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/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</row>
    <row r="10" spans="1:335" s="23" customFormat="1" ht="15.75" thickBot="1" x14ac:dyDescent="0.3">
      <c r="A10" s="20">
        <f t="shared" ref="A10:A24" si="5">A9+1</f>
        <v>3</v>
      </c>
      <c r="B10" s="21" t="s">
        <v>10</v>
      </c>
      <c r="C10" s="22" t="s">
        <v>8</v>
      </c>
      <c r="D10" s="128">
        <v>0.66</v>
      </c>
      <c r="E10" s="22">
        <v>0.74</v>
      </c>
      <c r="F10" s="127">
        <f t="shared" si="1"/>
        <v>7.9200000000000007E-2</v>
      </c>
      <c r="G10" s="25">
        <f t="shared" si="2"/>
        <v>0.73920000000000008</v>
      </c>
      <c r="H10" s="41">
        <f>G10*Escalation!C7</f>
        <v>2.2176000000000001E-2</v>
      </c>
      <c r="I10" s="41">
        <f t="shared" si="0"/>
        <v>0.76137600000000005</v>
      </c>
      <c r="J10" s="41">
        <f>I10*Escalation!C8</f>
        <v>2.2841280000000002E-2</v>
      </c>
      <c r="K10" s="41">
        <f t="shared" si="3"/>
        <v>0.78421728000000002</v>
      </c>
      <c r="L10" s="41">
        <f>K10*Escalation!C9</f>
        <v>0</v>
      </c>
      <c r="M10" s="41">
        <f t="shared" si="4"/>
        <v>0.78421728000000002</v>
      </c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  <c r="IU10" s="122"/>
      <c r="IV10" s="122"/>
      <c r="IW10" s="122"/>
      <c r="IX10" s="122"/>
      <c r="IY10" s="122"/>
      <c r="IZ10" s="122"/>
      <c r="JA10" s="122"/>
      <c r="JB10" s="122"/>
      <c r="JC10" s="122"/>
      <c r="JD10" s="122"/>
      <c r="JE10" s="122"/>
      <c r="JF10" s="122"/>
      <c r="JG10" s="122"/>
      <c r="JH10" s="122"/>
      <c r="JI10" s="122"/>
      <c r="JJ10" s="122"/>
      <c r="JK10" s="122"/>
      <c r="JL10" s="122"/>
      <c r="JM10" s="122"/>
      <c r="JN10" s="122"/>
      <c r="JO10" s="122"/>
      <c r="JP10" s="122"/>
      <c r="JQ10" s="122"/>
      <c r="JR10" s="122"/>
      <c r="JS10" s="122"/>
      <c r="JT10" s="122"/>
      <c r="JU10" s="122"/>
      <c r="JV10" s="122"/>
      <c r="JW10" s="122"/>
      <c r="JX10" s="122"/>
      <c r="JY10" s="122"/>
      <c r="JZ10" s="122"/>
      <c r="KA10" s="122"/>
      <c r="KB10" s="122"/>
      <c r="KC10" s="122"/>
      <c r="KD10" s="122"/>
      <c r="KE10" s="122"/>
      <c r="KF10" s="122"/>
      <c r="KG10" s="122"/>
      <c r="KH10" s="122"/>
      <c r="KI10" s="122"/>
      <c r="KJ10" s="122"/>
      <c r="KK10" s="122"/>
      <c r="KL10" s="122"/>
      <c r="KM10" s="122"/>
      <c r="KN10" s="122"/>
      <c r="KO10" s="122"/>
      <c r="KP10" s="122"/>
      <c r="KQ10" s="122"/>
      <c r="KR10" s="122"/>
      <c r="KS10" s="122"/>
      <c r="KT10" s="122"/>
      <c r="KU10" s="122"/>
      <c r="KV10" s="122"/>
      <c r="KW10" s="122"/>
      <c r="KX10" s="122"/>
      <c r="KY10" s="122"/>
      <c r="KZ10" s="122"/>
      <c r="LA10" s="122"/>
      <c r="LB10" s="122"/>
      <c r="LC10" s="122"/>
      <c r="LD10" s="122"/>
      <c r="LE10" s="122"/>
      <c r="LF10" s="122"/>
      <c r="LG10" s="122"/>
      <c r="LH10" s="122"/>
      <c r="LI10" s="122"/>
      <c r="LJ10" s="122"/>
      <c r="LK10" s="122"/>
      <c r="LL10" s="122"/>
      <c r="LM10" s="122"/>
      <c r="LN10" s="122"/>
      <c r="LO10" s="122"/>
      <c r="LP10" s="122"/>
      <c r="LQ10" s="122"/>
      <c r="LR10" s="122"/>
      <c r="LS10" s="122"/>
      <c r="LT10" s="122"/>
      <c r="LU10" s="122"/>
      <c r="LV10" s="122"/>
      <c r="LW10" s="122"/>
    </row>
    <row r="11" spans="1:335" s="23" customFormat="1" ht="15.75" thickBot="1" x14ac:dyDescent="0.3">
      <c r="A11" s="20">
        <f t="shared" si="5"/>
        <v>4</v>
      </c>
      <c r="B11" s="21" t="s">
        <v>11</v>
      </c>
      <c r="C11" s="22" t="s">
        <v>8</v>
      </c>
      <c r="D11" s="128">
        <v>0.19</v>
      </c>
      <c r="E11" s="22">
        <v>0.27</v>
      </c>
      <c r="F11" s="127">
        <f t="shared" si="1"/>
        <v>2.2800000000000001E-2</v>
      </c>
      <c r="G11" s="25">
        <f t="shared" si="2"/>
        <v>0.21279999999999999</v>
      </c>
      <c r="H11" s="41">
        <f>G11*Escalation!C7</f>
        <v>6.3839999999999991E-3</v>
      </c>
      <c r="I11" s="41">
        <f t="shared" si="0"/>
        <v>0.21918399999999999</v>
      </c>
      <c r="J11" s="41">
        <f>I11*Escalation!C8</f>
        <v>6.5755199999999996E-3</v>
      </c>
      <c r="K11" s="41">
        <f t="shared" si="3"/>
        <v>0.22575951999999999</v>
      </c>
      <c r="L11" s="41">
        <f>K11*Escalation!C9</f>
        <v>0</v>
      </c>
      <c r="M11" s="41">
        <f t="shared" si="4"/>
        <v>0.22575951999999999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  <c r="IJ11" s="122"/>
      <c r="IK11" s="122"/>
      <c r="IL11" s="122"/>
      <c r="IM11" s="122"/>
      <c r="IN11" s="122"/>
      <c r="IO11" s="122"/>
      <c r="IP11" s="122"/>
      <c r="IQ11" s="122"/>
      <c r="IR11" s="122"/>
      <c r="IS11" s="122"/>
      <c r="IT11" s="122"/>
      <c r="IU11" s="122"/>
      <c r="IV11" s="122"/>
      <c r="IW11" s="122"/>
      <c r="IX11" s="122"/>
      <c r="IY11" s="122"/>
      <c r="IZ11" s="122"/>
      <c r="JA11" s="122"/>
      <c r="JB11" s="122"/>
      <c r="JC11" s="122"/>
      <c r="JD11" s="122"/>
      <c r="JE11" s="122"/>
      <c r="JF11" s="122"/>
      <c r="JG11" s="122"/>
      <c r="JH11" s="122"/>
      <c r="JI11" s="122"/>
      <c r="JJ11" s="122"/>
      <c r="JK11" s="122"/>
      <c r="JL11" s="122"/>
      <c r="JM11" s="122"/>
      <c r="JN11" s="122"/>
      <c r="JO11" s="122"/>
      <c r="JP11" s="122"/>
      <c r="JQ11" s="122"/>
      <c r="JR11" s="122"/>
      <c r="JS11" s="122"/>
      <c r="JT11" s="122"/>
      <c r="JU11" s="122"/>
      <c r="JV11" s="122"/>
      <c r="JW11" s="122"/>
      <c r="JX11" s="122"/>
      <c r="JY11" s="122"/>
      <c r="JZ11" s="122"/>
      <c r="KA11" s="122"/>
      <c r="KB11" s="122"/>
      <c r="KC11" s="122"/>
      <c r="KD11" s="122"/>
      <c r="KE11" s="122"/>
      <c r="KF11" s="122"/>
      <c r="KG11" s="122"/>
      <c r="KH11" s="122"/>
      <c r="KI11" s="122"/>
      <c r="KJ11" s="122"/>
      <c r="KK11" s="122"/>
      <c r="KL11" s="122"/>
      <c r="KM11" s="122"/>
      <c r="KN11" s="122"/>
      <c r="KO11" s="122"/>
      <c r="KP11" s="122"/>
      <c r="KQ11" s="122"/>
      <c r="KR11" s="122"/>
      <c r="KS11" s="122"/>
      <c r="KT11" s="122"/>
      <c r="KU11" s="122"/>
      <c r="KV11" s="122"/>
      <c r="KW11" s="122"/>
      <c r="KX11" s="122"/>
      <c r="KY11" s="122"/>
      <c r="KZ11" s="122"/>
      <c r="LA11" s="122"/>
      <c r="LB11" s="122"/>
      <c r="LC11" s="122"/>
      <c r="LD11" s="122"/>
      <c r="LE11" s="122"/>
      <c r="LF11" s="122"/>
      <c r="LG11" s="122"/>
      <c r="LH11" s="122"/>
      <c r="LI11" s="122"/>
      <c r="LJ11" s="122"/>
      <c r="LK11" s="122"/>
      <c r="LL11" s="122"/>
      <c r="LM11" s="122"/>
      <c r="LN11" s="122"/>
      <c r="LO11" s="122"/>
      <c r="LP11" s="122"/>
      <c r="LQ11" s="122"/>
      <c r="LR11" s="122"/>
      <c r="LS11" s="122"/>
      <c r="LT11" s="122"/>
      <c r="LU11" s="122"/>
      <c r="LV11" s="122"/>
      <c r="LW11" s="122"/>
    </row>
    <row r="12" spans="1:335" s="23" customFormat="1" ht="15.75" thickBot="1" x14ac:dyDescent="0.3">
      <c r="A12" s="20">
        <f t="shared" si="5"/>
        <v>5</v>
      </c>
      <c r="B12" s="21" t="s">
        <v>12</v>
      </c>
      <c r="C12" s="22" t="s">
        <v>8</v>
      </c>
      <c r="D12" s="22">
        <v>0.51</v>
      </c>
      <c r="E12" s="22">
        <v>0.59</v>
      </c>
      <c r="F12" s="127">
        <f t="shared" si="1"/>
        <v>6.1199999999999997E-2</v>
      </c>
      <c r="G12" s="25">
        <f t="shared" si="2"/>
        <v>0.57120000000000004</v>
      </c>
      <c r="H12" s="41">
        <f>G12*Escalation!C7</f>
        <v>1.7136000000000002E-2</v>
      </c>
      <c r="I12" s="41">
        <f t="shared" si="0"/>
        <v>0.58833600000000008</v>
      </c>
      <c r="J12" s="41">
        <f>I12*Escalation!C8</f>
        <v>1.7650080000000002E-2</v>
      </c>
      <c r="K12" s="41">
        <f t="shared" si="3"/>
        <v>0.60598608000000009</v>
      </c>
      <c r="L12" s="41">
        <f>K12*Escalation!C9</f>
        <v>0</v>
      </c>
      <c r="M12" s="41">
        <f t="shared" si="4"/>
        <v>0.60598608000000009</v>
      </c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  <c r="IJ12" s="122"/>
      <c r="IK12" s="122"/>
      <c r="IL12" s="122"/>
      <c r="IM12" s="122"/>
      <c r="IN12" s="122"/>
      <c r="IO12" s="122"/>
      <c r="IP12" s="122"/>
      <c r="IQ12" s="122"/>
      <c r="IR12" s="122"/>
      <c r="IS12" s="122"/>
      <c r="IT12" s="122"/>
      <c r="IU12" s="122"/>
      <c r="IV12" s="122"/>
      <c r="IW12" s="122"/>
      <c r="IX12" s="122"/>
      <c r="IY12" s="122"/>
      <c r="IZ12" s="122"/>
      <c r="JA12" s="122"/>
      <c r="JB12" s="122"/>
      <c r="JC12" s="122"/>
      <c r="JD12" s="122"/>
      <c r="JE12" s="122"/>
      <c r="JF12" s="122"/>
      <c r="JG12" s="122"/>
      <c r="JH12" s="122"/>
      <c r="JI12" s="122"/>
      <c r="JJ12" s="122"/>
      <c r="JK12" s="122"/>
      <c r="JL12" s="122"/>
      <c r="JM12" s="122"/>
      <c r="JN12" s="122"/>
      <c r="JO12" s="122"/>
      <c r="JP12" s="122"/>
      <c r="JQ12" s="122"/>
      <c r="JR12" s="122"/>
      <c r="JS12" s="122"/>
      <c r="JT12" s="122"/>
      <c r="JU12" s="122"/>
      <c r="JV12" s="122"/>
      <c r="JW12" s="122"/>
      <c r="JX12" s="122"/>
      <c r="JY12" s="122"/>
      <c r="JZ12" s="122"/>
      <c r="KA12" s="122"/>
      <c r="KB12" s="122"/>
      <c r="KC12" s="122"/>
      <c r="KD12" s="122"/>
      <c r="KE12" s="122"/>
      <c r="KF12" s="122"/>
      <c r="KG12" s="122"/>
      <c r="KH12" s="122"/>
      <c r="KI12" s="122"/>
      <c r="KJ12" s="122"/>
      <c r="KK12" s="122"/>
      <c r="KL12" s="122"/>
      <c r="KM12" s="122"/>
      <c r="KN12" s="122"/>
      <c r="KO12" s="122"/>
      <c r="KP12" s="122"/>
      <c r="KQ12" s="122"/>
      <c r="KR12" s="122"/>
      <c r="KS12" s="122"/>
      <c r="KT12" s="122"/>
      <c r="KU12" s="122"/>
      <c r="KV12" s="122"/>
      <c r="KW12" s="122"/>
      <c r="KX12" s="122"/>
      <c r="KY12" s="122"/>
      <c r="KZ12" s="122"/>
      <c r="LA12" s="122"/>
      <c r="LB12" s="122"/>
      <c r="LC12" s="122"/>
      <c r="LD12" s="122"/>
      <c r="LE12" s="122"/>
      <c r="LF12" s="122"/>
      <c r="LG12" s="122"/>
      <c r="LH12" s="122"/>
      <c r="LI12" s="122"/>
      <c r="LJ12" s="122"/>
      <c r="LK12" s="122"/>
      <c r="LL12" s="122"/>
      <c r="LM12" s="122"/>
      <c r="LN12" s="122"/>
      <c r="LO12" s="122"/>
      <c r="LP12" s="122"/>
      <c r="LQ12" s="122"/>
      <c r="LR12" s="122"/>
      <c r="LS12" s="122"/>
      <c r="LT12" s="122"/>
      <c r="LU12" s="122"/>
      <c r="LV12" s="122"/>
      <c r="LW12" s="122"/>
    </row>
    <row r="13" spans="1:335" s="23" customFormat="1" ht="15.75" thickBot="1" x14ac:dyDescent="0.3">
      <c r="A13" s="20">
        <f t="shared" si="5"/>
        <v>6</v>
      </c>
      <c r="B13" s="21" t="s">
        <v>13</v>
      </c>
      <c r="C13" s="22" t="s">
        <v>8</v>
      </c>
      <c r="D13" s="129">
        <v>1.27</v>
      </c>
      <c r="E13" s="22">
        <v>1.35</v>
      </c>
      <c r="F13" s="127">
        <f t="shared" si="1"/>
        <v>0.15240000000000001</v>
      </c>
      <c r="G13" s="25">
        <f t="shared" si="2"/>
        <v>1.4224000000000001</v>
      </c>
      <c r="H13" s="41">
        <f>G13*Escalation!C7</f>
        <v>4.2672000000000002E-2</v>
      </c>
      <c r="I13" s="41">
        <f t="shared" si="0"/>
        <v>1.4650720000000002</v>
      </c>
      <c r="J13" s="41">
        <f>I13*Escalation!C8</f>
        <v>4.3952160000000004E-2</v>
      </c>
      <c r="K13" s="41">
        <f t="shared" si="3"/>
        <v>1.5090241600000001</v>
      </c>
      <c r="L13" s="41">
        <f>K13*Escalation!C9</f>
        <v>0</v>
      </c>
      <c r="M13" s="41">
        <f t="shared" si="4"/>
        <v>1.5090241600000001</v>
      </c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  <c r="IY13" s="122"/>
      <c r="IZ13" s="122"/>
      <c r="JA13" s="122"/>
      <c r="JB13" s="122"/>
      <c r="JC13" s="122"/>
      <c r="JD13" s="122"/>
      <c r="JE13" s="122"/>
      <c r="JF13" s="122"/>
      <c r="JG13" s="122"/>
      <c r="JH13" s="122"/>
      <c r="JI13" s="122"/>
      <c r="JJ13" s="122"/>
      <c r="JK13" s="122"/>
      <c r="JL13" s="122"/>
      <c r="JM13" s="122"/>
      <c r="JN13" s="122"/>
      <c r="JO13" s="122"/>
      <c r="JP13" s="122"/>
      <c r="JQ13" s="122"/>
      <c r="JR13" s="122"/>
      <c r="JS13" s="122"/>
      <c r="JT13" s="122"/>
      <c r="JU13" s="122"/>
      <c r="JV13" s="122"/>
      <c r="JW13" s="122"/>
      <c r="JX13" s="122"/>
      <c r="JY13" s="122"/>
      <c r="JZ13" s="122"/>
      <c r="KA13" s="122"/>
      <c r="KB13" s="122"/>
      <c r="KC13" s="122"/>
      <c r="KD13" s="122"/>
      <c r="KE13" s="122"/>
      <c r="KF13" s="122"/>
      <c r="KG13" s="122"/>
      <c r="KH13" s="122"/>
      <c r="KI13" s="122"/>
      <c r="KJ13" s="122"/>
      <c r="KK13" s="122"/>
      <c r="KL13" s="122"/>
      <c r="KM13" s="122"/>
      <c r="KN13" s="122"/>
      <c r="KO13" s="122"/>
      <c r="KP13" s="122"/>
      <c r="KQ13" s="122"/>
      <c r="KR13" s="122"/>
      <c r="KS13" s="122"/>
      <c r="KT13" s="122"/>
      <c r="KU13" s="122"/>
      <c r="KV13" s="122"/>
      <c r="KW13" s="122"/>
      <c r="KX13" s="122"/>
      <c r="KY13" s="122"/>
      <c r="KZ13" s="122"/>
      <c r="LA13" s="122"/>
      <c r="LB13" s="122"/>
      <c r="LC13" s="122"/>
      <c r="LD13" s="122"/>
      <c r="LE13" s="122"/>
      <c r="LF13" s="122"/>
      <c r="LG13" s="122"/>
      <c r="LH13" s="122"/>
      <c r="LI13" s="122"/>
      <c r="LJ13" s="122"/>
      <c r="LK13" s="122"/>
      <c r="LL13" s="122"/>
      <c r="LM13" s="122"/>
      <c r="LN13" s="122"/>
      <c r="LO13" s="122"/>
      <c r="LP13" s="122"/>
      <c r="LQ13" s="122"/>
      <c r="LR13" s="122"/>
      <c r="LS13" s="122"/>
      <c r="LT13" s="122"/>
      <c r="LU13" s="122"/>
      <c r="LV13" s="122"/>
      <c r="LW13" s="122"/>
    </row>
    <row r="14" spans="1:335" s="23" customFormat="1" ht="15.75" thickBot="1" x14ac:dyDescent="0.3">
      <c r="A14" s="20">
        <f t="shared" si="5"/>
        <v>7</v>
      </c>
      <c r="B14" s="21" t="s">
        <v>15</v>
      </c>
      <c r="C14" s="22" t="s">
        <v>8</v>
      </c>
      <c r="D14" s="129">
        <v>3.64</v>
      </c>
      <c r="E14" s="22">
        <v>4.08</v>
      </c>
      <c r="F14" s="127">
        <f>D14*0.12</f>
        <v>0.43680000000000002</v>
      </c>
      <c r="G14" s="25">
        <f>D14+F14</f>
        <v>4.0768000000000004</v>
      </c>
      <c r="H14" s="41">
        <f>G14*Escalation!C7</f>
        <v>0.12230400000000001</v>
      </c>
      <c r="I14" s="41">
        <f t="shared" si="0"/>
        <v>4.1991040000000002</v>
      </c>
      <c r="J14" s="41">
        <f>I14*Escalation!C8</f>
        <v>0.12597311999999999</v>
      </c>
      <c r="K14" s="41">
        <f t="shared" si="3"/>
        <v>4.3250771200000004</v>
      </c>
      <c r="L14" s="41">
        <f>K14*Escalation!C9</f>
        <v>0</v>
      </c>
      <c r="M14" s="41">
        <f t="shared" si="4"/>
        <v>4.3250771200000004</v>
      </c>
      <c r="N14" s="130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  <c r="IY14" s="122"/>
      <c r="IZ14" s="122"/>
      <c r="JA14" s="122"/>
      <c r="JB14" s="122"/>
      <c r="JC14" s="122"/>
      <c r="JD14" s="122"/>
      <c r="JE14" s="122"/>
      <c r="JF14" s="122"/>
      <c r="JG14" s="122"/>
      <c r="JH14" s="122"/>
      <c r="JI14" s="122"/>
      <c r="JJ14" s="122"/>
      <c r="JK14" s="122"/>
      <c r="JL14" s="122"/>
      <c r="JM14" s="122"/>
      <c r="JN14" s="122"/>
      <c r="JO14" s="122"/>
      <c r="JP14" s="122"/>
      <c r="JQ14" s="122"/>
      <c r="JR14" s="122"/>
      <c r="JS14" s="122"/>
      <c r="JT14" s="122"/>
      <c r="JU14" s="122"/>
      <c r="JV14" s="122"/>
      <c r="JW14" s="122"/>
      <c r="JX14" s="122"/>
      <c r="JY14" s="122"/>
      <c r="JZ14" s="122"/>
      <c r="KA14" s="122"/>
      <c r="KB14" s="122"/>
      <c r="KC14" s="122"/>
      <c r="KD14" s="122"/>
      <c r="KE14" s="122"/>
      <c r="KF14" s="122"/>
      <c r="KG14" s="122"/>
      <c r="KH14" s="122"/>
      <c r="KI14" s="122"/>
      <c r="KJ14" s="122"/>
      <c r="KK14" s="122"/>
      <c r="KL14" s="122"/>
      <c r="KM14" s="122"/>
      <c r="KN14" s="122"/>
      <c r="KO14" s="122"/>
      <c r="KP14" s="122"/>
      <c r="KQ14" s="122"/>
      <c r="KR14" s="122"/>
      <c r="KS14" s="122"/>
      <c r="KT14" s="122"/>
      <c r="KU14" s="122"/>
      <c r="KV14" s="122"/>
      <c r="KW14" s="122"/>
      <c r="KX14" s="122"/>
      <c r="KY14" s="122"/>
      <c r="KZ14" s="122"/>
      <c r="LA14" s="122"/>
      <c r="LB14" s="122"/>
      <c r="LC14" s="122"/>
      <c r="LD14" s="122"/>
      <c r="LE14" s="122"/>
      <c r="LF14" s="122"/>
      <c r="LG14" s="122"/>
      <c r="LH14" s="122"/>
      <c r="LI14" s="122"/>
      <c r="LJ14" s="122"/>
      <c r="LK14" s="122"/>
      <c r="LL14" s="122"/>
      <c r="LM14" s="122"/>
      <c r="LN14" s="122"/>
      <c r="LO14" s="122"/>
      <c r="LP14" s="122"/>
      <c r="LQ14" s="122"/>
      <c r="LR14" s="122"/>
      <c r="LS14" s="122"/>
      <c r="LT14" s="122"/>
      <c r="LU14" s="122"/>
      <c r="LV14" s="122"/>
      <c r="LW14" s="122"/>
    </row>
    <row r="15" spans="1:335" s="23" customFormat="1" ht="15.75" thickBot="1" x14ac:dyDescent="0.3">
      <c r="A15" s="20">
        <f t="shared" si="5"/>
        <v>8</v>
      </c>
      <c r="B15" s="21" t="s">
        <v>16</v>
      </c>
      <c r="C15" s="22" t="s">
        <v>8</v>
      </c>
      <c r="D15" s="129">
        <v>0.48</v>
      </c>
      <c r="E15" s="22">
        <v>1.25</v>
      </c>
      <c r="F15" s="127">
        <f t="shared" si="1"/>
        <v>5.7599999999999998E-2</v>
      </c>
      <c r="G15" s="25">
        <f t="shared" si="2"/>
        <v>0.53759999999999997</v>
      </c>
      <c r="H15" s="41">
        <f>G15*Escalation!C7</f>
        <v>1.6128E-2</v>
      </c>
      <c r="I15" s="41">
        <f t="shared" si="0"/>
        <v>0.553728</v>
      </c>
      <c r="J15" s="41">
        <f>I15*Escalation!C8</f>
        <v>1.6611839999999999E-2</v>
      </c>
      <c r="K15" s="41">
        <f t="shared" si="3"/>
        <v>0.57033984000000004</v>
      </c>
      <c r="L15" s="41">
        <f>K15*Escalation!C9</f>
        <v>0</v>
      </c>
      <c r="M15" s="41">
        <f t="shared" si="4"/>
        <v>0.57033984000000004</v>
      </c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  <c r="IJ15" s="122"/>
      <c r="IK15" s="122"/>
      <c r="IL15" s="122"/>
      <c r="IM15" s="122"/>
      <c r="IN15" s="122"/>
      <c r="IO15" s="122"/>
      <c r="IP15" s="122"/>
      <c r="IQ15" s="122"/>
      <c r="IR15" s="122"/>
      <c r="IS15" s="122"/>
      <c r="IT15" s="122"/>
      <c r="IU15" s="122"/>
      <c r="IV15" s="122"/>
      <c r="IW15" s="122"/>
      <c r="IX15" s="122"/>
      <c r="IY15" s="122"/>
      <c r="IZ15" s="122"/>
      <c r="JA15" s="122"/>
      <c r="JB15" s="122"/>
      <c r="JC15" s="122"/>
      <c r="JD15" s="122"/>
      <c r="JE15" s="122"/>
      <c r="JF15" s="122"/>
      <c r="JG15" s="122"/>
      <c r="JH15" s="122"/>
      <c r="JI15" s="122"/>
      <c r="JJ15" s="122"/>
      <c r="JK15" s="122"/>
      <c r="JL15" s="122"/>
      <c r="JM15" s="122"/>
      <c r="JN15" s="122"/>
      <c r="JO15" s="122"/>
      <c r="JP15" s="122"/>
      <c r="JQ15" s="122"/>
      <c r="JR15" s="122"/>
      <c r="JS15" s="122"/>
      <c r="JT15" s="122"/>
      <c r="JU15" s="122"/>
      <c r="JV15" s="122"/>
      <c r="JW15" s="122"/>
      <c r="JX15" s="122"/>
      <c r="JY15" s="122"/>
      <c r="JZ15" s="122"/>
      <c r="KA15" s="122"/>
      <c r="KB15" s="122"/>
      <c r="KC15" s="122"/>
      <c r="KD15" s="122"/>
      <c r="KE15" s="122"/>
      <c r="KF15" s="122"/>
      <c r="KG15" s="122"/>
      <c r="KH15" s="122"/>
      <c r="KI15" s="122"/>
      <c r="KJ15" s="122"/>
      <c r="KK15" s="122"/>
      <c r="KL15" s="122"/>
      <c r="KM15" s="122"/>
      <c r="KN15" s="122"/>
      <c r="KO15" s="122"/>
      <c r="KP15" s="122"/>
      <c r="KQ15" s="122"/>
      <c r="KR15" s="122"/>
      <c r="KS15" s="122"/>
      <c r="KT15" s="122"/>
      <c r="KU15" s="122"/>
      <c r="KV15" s="122"/>
      <c r="KW15" s="122"/>
      <c r="KX15" s="122"/>
      <c r="KY15" s="122"/>
      <c r="KZ15" s="122"/>
      <c r="LA15" s="122"/>
      <c r="LB15" s="122"/>
      <c r="LC15" s="122"/>
      <c r="LD15" s="122"/>
      <c r="LE15" s="122"/>
      <c r="LF15" s="122"/>
      <c r="LG15" s="122"/>
      <c r="LH15" s="122"/>
      <c r="LI15" s="122"/>
      <c r="LJ15" s="122"/>
      <c r="LK15" s="122"/>
      <c r="LL15" s="122"/>
      <c r="LM15" s="122"/>
      <c r="LN15" s="122"/>
      <c r="LO15" s="122"/>
      <c r="LP15" s="122"/>
      <c r="LQ15" s="122"/>
      <c r="LR15" s="122"/>
      <c r="LS15" s="122"/>
      <c r="LT15" s="122"/>
      <c r="LU15" s="122"/>
      <c r="LV15" s="122"/>
      <c r="LW15" s="122"/>
    </row>
    <row r="16" spans="1:335" s="23" customFormat="1" ht="15.75" thickBot="1" x14ac:dyDescent="0.3">
      <c r="A16" s="20">
        <f t="shared" si="5"/>
        <v>9</v>
      </c>
      <c r="B16" s="21" t="s">
        <v>17</v>
      </c>
      <c r="C16" s="22" t="s">
        <v>8</v>
      </c>
      <c r="D16" s="129">
        <v>0.32</v>
      </c>
      <c r="E16" s="22">
        <v>0.55999999999999994</v>
      </c>
      <c r="F16" s="127">
        <f t="shared" si="1"/>
        <v>3.8399999999999997E-2</v>
      </c>
      <c r="G16" s="25">
        <f t="shared" si="2"/>
        <v>0.3584</v>
      </c>
      <c r="H16" s="41">
        <f>G16*Escalation!C7</f>
        <v>1.0751999999999999E-2</v>
      </c>
      <c r="I16" s="41">
        <f t="shared" si="0"/>
        <v>0.36915199999999998</v>
      </c>
      <c r="J16" s="41">
        <f>I16*Escalation!C8</f>
        <v>1.1074559999999999E-2</v>
      </c>
      <c r="K16" s="41">
        <f t="shared" si="3"/>
        <v>0.38022655999999999</v>
      </c>
      <c r="L16" s="41">
        <f>K16*Escalation!C9</f>
        <v>0</v>
      </c>
      <c r="M16" s="41">
        <f t="shared" si="4"/>
        <v>0.38022655999999999</v>
      </c>
      <c r="N16" s="130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  <c r="IJ16" s="122"/>
      <c r="IK16" s="122"/>
      <c r="IL16" s="122"/>
      <c r="IM16" s="122"/>
      <c r="IN16" s="122"/>
      <c r="IO16" s="122"/>
      <c r="IP16" s="122"/>
      <c r="IQ16" s="122"/>
      <c r="IR16" s="122"/>
      <c r="IS16" s="122"/>
      <c r="IT16" s="122"/>
      <c r="IU16" s="122"/>
      <c r="IV16" s="122"/>
      <c r="IW16" s="122"/>
      <c r="IX16" s="122"/>
      <c r="IY16" s="122"/>
      <c r="IZ16" s="122"/>
      <c r="JA16" s="122"/>
      <c r="JB16" s="122"/>
      <c r="JC16" s="122"/>
      <c r="JD16" s="122"/>
      <c r="JE16" s="122"/>
      <c r="JF16" s="122"/>
      <c r="JG16" s="122"/>
      <c r="JH16" s="122"/>
      <c r="JI16" s="122"/>
      <c r="JJ16" s="122"/>
      <c r="JK16" s="122"/>
      <c r="JL16" s="122"/>
      <c r="JM16" s="122"/>
      <c r="JN16" s="122"/>
      <c r="JO16" s="122"/>
      <c r="JP16" s="122"/>
      <c r="JQ16" s="122"/>
      <c r="JR16" s="122"/>
      <c r="JS16" s="122"/>
      <c r="JT16" s="122"/>
      <c r="JU16" s="122"/>
      <c r="JV16" s="122"/>
      <c r="JW16" s="122"/>
      <c r="JX16" s="122"/>
      <c r="JY16" s="122"/>
      <c r="JZ16" s="122"/>
      <c r="KA16" s="122"/>
      <c r="KB16" s="122"/>
      <c r="KC16" s="122"/>
      <c r="KD16" s="122"/>
      <c r="KE16" s="122"/>
      <c r="KF16" s="122"/>
      <c r="KG16" s="122"/>
      <c r="KH16" s="122"/>
      <c r="KI16" s="122"/>
      <c r="KJ16" s="122"/>
      <c r="KK16" s="122"/>
      <c r="KL16" s="122"/>
      <c r="KM16" s="122"/>
      <c r="KN16" s="122"/>
      <c r="KO16" s="122"/>
      <c r="KP16" s="122"/>
      <c r="KQ16" s="122"/>
      <c r="KR16" s="122"/>
      <c r="KS16" s="122"/>
      <c r="KT16" s="122"/>
      <c r="KU16" s="122"/>
      <c r="KV16" s="122"/>
      <c r="KW16" s="122"/>
      <c r="KX16" s="122"/>
      <c r="KY16" s="122"/>
      <c r="KZ16" s="122"/>
      <c r="LA16" s="122"/>
      <c r="LB16" s="122"/>
      <c r="LC16" s="122"/>
      <c r="LD16" s="122"/>
      <c r="LE16" s="122"/>
      <c r="LF16" s="122"/>
      <c r="LG16" s="122"/>
      <c r="LH16" s="122"/>
      <c r="LI16" s="122"/>
      <c r="LJ16" s="122"/>
      <c r="LK16" s="122"/>
      <c r="LL16" s="122"/>
      <c r="LM16" s="122"/>
      <c r="LN16" s="122"/>
      <c r="LO16" s="122"/>
      <c r="LP16" s="122"/>
      <c r="LQ16" s="122"/>
      <c r="LR16" s="122"/>
      <c r="LS16" s="122"/>
      <c r="LT16" s="122"/>
      <c r="LU16" s="122"/>
      <c r="LV16" s="122"/>
      <c r="LW16" s="122"/>
    </row>
    <row r="17" spans="1:335" s="23" customFormat="1" ht="15.75" thickBot="1" x14ac:dyDescent="0.3">
      <c r="A17" s="20">
        <f t="shared" si="5"/>
        <v>10</v>
      </c>
      <c r="B17" s="21" t="s">
        <v>18</v>
      </c>
      <c r="C17" s="22" t="s">
        <v>8</v>
      </c>
      <c r="D17" s="129">
        <v>0.32</v>
      </c>
      <c r="E17" s="22">
        <v>0.4</v>
      </c>
      <c r="F17" s="127">
        <f t="shared" si="1"/>
        <v>3.8399999999999997E-2</v>
      </c>
      <c r="G17" s="25">
        <f t="shared" si="2"/>
        <v>0.3584</v>
      </c>
      <c r="H17" s="41">
        <f>G17*Escalation!C7</f>
        <v>1.0751999999999999E-2</v>
      </c>
      <c r="I17" s="41">
        <f t="shared" si="0"/>
        <v>0.36915199999999998</v>
      </c>
      <c r="J17" s="41">
        <f>I17*Escalation!C8</f>
        <v>1.1074559999999999E-2</v>
      </c>
      <c r="K17" s="41">
        <f t="shared" si="3"/>
        <v>0.38022655999999999</v>
      </c>
      <c r="L17" s="41">
        <f>K17*Escalation!C9</f>
        <v>0</v>
      </c>
      <c r="M17" s="41">
        <f t="shared" si="4"/>
        <v>0.38022655999999999</v>
      </c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  <c r="IJ17" s="122"/>
      <c r="IK17" s="122"/>
      <c r="IL17" s="122"/>
      <c r="IM17" s="122"/>
      <c r="IN17" s="122"/>
      <c r="IO17" s="122"/>
      <c r="IP17" s="122"/>
      <c r="IQ17" s="122"/>
      <c r="IR17" s="122"/>
      <c r="IS17" s="122"/>
      <c r="IT17" s="122"/>
      <c r="IU17" s="122"/>
      <c r="IV17" s="122"/>
      <c r="IW17" s="122"/>
      <c r="IX17" s="122"/>
      <c r="IY17" s="122"/>
      <c r="IZ17" s="122"/>
      <c r="JA17" s="122"/>
      <c r="JB17" s="122"/>
      <c r="JC17" s="122"/>
      <c r="JD17" s="122"/>
      <c r="JE17" s="122"/>
      <c r="JF17" s="122"/>
      <c r="JG17" s="122"/>
      <c r="JH17" s="122"/>
      <c r="JI17" s="122"/>
      <c r="JJ17" s="122"/>
      <c r="JK17" s="122"/>
      <c r="JL17" s="122"/>
      <c r="JM17" s="122"/>
      <c r="JN17" s="122"/>
      <c r="JO17" s="122"/>
      <c r="JP17" s="122"/>
      <c r="JQ17" s="122"/>
      <c r="JR17" s="122"/>
      <c r="JS17" s="122"/>
      <c r="JT17" s="122"/>
      <c r="JU17" s="122"/>
      <c r="JV17" s="122"/>
      <c r="JW17" s="122"/>
      <c r="JX17" s="122"/>
      <c r="JY17" s="122"/>
      <c r="JZ17" s="122"/>
      <c r="KA17" s="122"/>
      <c r="KB17" s="122"/>
      <c r="KC17" s="122"/>
      <c r="KD17" s="122"/>
      <c r="KE17" s="122"/>
      <c r="KF17" s="122"/>
      <c r="KG17" s="122"/>
      <c r="KH17" s="122"/>
      <c r="KI17" s="122"/>
      <c r="KJ17" s="122"/>
      <c r="KK17" s="122"/>
      <c r="KL17" s="122"/>
      <c r="KM17" s="122"/>
      <c r="KN17" s="122"/>
      <c r="KO17" s="122"/>
      <c r="KP17" s="122"/>
      <c r="KQ17" s="122"/>
      <c r="KR17" s="122"/>
      <c r="KS17" s="122"/>
      <c r="KT17" s="122"/>
      <c r="KU17" s="122"/>
      <c r="KV17" s="122"/>
      <c r="KW17" s="122"/>
      <c r="KX17" s="122"/>
      <c r="KY17" s="122"/>
      <c r="KZ17" s="122"/>
      <c r="LA17" s="122"/>
      <c r="LB17" s="122"/>
      <c r="LC17" s="122"/>
      <c r="LD17" s="122"/>
      <c r="LE17" s="122"/>
      <c r="LF17" s="122"/>
      <c r="LG17" s="122"/>
      <c r="LH17" s="122"/>
      <c r="LI17" s="122"/>
      <c r="LJ17" s="122"/>
      <c r="LK17" s="122"/>
      <c r="LL17" s="122"/>
      <c r="LM17" s="122"/>
      <c r="LN17" s="122"/>
      <c r="LO17" s="122"/>
      <c r="LP17" s="122"/>
      <c r="LQ17" s="122"/>
      <c r="LR17" s="122"/>
      <c r="LS17" s="122"/>
      <c r="LT17" s="122"/>
      <c r="LU17" s="122"/>
      <c r="LV17" s="122"/>
      <c r="LW17" s="122"/>
    </row>
    <row r="18" spans="1:335" s="23" customFormat="1" ht="15.75" thickBot="1" x14ac:dyDescent="0.3">
      <c r="A18" s="20">
        <f t="shared" si="5"/>
        <v>11</v>
      </c>
      <c r="B18" s="21" t="s">
        <v>19</v>
      </c>
      <c r="C18" s="22" t="s">
        <v>8</v>
      </c>
      <c r="D18" s="129">
        <v>0.23</v>
      </c>
      <c r="E18" s="22">
        <v>0.4</v>
      </c>
      <c r="F18" s="127">
        <f t="shared" si="1"/>
        <v>2.76E-2</v>
      </c>
      <c r="G18" s="25">
        <f t="shared" si="2"/>
        <v>0.2576</v>
      </c>
      <c r="H18" s="41">
        <f>G18*Escalation!C7</f>
        <v>7.7279999999999996E-3</v>
      </c>
      <c r="I18" s="41">
        <f t="shared" si="0"/>
        <v>0.26532800000000001</v>
      </c>
      <c r="J18" s="41">
        <f>I18*Escalation!C8</f>
        <v>7.9598399999999993E-3</v>
      </c>
      <c r="K18" s="41">
        <f t="shared" si="3"/>
        <v>0.27328784</v>
      </c>
      <c r="L18" s="41">
        <f>K18*Escalation!C9</f>
        <v>0</v>
      </c>
      <c r="M18" s="41">
        <f t="shared" si="4"/>
        <v>0.27328784</v>
      </c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  <c r="IX18" s="122"/>
      <c r="IY18" s="122"/>
      <c r="IZ18" s="122"/>
      <c r="JA18" s="122"/>
      <c r="JB18" s="122"/>
      <c r="JC18" s="122"/>
      <c r="JD18" s="122"/>
      <c r="JE18" s="122"/>
      <c r="JF18" s="122"/>
      <c r="JG18" s="122"/>
      <c r="JH18" s="122"/>
      <c r="JI18" s="122"/>
      <c r="JJ18" s="122"/>
      <c r="JK18" s="122"/>
      <c r="JL18" s="122"/>
      <c r="JM18" s="122"/>
      <c r="JN18" s="122"/>
      <c r="JO18" s="122"/>
      <c r="JP18" s="122"/>
      <c r="JQ18" s="122"/>
      <c r="JR18" s="122"/>
      <c r="JS18" s="122"/>
      <c r="JT18" s="122"/>
      <c r="JU18" s="122"/>
      <c r="JV18" s="122"/>
      <c r="JW18" s="122"/>
      <c r="JX18" s="122"/>
      <c r="JY18" s="122"/>
      <c r="JZ18" s="122"/>
      <c r="KA18" s="122"/>
      <c r="KB18" s="122"/>
      <c r="KC18" s="122"/>
      <c r="KD18" s="122"/>
      <c r="KE18" s="122"/>
      <c r="KF18" s="122"/>
      <c r="KG18" s="122"/>
      <c r="KH18" s="122"/>
      <c r="KI18" s="122"/>
      <c r="KJ18" s="122"/>
      <c r="KK18" s="122"/>
      <c r="KL18" s="122"/>
      <c r="KM18" s="122"/>
      <c r="KN18" s="122"/>
      <c r="KO18" s="122"/>
      <c r="KP18" s="122"/>
      <c r="KQ18" s="122"/>
      <c r="KR18" s="122"/>
      <c r="KS18" s="122"/>
      <c r="KT18" s="122"/>
      <c r="KU18" s="122"/>
      <c r="KV18" s="122"/>
      <c r="KW18" s="122"/>
      <c r="KX18" s="122"/>
      <c r="KY18" s="122"/>
      <c r="KZ18" s="122"/>
      <c r="LA18" s="122"/>
      <c r="LB18" s="122"/>
      <c r="LC18" s="122"/>
      <c r="LD18" s="122"/>
      <c r="LE18" s="122"/>
      <c r="LF18" s="122"/>
      <c r="LG18" s="122"/>
      <c r="LH18" s="122"/>
      <c r="LI18" s="122"/>
      <c r="LJ18" s="122"/>
      <c r="LK18" s="122"/>
      <c r="LL18" s="122"/>
      <c r="LM18" s="122"/>
      <c r="LN18" s="122"/>
      <c r="LO18" s="122"/>
      <c r="LP18" s="122"/>
      <c r="LQ18" s="122"/>
      <c r="LR18" s="122"/>
      <c r="LS18" s="122"/>
      <c r="LT18" s="122"/>
      <c r="LU18" s="122"/>
      <c r="LV18" s="122"/>
      <c r="LW18" s="122"/>
    </row>
    <row r="19" spans="1:335" s="23" customFormat="1" ht="15.75" thickBot="1" x14ac:dyDescent="0.3">
      <c r="A19" s="20">
        <f t="shared" si="5"/>
        <v>12</v>
      </c>
      <c r="B19" s="21" t="s">
        <v>20</v>
      </c>
      <c r="C19" s="22" t="s">
        <v>8</v>
      </c>
      <c r="D19" s="129">
        <v>0.23</v>
      </c>
      <c r="E19" s="22">
        <v>0.31</v>
      </c>
      <c r="F19" s="127">
        <f t="shared" si="1"/>
        <v>2.76E-2</v>
      </c>
      <c r="G19" s="25">
        <f t="shared" si="2"/>
        <v>0.2576</v>
      </c>
      <c r="H19" s="41">
        <f>G19*Escalation!C7</f>
        <v>7.7279999999999996E-3</v>
      </c>
      <c r="I19" s="41">
        <f t="shared" si="0"/>
        <v>0.26532800000000001</v>
      </c>
      <c r="J19" s="41">
        <f>I19*Escalation!C8</f>
        <v>7.9598399999999993E-3</v>
      </c>
      <c r="K19" s="41">
        <f t="shared" si="3"/>
        <v>0.27328784</v>
      </c>
      <c r="L19" s="41">
        <f>K19*Escalation!C9</f>
        <v>0</v>
      </c>
      <c r="M19" s="41">
        <f t="shared" si="4"/>
        <v>0.27328784</v>
      </c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  <c r="IJ19" s="122"/>
      <c r="IK19" s="122"/>
      <c r="IL19" s="122"/>
      <c r="IM19" s="122"/>
      <c r="IN19" s="122"/>
      <c r="IO19" s="122"/>
      <c r="IP19" s="122"/>
      <c r="IQ19" s="122"/>
      <c r="IR19" s="122"/>
      <c r="IS19" s="122"/>
      <c r="IT19" s="122"/>
      <c r="IU19" s="122"/>
      <c r="IV19" s="122"/>
      <c r="IW19" s="122"/>
      <c r="IX19" s="122"/>
      <c r="IY19" s="122"/>
      <c r="IZ19" s="122"/>
      <c r="JA19" s="122"/>
      <c r="JB19" s="122"/>
      <c r="JC19" s="122"/>
      <c r="JD19" s="122"/>
      <c r="JE19" s="122"/>
      <c r="JF19" s="122"/>
      <c r="JG19" s="122"/>
      <c r="JH19" s="122"/>
      <c r="JI19" s="122"/>
      <c r="JJ19" s="122"/>
      <c r="JK19" s="122"/>
      <c r="JL19" s="122"/>
      <c r="JM19" s="122"/>
      <c r="JN19" s="122"/>
      <c r="JO19" s="122"/>
      <c r="JP19" s="122"/>
      <c r="JQ19" s="122"/>
      <c r="JR19" s="122"/>
      <c r="JS19" s="122"/>
      <c r="JT19" s="122"/>
      <c r="JU19" s="122"/>
      <c r="JV19" s="122"/>
      <c r="JW19" s="122"/>
      <c r="JX19" s="122"/>
      <c r="JY19" s="122"/>
      <c r="JZ19" s="122"/>
      <c r="KA19" s="122"/>
      <c r="KB19" s="122"/>
      <c r="KC19" s="122"/>
      <c r="KD19" s="122"/>
      <c r="KE19" s="122"/>
      <c r="KF19" s="122"/>
      <c r="KG19" s="122"/>
      <c r="KH19" s="122"/>
      <c r="KI19" s="122"/>
      <c r="KJ19" s="122"/>
      <c r="KK19" s="122"/>
      <c r="KL19" s="122"/>
      <c r="KM19" s="122"/>
      <c r="KN19" s="122"/>
      <c r="KO19" s="122"/>
      <c r="KP19" s="122"/>
      <c r="KQ19" s="122"/>
      <c r="KR19" s="122"/>
      <c r="KS19" s="122"/>
      <c r="KT19" s="122"/>
      <c r="KU19" s="122"/>
      <c r="KV19" s="122"/>
      <c r="KW19" s="122"/>
      <c r="KX19" s="122"/>
      <c r="KY19" s="122"/>
      <c r="KZ19" s="122"/>
      <c r="LA19" s="122"/>
      <c r="LB19" s="122"/>
      <c r="LC19" s="122"/>
      <c r="LD19" s="122"/>
      <c r="LE19" s="122"/>
      <c r="LF19" s="122"/>
      <c r="LG19" s="122"/>
      <c r="LH19" s="122"/>
      <c r="LI19" s="122"/>
      <c r="LJ19" s="122"/>
      <c r="LK19" s="122"/>
      <c r="LL19" s="122"/>
      <c r="LM19" s="122"/>
      <c r="LN19" s="122"/>
      <c r="LO19" s="122"/>
      <c r="LP19" s="122"/>
      <c r="LQ19" s="122"/>
      <c r="LR19" s="122"/>
      <c r="LS19" s="122"/>
      <c r="LT19" s="122"/>
      <c r="LU19" s="122"/>
      <c r="LV19" s="122"/>
      <c r="LW19" s="122"/>
    </row>
    <row r="20" spans="1:335" s="54" customFormat="1" ht="15.75" thickBot="1" x14ac:dyDescent="0.3">
      <c r="A20" s="20">
        <f t="shared" si="5"/>
        <v>13</v>
      </c>
      <c r="B20" s="56" t="s">
        <v>66</v>
      </c>
      <c r="C20" s="57" t="s">
        <v>8</v>
      </c>
      <c r="D20" s="129">
        <v>0.14000000000000001</v>
      </c>
      <c r="E20" s="57">
        <v>0.31</v>
      </c>
      <c r="F20" s="127">
        <f t="shared" si="1"/>
        <v>1.6800000000000002E-2</v>
      </c>
      <c r="G20" s="25">
        <f t="shared" si="2"/>
        <v>0.15680000000000002</v>
      </c>
      <c r="H20" s="58">
        <f>G20*Escalation!C8</f>
        <v>4.7040000000000007E-3</v>
      </c>
      <c r="I20" s="58">
        <f t="shared" ref="I20" si="6">G20+H20</f>
        <v>0.16150400000000004</v>
      </c>
      <c r="J20" s="58">
        <f>I20*Escalation!C9</f>
        <v>0</v>
      </c>
      <c r="K20" s="58">
        <f t="shared" ref="K20" si="7">I20+J20</f>
        <v>0.16150400000000004</v>
      </c>
      <c r="L20" s="58">
        <f>K20*Escalation!C10</f>
        <v>0</v>
      </c>
      <c r="M20" s="58">
        <f t="shared" ref="M20" si="8">K20+L20</f>
        <v>0.16150400000000004</v>
      </c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  <c r="II20" s="122"/>
      <c r="IJ20" s="122"/>
      <c r="IK20" s="122"/>
      <c r="IL20" s="122"/>
      <c r="IM20" s="122"/>
      <c r="IN20" s="122"/>
      <c r="IO20" s="122"/>
      <c r="IP20" s="122"/>
      <c r="IQ20" s="122"/>
      <c r="IR20" s="122"/>
      <c r="IS20" s="122"/>
      <c r="IT20" s="122"/>
      <c r="IU20" s="122"/>
      <c r="IV20" s="122"/>
      <c r="IW20" s="122"/>
      <c r="IX20" s="122"/>
      <c r="IY20" s="122"/>
      <c r="IZ20" s="122"/>
      <c r="JA20" s="122"/>
      <c r="JB20" s="122"/>
      <c r="JC20" s="122"/>
      <c r="JD20" s="122"/>
      <c r="JE20" s="122"/>
      <c r="JF20" s="122"/>
      <c r="JG20" s="122"/>
      <c r="JH20" s="122"/>
      <c r="JI20" s="122"/>
      <c r="JJ20" s="122"/>
      <c r="JK20" s="122"/>
      <c r="JL20" s="122"/>
      <c r="JM20" s="122"/>
      <c r="JN20" s="122"/>
      <c r="JO20" s="122"/>
      <c r="JP20" s="122"/>
      <c r="JQ20" s="122"/>
      <c r="JR20" s="122"/>
      <c r="JS20" s="122"/>
      <c r="JT20" s="122"/>
      <c r="JU20" s="122"/>
      <c r="JV20" s="122"/>
      <c r="JW20" s="122"/>
      <c r="JX20" s="122"/>
      <c r="JY20" s="122"/>
      <c r="JZ20" s="122"/>
      <c r="KA20" s="122"/>
      <c r="KB20" s="122"/>
      <c r="KC20" s="122"/>
      <c r="KD20" s="122"/>
      <c r="KE20" s="122"/>
      <c r="KF20" s="122"/>
      <c r="KG20" s="122"/>
      <c r="KH20" s="122"/>
      <c r="KI20" s="122"/>
      <c r="KJ20" s="122"/>
      <c r="KK20" s="122"/>
      <c r="KL20" s="122"/>
      <c r="KM20" s="122"/>
      <c r="KN20" s="122"/>
      <c r="KO20" s="122"/>
      <c r="KP20" s="122"/>
      <c r="KQ20" s="122"/>
      <c r="KR20" s="122"/>
      <c r="KS20" s="122"/>
      <c r="KT20" s="122"/>
      <c r="KU20" s="122"/>
      <c r="KV20" s="122"/>
      <c r="KW20" s="122"/>
      <c r="KX20" s="122"/>
      <c r="KY20" s="122"/>
      <c r="KZ20" s="122"/>
      <c r="LA20" s="122"/>
      <c r="LB20" s="122"/>
      <c r="LC20" s="122"/>
      <c r="LD20" s="122"/>
      <c r="LE20" s="122"/>
      <c r="LF20" s="122"/>
      <c r="LG20" s="122"/>
      <c r="LH20" s="122"/>
      <c r="LI20" s="122"/>
      <c r="LJ20" s="122"/>
      <c r="LK20" s="122"/>
      <c r="LL20" s="122"/>
      <c r="LM20" s="122"/>
      <c r="LN20" s="122"/>
      <c r="LO20" s="122"/>
      <c r="LP20" s="122"/>
      <c r="LQ20" s="122"/>
      <c r="LR20" s="122"/>
      <c r="LS20" s="122"/>
      <c r="LT20" s="122"/>
      <c r="LU20" s="122"/>
      <c r="LV20" s="122"/>
      <c r="LW20" s="122"/>
    </row>
    <row r="21" spans="1:335" s="23" customFormat="1" ht="15.75" thickBot="1" x14ac:dyDescent="0.3">
      <c r="A21" s="20">
        <f t="shared" si="5"/>
        <v>14</v>
      </c>
      <c r="B21" s="56" t="s">
        <v>60</v>
      </c>
      <c r="C21" s="57" t="s">
        <v>27</v>
      </c>
      <c r="D21" s="129">
        <v>0.11</v>
      </c>
      <c r="E21" s="57">
        <v>0.22000000000000003</v>
      </c>
      <c r="F21" s="127">
        <f t="shared" si="1"/>
        <v>1.32E-2</v>
      </c>
      <c r="G21" s="25">
        <f t="shared" si="2"/>
        <v>0.1232</v>
      </c>
      <c r="H21" s="58">
        <f>G21*Escalation!C8</f>
        <v>3.6960000000000001E-3</v>
      </c>
      <c r="I21" s="58">
        <f t="shared" si="0"/>
        <v>0.12689600000000001</v>
      </c>
      <c r="J21" s="58">
        <f>I21*Escalation!C8</f>
        <v>3.8068800000000003E-3</v>
      </c>
      <c r="K21" s="58">
        <f t="shared" si="3"/>
        <v>0.13070288000000002</v>
      </c>
      <c r="L21" s="58">
        <f>K21*Escalation!C9</f>
        <v>0</v>
      </c>
      <c r="M21" s="58">
        <f t="shared" si="4"/>
        <v>0.13070288000000002</v>
      </c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22"/>
      <c r="IF21" s="122"/>
      <c r="IG21" s="122"/>
      <c r="IH21" s="122"/>
      <c r="II21" s="122"/>
      <c r="IJ21" s="122"/>
      <c r="IK21" s="122"/>
      <c r="IL21" s="122"/>
      <c r="IM21" s="122"/>
      <c r="IN21" s="122"/>
      <c r="IO21" s="122"/>
      <c r="IP21" s="122"/>
      <c r="IQ21" s="122"/>
      <c r="IR21" s="122"/>
      <c r="IS21" s="122"/>
      <c r="IT21" s="122"/>
      <c r="IU21" s="122"/>
      <c r="IV21" s="122"/>
      <c r="IW21" s="122"/>
      <c r="IX21" s="122"/>
      <c r="IY21" s="122"/>
      <c r="IZ21" s="122"/>
      <c r="JA21" s="122"/>
      <c r="JB21" s="122"/>
      <c r="JC21" s="122"/>
      <c r="JD21" s="122"/>
      <c r="JE21" s="122"/>
      <c r="JF21" s="122"/>
      <c r="JG21" s="122"/>
      <c r="JH21" s="122"/>
      <c r="JI21" s="122"/>
      <c r="JJ21" s="122"/>
      <c r="JK21" s="122"/>
      <c r="JL21" s="122"/>
      <c r="JM21" s="122"/>
      <c r="JN21" s="122"/>
      <c r="JO21" s="122"/>
      <c r="JP21" s="122"/>
      <c r="JQ21" s="122"/>
      <c r="JR21" s="122"/>
      <c r="JS21" s="122"/>
      <c r="JT21" s="122"/>
      <c r="JU21" s="122"/>
      <c r="JV21" s="122"/>
      <c r="JW21" s="122"/>
      <c r="JX21" s="122"/>
      <c r="JY21" s="122"/>
      <c r="JZ21" s="122"/>
      <c r="KA21" s="122"/>
      <c r="KB21" s="122"/>
      <c r="KC21" s="122"/>
      <c r="KD21" s="122"/>
      <c r="KE21" s="122"/>
      <c r="KF21" s="122"/>
      <c r="KG21" s="122"/>
      <c r="KH21" s="122"/>
      <c r="KI21" s="122"/>
      <c r="KJ21" s="122"/>
      <c r="KK21" s="122"/>
      <c r="KL21" s="122"/>
      <c r="KM21" s="122"/>
      <c r="KN21" s="122"/>
      <c r="KO21" s="122"/>
      <c r="KP21" s="122"/>
      <c r="KQ21" s="122"/>
      <c r="KR21" s="122"/>
      <c r="KS21" s="122"/>
      <c r="KT21" s="122"/>
      <c r="KU21" s="122"/>
      <c r="KV21" s="122"/>
      <c r="KW21" s="122"/>
      <c r="KX21" s="122"/>
      <c r="KY21" s="122"/>
      <c r="KZ21" s="122"/>
      <c r="LA21" s="122"/>
      <c r="LB21" s="122"/>
      <c r="LC21" s="122"/>
      <c r="LD21" s="122"/>
      <c r="LE21" s="122"/>
      <c r="LF21" s="122"/>
      <c r="LG21" s="122"/>
      <c r="LH21" s="122"/>
      <c r="LI21" s="122"/>
      <c r="LJ21" s="122"/>
      <c r="LK21" s="122"/>
      <c r="LL21" s="122"/>
      <c r="LM21" s="122"/>
      <c r="LN21" s="122"/>
      <c r="LO21" s="122"/>
      <c r="LP21" s="122"/>
      <c r="LQ21" s="122"/>
      <c r="LR21" s="122"/>
      <c r="LS21" s="122"/>
      <c r="LT21" s="122"/>
      <c r="LU21" s="122"/>
      <c r="LV21" s="122"/>
      <c r="LW21" s="122"/>
    </row>
    <row r="22" spans="1:335" s="23" customFormat="1" ht="15.75" thickBot="1" x14ac:dyDescent="0.3">
      <c r="A22" s="20">
        <f t="shared" si="5"/>
        <v>15</v>
      </c>
      <c r="B22" s="56" t="s">
        <v>61</v>
      </c>
      <c r="C22" s="57" t="s">
        <v>27</v>
      </c>
      <c r="D22" s="129">
        <v>0.3</v>
      </c>
      <c r="E22" s="57">
        <v>0.19</v>
      </c>
      <c r="F22" s="127">
        <f t="shared" si="1"/>
        <v>3.5999999999999997E-2</v>
      </c>
      <c r="G22" s="25">
        <f t="shared" si="2"/>
        <v>0.33599999999999997</v>
      </c>
      <c r="H22" s="58">
        <f>G22*Escalation!C9</f>
        <v>0</v>
      </c>
      <c r="I22" s="58">
        <f t="shared" si="0"/>
        <v>0.33599999999999997</v>
      </c>
      <c r="J22" s="58">
        <f>I22*Escalation!C8</f>
        <v>1.0079999999999999E-2</v>
      </c>
      <c r="K22" s="58">
        <f t="shared" si="3"/>
        <v>0.34607999999999994</v>
      </c>
      <c r="L22" s="58">
        <f>K22*Escalation!C9</f>
        <v>0</v>
      </c>
      <c r="M22" s="58">
        <f t="shared" si="4"/>
        <v>0.34607999999999994</v>
      </c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2"/>
      <c r="ES22" s="122"/>
      <c r="ET22" s="122"/>
      <c r="EU22" s="122"/>
      <c r="EV22" s="122"/>
      <c r="EW22" s="122"/>
      <c r="EX22" s="122"/>
      <c r="EY22" s="122"/>
      <c r="EZ22" s="122"/>
      <c r="FA22" s="122"/>
      <c r="FB22" s="122"/>
      <c r="FC22" s="122"/>
      <c r="FD22" s="122"/>
      <c r="FE22" s="122"/>
      <c r="FF22" s="122"/>
      <c r="FG22" s="122"/>
      <c r="FH22" s="122"/>
      <c r="FI22" s="122"/>
      <c r="FJ22" s="122"/>
      <c r="FK22" s="122"/>
      <c r="FL22" s="122"/>
      <c r="FM22" s="122"/>
      <c r="FN22" s="122"/>
      <c r="FO22" s="122"/>
      <c r="FP22" s="122"/>
      <c r="FQ22" s="122"/>
      <c r="FR22" s="122"/>
      <c r="FS22" s="122"/>
      <c r="FT22" s="122"/>
      <c r="FU22" s="122"/>
      <c r="FV22" s="122"/>
      <c r="FW22" s="122"/>
      <c r="FX22" s="122"/>
      <c r="FY22" s="122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  <c r="GW22" s="122"/>
      <c r="GX22" s="122"/>
      <c r="GY22" s="122"/>
      <c r="GZ22" s="122"/>
      <c r="HA22" s="122"/>
      <c r="HB22" s="122"/>
      <c r="HC22" s="122"/>
      <c r="HD22" s="122"/>
      <c r="HE22" s="122"/>
      <c r="HF22" s="122"/>
      <c r="HG22" s="122"/>
      <c r="HH22" s="122"/>
      <c r="HI22" s="122"/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2"/>
      <c r="HU22" s="122"/>
      <c r="HV22" s="122"/>
      <c r="HW22" s="122"/>
      <c r="HX22" s="122"/>
      <c r="HY22" s="122"/>
      <c r="HZ22" s="122"/>
      <c r="IA22" s="122"/>
      <c r="IB22" s="122"/>
      <c r="IC22" s="122"/>
      <c r="ID22" s="122"/>
      <c r="IE22" s="122"/>
      <c r="IF22" s="122"/>
      <c r="IG22" s="122"/>
      <c r="IH22" s="122"/>
      <c r="II22" s="122"/>
      <c r="IJ22" s="122"/>
      <c r="IK22" s="122"/>
      <c r="IL22" s="122"/>
      <c r="IM22" s="122"/>
      <c r="IN22" s="122"/>
      <c r="IO22" s="122"/>
      <c r="IP22" s="122"/>
      <c r="IQ22" s="122"/>
      <c r="IR22" s="122"/>
      <c r="IS22" s="122"/>
      <c r="IT22" s="122"/>
      <c r="IU22" s="122"/>
      <c r="IV22" s="122"/>
      <c r="IW22" s="122"/>
      <c r="IX22" s="122"/>
      <c r="IY22" s="122"/>
      <c r="IZ22" s="122"/>
      <c r="JA22" s="122"/>
      <c r="JB22" s="122"/>
      <c r="JC22" s="122"/>
      <c r="JD22" s="122"/>
      <c r="JE22" s="122"/>
      <c r="JF22" s="122"/>
      <c r="JG22" s="122"/>
      <c r="JH22" s="122"/>
      <c r="JI22" s="122"/>
      <c r="JJ22" s="122"/>
      <c r="JK22" s="122"/>
      <c r="JL22" s="122"/>
      <c r="JM22" s="122"/>
      <c r="JN22" s="122"/>
      <c r="JO22" s="122"/>
      <c r="JP22" s="122"/>
      <c r="JQ22" s="122"/>
      <c r="JR22" s="122"/>
      <c r="JS22" s="122"/>
      <c r="JT22" s="122"/>
      <c r="JU22" s="122"/>
      <c r="JV22" s="122"/>
      <c r="JW22" s="122"/>
      <c r="JX22" s="122"/>
      <c r="JY22" s="122"/>
      <c r="JZ22" s="122"/>
      <c r="KA22" s="122"/>
      <c r="KB22" s="122"/>
      <c r="KC22" s="122"/>
      <c r="KD22" s="122"/>
      <c r="KE22" s="122"/>
      <c r="KF22" s="122"/>
      <c r="KG22" s="122"/>
      <c r="KH22" s="122"/>
      <c r="KI22" s="122"/>
      <c r="KJ22" s="122"/>
      <c r="KK22" s="122"/>
      <c r="KL22" s="122"/>
      <c r="KM22" s="122"/>
      <c r="KN22" s="122"/>
      <c r="KO22" s="122"/>
      <c r="KP22" s="122"/>
      <c r="KQ22" s="122"/>
      <c r="KR22" s="122"/>
      <c r="KS22" s="122"/>
      <c r="KT22" s="122"/>
      <c r="KU22" s="122"/>
      <c r="KV22" s="122"/>
      <c r="KW22" s="122"/>
      <c r="KX22" s="122"/>
      <c r="KY22" s="122"/>
      <c r="KZ22" s="122"/>
      <c r="LA22" s="122"/>
      <c r="LB22" s="122"/>
      <c r="LC22" s="122"/>
      <c r="LD22" s="122"/>
      <c r="LE22" s="122"/>
      <c r="LF22" s="122"/>
      <c r="LG22" s="122"/>
      <c r="LH22" s="122"/>
      <c r="LI22" s="122"/>
      <c r="LJ22" s="122"/>
      <c r="LK22" s="122"/>
      <c r="LL22" s="122"/>
      <c r="LM22" s="122"/>
      <c r="LN22" s="122"/>
      <c r="LO22" s="122"/>
      <c r="LP22" s="122"/>
      <c r="LQ22" s="122"/>
      <c r="LR22" s="122"/>
      <c r="LS22" s="122"/>
      <c r="LT22" s="122"/>
      <c r="LU22" s="122"/>
      <c r="LV22" s="122"/>
      <c r="LW22" s="122"/>
    </row>
    <row r="23" spans="1:335" s="54" customFormat="1" ht="15.75" thickBot="1" x14ac:dyDescent="0.3">
      <c r="A23" s="20">
        <f t="shared" si="5"/>
        <v>16</v>
      </c>
      <c r="B23" s="56" t="s">
        <v>62</v>
      </c>
      <c r="C23" s="57" t="s">
        <v>27</v>
      </c>
      <c r="D23" s="57">
        <v>3.2</v>
      </c>
      <c r="E23" s="57">
        <v>0.38</v>
      </c>
      <c r="F23" s="150">
        <f t="shared" si="1"/>
        <v>0.38400000000000001</v>
      </c>
      <c r="G23" s="50">
        <f t="shared" si="2"/>
        <v>3.5840000000000001</v>
      </c>
      <c r="H23" s="58">
        <f>G23*Escalation!C10</f>
        <v>0</v>
      </c>
      <c r="I23" s="58">
        <f t="shared" si="0"/>
        <v>3.5840000000000001</v>
      </c>
      <c r="J23" s="58">
        <f>I23*Escalation!C8</f>
        <v>0.10752</v>
      </c>
      <c r="K23" s="58">
        <f t="shared" si="3"/>
        <v>3.6915200000000001</v>
      </c>
      <c r="L23" s="58">
        <f>K23*Escalation!C9</f>
        <v>0</v>
      </c>
      <c r="M23" s="58">
        <f t="shared" si="4"/>
        <v>3.6915200000000001</v>
      </c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DY23" s="122"/>
      <c r="DZ23" s="122"/>
      <c r="EA23" s="122"/>
      <c r="EB23" s="122"/>
      <c r="EC23" s="122"/>
      <c r="ED23" s="122"/>
      <c r="EE23" s="122"/>
      <c r="EF23" s="122"/>
      <c r="EG23" s="122"/>
      <c r="EH23" s="122"/>
      <c r="EI23" s="122"/>
      <c r="EJ23" s="122"/>
      <c r="EK23" s="122"/>
      <c r="EL23" s="122"/>
      <c r="EM23" s="122"/>
      <c r="EN23" s="122"/>
      <c r="EO23" s="122"/>
      <c r="EP23" s="122"/>
      <c r="EQ23" s="122"/>
      <c r="ER23" s="122"/>
      <c r="ES23" s="122"/>
      <c r="ET23" s="122"/>
      <c r="EU23" s="122"/>
      <c r="EV23" s="122"/>
      <c r="EW23" s="122"/>
      <c r="EX23" s="122"/>
      <c r="EY23" s="122"/>
      <c r="EZ23" s="122"/>
      <c r="FA23" s="122"/>
      <c r="FB23" s="122"/>
      <c r="FC23" s="122"/>
      <c r="FD23" s="122"/>
      <c r="FE23" s="122"/>
      <c r="FF23" s="122"/>
      <c r="FG23" s="122"/>
      <c r="FH23" s="122"/>
      <c r="FI23" s="122"/>
      <c r="FJ23" s="122"/>
      <c r="FK23" s="122"/>
      <c r="FL23" s="122"/>
      <c r="FM23" s="122"/>
      <c r="FN23" s="122"/>
      <c r="FO23" s="122"/>
      <c r="FP23" s="122"/>
      <c r="FQ23" s="122"/>
      <c r="FR23" s="122"/>
      <c r="FS23" s="122"/>
      <c r="FT23" s="122"/>
      <c r="FU23" s="122"/>
      <c r="FV23" s="122"/>
      <c r="FW23" s="122"/>
      <c r="FX23" s="122"/>
      <c r="FY23" s="122"/>
      <c r="FZ23" s="122"/>
      <c r="GA23" s="122"/>
      <c r="GB23" s="122"/>
      <c r="GC23" s="122"/>
      <c r="GD23" s="122"/>
      <c r="GE23" s="122"/>
      <c r="GF23" s="122"/>
      <c r="GG23" s="122"/>
      <c r="GH23" s="122"/>
      <c r="GI23" s="122"/>
      <c r="GJ23" s="122"/>
      <c r="GK23" s="122"/>
      <c r="GL23" s="122"/>
      <c r="GM23" s="122"/>
      <c r="GN23" s="122"/>
      <c r="GO23" s="122"/>
      <c r="GP23" s="122"/>
      <c r="GQ23" s="122"/>
      <c r="GR23" s="122"/>
      <c r="GS23" s="122"/>
      <c r="GT23" s="122"/>
      <c r="GU23" s="122"/>
      <c r="GV23" s="122"/>
      <c r="GW23" s="122"/>
      <c r="GX23" s="122"/>
      <c r="GY23" s="122"/>
      <c r="GZ23" s="122"/>
      <c r="HA23" s="122"/>
      <c r="HB23" s="122"/>
      <c r="HC23" s="122"/>
      <c r="HD23" s="122"/>
      <c r="HE23" s="122"/>
      <c r="HF23" s="122"/>
      <c r="HG23" s="122"/>
      <c r="HH23" s="122"/>
      <c r="HI23" s="122"/>
      <c r="HJ23" s="122"/>
      <c r="HK23" s="122"/>
      <c r="HL23" s="122"/>
      <c r="HM23" s="122"/>
      <c r="HN23" s="122"/>
      <c r="HO23" s="122"/>
      <c r="HP23" s="122"/>
      <c r="HQ23" s="122"/>
      <c r="HR23" s="122"/>
      <c r="HS23" s="122"/>
      <c r="HT23" s="122"/>
      <c r="HU23" s="122"/>
      <c r="HV23" s="122"/>
      <c r="HW23" s="122"/>
      <c r="HX23" s="122"/>
      <c r="HY23" s="122"/>
      <c r="HZ23" s="122"/>
      <c r="IA23" s="122"/>
      <c r="IB23" s="122"/>
      <c r="IC23" s="122"/>
      <c r="ID23" s="122"/>
      <c r="IE23" s="122"/>
      <c r="IF23" s="122"/>
      <c r="IG23" s="122"/>
      <c r="IH23" s="122"/>
      <c r="II23" s="122"/>
      <c r="IJ23" s="122"/>
      <c r="IK23" s="122"/>
      <c r="IL23" s="122"/>
      <c r="IM23" s="122"/>
      <c r="IN23" s="122"/>
      <c r="IO23" s="122"/>
      <c r="IP23" s="122"/>
      <c r="IQ23" s="122"/>
      <c r="IR23" s="122"/>
      <c r="IS23" s="122"/>
      <c r="IT23" s="122"/>
      <c r="IU23" s="122"/>
      <c r="IV23" s="122"/>
      <c r="IW23" s="122"/>
      <c r="IX23" s="122"/>
      <c r="IY23" s="122"/>
      <c r="IZ23" s="122"/>
      <c r="JA23" s="122"/>
      <c r="JB23" s="122"/>
      <c r="JC23" s="122"/>
      <c r="JD23" s="122"/>
      <c r="JE23" s="122"/>
      <c r="JF23" s="122"/>
      <c r="JG23" s="122"/>
      <c r="JH23" s="122"/>
      <c r="JI23" s="122"/>
      <c r="JJ23" s="122"/>
      <c r="JK23" s="122"/>
      <c r="JL23" s="122"/>
      <c r="JM23" s="122"/>
      <c r="JN23" s="122"/>
      <c r="JO23" s="122"/>
      <c r="JP23" s="122"/>
      <c r="JQ23" s="122"/>
      <c r="JR23" s="122"/>
      <c r="JS23" s="122"/>
      <c r="JT23" s="122"/>
      <c r="JU23" s="122"/>
      <c r="JV23" s="122"/>
      <c r="JW23" s="122"/>
      <c r="JX23" s="122"/>
      <c r="JY23" s="122"/>
      <c r="JZ23" s="122"/>
      <c r="KA23" s="122"/>
      <c r="KB23" s="122"/>
      <c r="KC23" s="122"/>
      <c r="KD23" s="122"/>
      <c r="KE23" s="122"/>
      <c r="KF23" s="122"/>
      <c r="KG23" s="122"/>
      <c r="KH23" s="122"/>
      <c r="KI23" s="122"/>
      <c r="KJ23" s="122"/>
      <c r="KK23" s="122"/>
      <c r="KL23" s="122"/>
      <c r="KM23" s="122"/>
      <c r="KN23" s="122"/>
      <c r="KO23" s="122"/>
      <c r="KP23" s="122"/>
      <c r="KQ23" s="122"/>
      <c r="KR23" s="122"/>
      <c r="KS23" s="122"/>
      <c r="KT23" s="122"/>
      <c r="KU23" s="122"/>
      <c r="KV23" s="122"/>
      <c r="KW23" s="122"/>
      <c r="KX23" s="122"/>
      <c r="KY23" s="122"/>
      <c r="KZ23" s="122"/>
      <c r="LA23" s="122"/>
      <c r="LB23" s="122"/>
      <c r="LC23" s="122"/>
      <c r="LD23" s="122"/>
      <c r="LE23" s="122"/>
      <c r="LF23" s="122"/>
      <c r="LG23" s="122"/>
      <c r="LH23" s="122"/>
      <c r="LI23" s="122"/>
      <c r="LJ23" s="122"/>
      <c r="LK23" s="122"/>
      <c r="LL23" s="122"/>
      <c r="LM23" s="122"/>
      <c r="LN23" s="122"/>
      <c r="LO23" s="122"/>
      <c r="LP23" s="122"/>
      <c r="LQ23" s="122"/>
      <c r="LR23" s="122"/>
      <c r="LS23" s="122"/>
      <c r="LT23" s="122"/>
      <c r="LU23" s="122"/>
      <c r="LV23" s="122"/>
      <c r="LW23" s="122"/>
    </row>
    <row r="24" spans="1:335" s="54" customFormat="1" ht="15.75" thickBot="1" x14ac:dyDescent="0.3">
      <c r="A24" s="20">
        <f t="shared" si="5"/>
        <v>17</v>
      </c>
      <c r="B24" s="56" t="s">
        <v>92</v>
      </c>
      <c r="C24" s="57" t="s">
        <v>27</v>
      </c>
      <c r="D24" s="57">
        <v>3.2</v>
      </c>
      <c r="E24" s="57">
        <v>3.68</v>
      </c>
      <c r="F24" s="150">
        <f t="shared" si="1"/>
        <v>0.38400000000000001</v>
      </c>
      <c r="G24" s="50">
        <f t="shared" si="2"/>
        <v>3.5840000000000001</v>
      </c>
      <c r="H24" s="58"/>
      <c r="I24" s="58"/>
      <c r="J24" s="58"/>
      <c r="K24" s="58"/>
      <c r="L24" s="58"/>
      <c r="M24" s="58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  <c r="DV24" s="122"/>
      <c r="DW24" s="122"/>
      <c r="DX24" s="122"/>
      <c r="DY24" s="122"/>
      <c r="DZ24" s="122"/>
      <c r="EA24" s="122"/>
      <c r="EB24" s="122"/>
      <c r="EC24" s="122"/>
      <c r="ED24" s="122"/>
      <c r="EE24" s="122"/>
      <c r="EF24" s="122"/>
      <c r="EG24" s="122"/>
      <c r="EH24" s="122"/>
      <c r="EI24" s="122"/>
      <c r="EJ24" s="122"/>
      <c r="EK24" s="122"/>
      <c r="EL24" s="122"/>
      <c r="EM24" s="122"/>
      <c r="EN24" s="122"/>
      <c r="EO24" s="122"/>
      <c r="EP24" s="122"/>
      <c r="EQ24" s="122"/>
      <c r="ER24" s="122"/>
      <c r="ES24" s="122"/>
      <c r="ET24" s="122"/>
      <c r="EU24" s="122"/>
      <c r="EV24" s="122"/>
      <c r="EW24" s="122"/>
      <c r="EX24" s="122"/>
      <c r="EY24" s="122"/>
      <c r="EZ24" s="122"/>
      <c r="FA24" s="122"/>
      <c r="FB24" s="122"/>
      <c r="FC24" s="122"/>
      <c r="FD24" s="122"/>
      <c r="FE24" s="122"/>
      <c r="FF24" s="122"/>
      <c r="FG24" s="122"/>
      <c r="FH24" s="122"/>
      <c r="FI24" s="122"/>
      <c r="FJ24" s="122"/>
      <c r="FK24" s="122"/>
      <c r="FL24" s="122"/>
      <c r="FM24" s="122"/>
      <c r="FN24" s="122"/>
      <c r="FO24" s="122"/>
      <c r="FP24" s="122"/>
      <c r="FQ24" s="122"/>
      <c r="FR24" s="122"/>
      <c r="FS24" s="122"/>
      <c r="FT24" s="122"/>
      <c r="FU24" s="122"/>
      <c r="FV24" s="122"/>
      <c r="FW24" s="122"/>
      <c r="FX24" s="122"/>
      <c r="FY24" s="122"/>
      <c r="FZ24" s="122"/>
      <c r="GA24" s="122"/>
      <c r="GB24" s="122"/>
      <c r="GC24" s="122"/>
      <c r="GD24" s="122"/>
      <c r="GE24" s="122"/>
      <c r="GF24" s="122"/>
      <c r="GG24" s="122"/>
      <c r="GH24" s="122"/>
      <c r="GI24" s="122"/>
      <c r="GJ24" s="122"/>
      <c r="GK24" s="122"/>
      <c r="GL24" s="122"/>
      <c r="GM24" s="122"/>
      <c r="GN24" s="122"/>
      <c r="GO24" s="122"/>
      <c r="GP24" s="122"/>
      <c r="GQ24" s="122"/>
      <c r="GR24" s="122"/>
      <c r="GS24" s="122"/>
      <c r="GT24" s="122"/>
      <c r="GU24" s="122"/>
      <c r="GV24" s="122"/>
      <c r="GW24" s="122"/>
      <c r="GX24" s="122"/>
      <c r="GY24" s="122"/>
      <c r="GZ24" s="122"/>
      <c r="HA24" s="122"/>
      <c r="HB24" s="122"/>
      <c r="HC24" s="122"/>
      <c r="HD24" s="122"/>
      <c r="HE24" s="122"/>
      <c r="HF24" s="122"/>
      <c r="HG24" s="122"/>
      <c r="HH24" s="122"/>
      <c r="HI24" s="122"/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2"/>
      <c r="HU24" s="122"/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122"/>
      <c r="IG24" s="122"/>
      <c r="IH24" s="122"/>
      <c r="II24" s="122"/>
      <c r="IJ24" s="122"/>
      <c r="IK24" s="122"/>
      <c r="IL24" s="122"/>
      <c r="IM24" s="122"/>
      <c r="IN24" s="122"/>
      <c r="IO24" s="122"/>
      <c r="IP24" s="122"/>
      <c r="IQ24" s="122"/>
      <c r="IR24" s="122"/>
      <c r="IS24" s="122"/>
      <c r="IT24" s="122"/>
      <c r="IU24" s="122"/>
      <c r="IV24" s="122"/>
      <c r="IW24" s="122"/>
      <c r="IX24" s="122"/>
      <c r="IY24" s="122"/>
      <c r="IZ24" s="122"/>
      <c r="JA24" s="122"/>
      <c r="JB24" s="122"/>
      <c r="JC24" s="122"/>
      <c r="JD24" s="122"/>
      <c r="JE24" s="122"/>
      <c r="JF24" s="122"/>
      <c r="JG24" s="122"/>
      <c r="JH24" s="122"/>
      <c r="JI24" s="122"/>
      <c r="JJ24" s="122"/>
      <c r="JK24" s="122"/>
      <c r="JL24" s="122"/>
      <c r="JM24" s="122"/>
      <c r="JN24" s="122"/>
      <c r="JO24" s="122"/>
      <c r="JP24" s="122"/>
      <c r="JQ24" s="122"/>
      <c r="JR24" s="122"/>
      <c r="JS24" s="122"/>
      <c r="JT24" s="122"/>
      <c r="JU24" s="122"/>
      <c r="JV24" s="122"/>
      <c r="JW24" s="122"/>
      <c r="JX24" s="122"/>
      <c r="JY24" s="122"/>
      <c r="JZ24" s="122"/>
      <c r="KA24" s="122"/>
      <c r="KB24" s="122"/>
      <c r="KC24" s="122"/>
      <c r="KD24" s="122"/>
      <c r="KE24" s="122"/>
      <c r="KF24" s="122"/>
      <c r="KG24" s="122"/>
      <c r="KH24" s="122"/>
      <c r="KI24" s="122"/>
      <c r="KJ24" s="122"/>
      <c r="KK24" s="122"/>
      <c r="KL24" s="122"/>
      <c r="KM24" s="122"/>
      <c r="KN24" s="122"/>
      <c r="KO24" s="122"/>
      <c r="KP24" s="122"/>
      <c r="KQ24" s="122"/>
      <c r="KR24" s="122"/>
      <c r="KS24" s="122"/>
      <c r="KT24" s="122"/>
      <c r="KU24" s="122"/>
      <c r="KV24" s="122"/>
      <c r="KW24" s="122"/>
      <c r="KX24" s="122"/>
      <c r="KY24" s="122"/>
      <c r="KZ24" s="122"/>
      <c r="LA24" s="122"/>
      <c r="LB24" s="122"/>
      <c r="LC24" s="122"/>
      <c r="LD24" s="122"/>
      <c r="LE24" s="122"/>
      <c r="LF24" s="122"/>
      <c r="LG24" s="122"/>
      <c r="LH24" s="122"/>
      <c r="LI24" s="122"/>
      <c r="LJ24" s="122"/>
      <c r="LK24" s="122"/>
      <c r="LL24" s="122"/>
      <c r="LM24" s="122"/>
      <c r="LN24" s="122"/>
      <c r="LO24" s="122"/>
      <c r="LP24" s="122"/>
      <c r="LQ24" s="122"/>
      <c r="LR24" s="122"/>
      <c r="LS24" s="122"/>
      <c r="LT24" s="122"/>
      <c r="LU24" s="122"/>
      <c r="LV24" s="122"/>
      <c r="LW24" s="122"/>
    </row>
    <row r="25" spans="1:335" ht="15.75" thickBot="1" x14ac:dyDescent="0.3">
      <c r="A25" s="12" t="s">
        <v>22</v>
      </c>
      <c r="B25" s="13" t="s">
        <v>23</v>
      </c>
      <c r="C25" s="14"/>
      <c r="D25" s="14"/>
      <c r="E25" s="14"/>
      <c r="F25" s="14"/>
      <c r="G25" s="14"/>
      <c r="H25" s="42"/>
      <c r="I25" s="42"/>
      <c r="J25" s="42"/>
      <c r="K25" s="42"/>
      <c r="L25" s="42"/>
      <c r="M25" s="42"/>
    </row>
    <row r="26" spans="1:335" ht="15.75" thickBot="1" x14ac:dyDescent="0.3">
      <c r="A26" s="9">
        <v>1</v>
      </c>
      <c r="B26" s="10" t="s">
        <v>7</v>
      </c>
      <c r="C26" s="11" t="s">
        <v>42</v>
      </c>
      <c r="D26" s="129">
        <v>0.32</v>
      </c>
      <c r="E26" s="11">
        <v>0.4</v>
      </c>
      <c r="F26" s="127">
        <f t="shared" si="1"/>
        <v>3.8399999999999997E-2</v>
      </c>
      <c r="G26" s="25">
        <f t="shared" si="2"/>
        <v>0.3584</v>
      </c>
      <c r="H26" s="41">
        <f>G26*Escalation!C7</f>
        <v>1.0751999999999999E-2</v>
      </c>
      <c r="I26" s="41">
        <f t="shared" ref="I26:I34" si="9">G26+H26</f>
        <v>0.36915199999999998</v>
      </c>
      <c r="J26" s="41">
        <f>I26*Escalation!C8</f>
        <v>1.1074559999999999E-2</v>
      </c>
      <c r="K26" s="41">
        <f t="shared" ref="K26:K42" si="10">I26+J26</f>
        <v>0.38022655999999999</v>
      </c>
      <c r="L26" s="41">
        <f>K26*Escalation!C9</f>
        <v>0</v>
      </c>
      <c r="M26" s="41">
        <f t="shared" ref="M26:M42" si="11">K26+L26</f>
        <v>0.38022655999999999</v>
      </c>
    </row>
    <row r="27" spans="1:335" ht="15.75" thickBot="1" x14ac:dyDescent="0.3">
      <c r="A27" s="9">
        <v>2</v>
      </c>
      <c r="B27" s="10" t="s">
        <v>9</v>
      </c>
      <c r="C27" s="11" t="s">
        <v>8</v>
      </c>
      <c r="D27" s="129">
        <v>0.12</v>
      </c>
      <c r="E27" s="11">
        <v>0.2</v>
      </c>
      <c r="F27" s="127">
        <f t="shared" si="1"/>
        <v>1.44E-2</v>
      </c>
      <c r="G27" s="25">
        <f t="shared" si="2"/>
        <v>0.13439999999999999</v>
      </c>
      <c r="H27" s="41">
        <f>G27*Escalation!C7</f>
        <v>4.032E-3</v>
      </c>
      <c r="I27" s="41">
        <f t="shared" si="9"/>
        <v>0.138432</v>
      </c>
      <c r="J27" s="41">
        <f>I27*Escalation!C8</f>
        <v>4.1529599999999998E-3</v>
      </c>
      <c r="K27" s="41">
        <f t="shared" si="10"/>
        <v>0.14258496000000001</v>
      </c>
      <c r="L27" s="41">
        <f>K27*Escalation!C9</f>
        <v>0</v>
      </c>
      <c r="M27" s="41">
        <f t="shared" si="11"/>
        <v>0.14258496000000001</v>
      </c>
    </row>
    <row r="28" spans="1:335" ht="15.75" thickBot="1" x14ac:dyDescent="0.3">
      <c r="A28" s="9">
        <v>3</v>
      </c>
      <c r="B28" s="10" t="s">
        <v>10</v>
      </c>
      <c r="C28" s="11" t="s">
        <v>8</v>
      </c>
      <c r="D28" s="129">
        <v>0.45</v>
      </c>
      <c r="E28" s="11">
        <v>0.53</v>
      </c>
      <c r="F28" s="127">
        <f t="shared" si="1"/>
        <v>5.3999999999999999E-2</v>
      </c>
      <c r="G28" s="25">
        <f t="shared" si="2"/>
        <v>0.504</v>
      </c>
      <c r="H28" s="41">
        <f>G28*Escalation!C7</f>
        <v>1.512E-2</v>
      </c>
      <c r="I28" s="41">
        <f t="shared" si="9"/>
        <v>0.51912000000000003</v>
      </c>
      <c r="J28" s="41">
        <f>I28*Escalation!C8</f>
        <v>1.55736E-2</v>
      </c>
      <c r="K28" s="41">
        <f t="shared" si="10"/>
        <v>0.53469359999999999</v>
      </c>
      <c r="L28" s="41">
        <f>K28*Escalation!C9</f>
        <v>0</v>
      </c>
      <c r="M28" s="41">
        <f t="shared" si="11"/>
        <v>0.53469359999999999</v>
      </c>
    </row>
    <row r="29" spans="1:335" ht="15.75" thickBot="1" x14ac:dyDescent="0.3">
      <c r="A29" s="9">
        <v>4</v>
      </c>
      <c r="B29" s="10" t="s">
        <v>11</v>
      </c>
      <c r="C29" s="11" t="s">
        <v>8</v>
      </c>
      <c r="D29" s="129">
        <v>0.12</v>
      </c>
      <c r="E29" s="11">
        <v>0.12</v>
      </c>
      <c r="F29" s="127">
        <f t="shared" si="1"/>
        <v>1.44E-2</v>
      </c>
      <c r="G29" s="25">
        <f t="shared" si="2"/>
        <v>0.13439999999999999</v>
      </c>
      <c r="H29" s="41">
        <f>G29*Escalation!C7</f>
        <v>4.032E-3</v>
      </c>
      <c r="I29" s="41">
        <f t="shared" si="9"/>
        <v>0.138432</v>
      </c>
      <c r="J29" s="41">
        <f>I29*Escalation!C8</f>
        <v>4.1529599999999998E-3</v>
      </c>
      <c r="K29" s="41">
        <f t="shared" si="10"/>
        <v>0.14258496000000001</v>
      </c>
      <c r="L29" s="41">
        <f>K29*Escalation!C9</f>
        <v>0</v>
      </c>
      <c r="M29" s="41">
        <f t="shared" si="11"/>
        <v>0.14258496000000001</v>
      </c>
    </row>
    <row r="30" spans="1:335" ht="15.75" thickBot="1" x14ac:dyDescent="0.3">
      <c r="A30" s="9">
        <v>5</v>
      </c>
      <c r="B30" s="10" t="s">
        <v>12</v>
      </c>
      <c r="C30" s="11" t="s">
        <v>8</v>
      </c>
      <c r="D30" s="129">
        <v>0.26</v>
      </c>
      <c r="E30" s="11">
        <v>0.34</v>
      </c>
      <c r="F30" s="127">
        <f t="shared" si="1"/>
        <v>3.1199999999999999E-2</v>
      </c>
      <c r="G30" s="25">
        <f t="shared" si="2"/>
        <v>0.29120000000000001</v>
      </c>
      <c r="H30" s="41">
        <f>G30*Escalation!C7</f>
        <v>8.7360000000000007E-3</v>
      </c>
      <c r="I30" s="41">
        <f t="shared" si="9"/>
        <v>0.29993600000000004</v>
      </c>
      <c r="J30" s="41">
        <f>I30*Escalation!C8</f>
        <v>8.9980800000000003E-3</v>
      </c>
      <c r="K30" s="41">
        <f t="shared" si="10"/>
        <v>0.30893408000000006</v>
      </c>
      <c r="L30" s="41">
        <f>K30*Escalation!C9</f>
        <v>0</v>
      </c>
      <c r="M30" s="41">
        <f t="shared" si="11"/>
        <v>0.30893408000000006</v>
      </c>
    </row>
    <row r="31" spans="1:335" ht="15.75" thickBot="1" x14ac:dyDescent="0.3">
      <c r="A31" s="9">
        <v>6</v>
      </c>
      <c r="B31" s="10" t="s">
        <v>13</v>
      </c>
      <c r="C31" s="11" t="s">
        <v>8</v>
      </c>
      <c r="D31" s="129">
        <v>0.66</v>
      </c>
      <c r="E31" s="11">
        <v>0.74</v>
      </c>
      <c r="F31" s="127">
        <f t="shared" si="1"/>
        <v>7.9200000000000007E-2</v>
      </c>
      <c r="G31" s="25">
        <f t="shared" si="2"/>
        <v>0.73920000000000008</v>
      </c>
      <c r="H31" s="41">
        <f>G31*Escalation!C7</f>
        <v>2.2176000000000001E-2</v>
      </c>
      <c r="I31" s="41">
        <f t="shared" si="9"/>
        <v>0.76137600000000005</v>
      </c>
      <c r="J31" s="41">
        <f>I31*Escalation!C8</f>
        <v>2.2841280000000002E-2</v>
      </c>
      <c r="K31" s="41">
        <f t="shared" si="10"/>
        <v>0.78421728000000002</v>
      </c>
      <c r="L31" s="41">
        <f>K31*Escalation!C9</f>
        <v>0</v>
      </c>
      <c r="M31" s="41">
        <f t="shared" si="11"/>
        <v>0.78421728000000002</v>
      </c>
    </row>
    <row r="32" spans="1:335" ht="15.75" thickBot="1" x14ac:dyDescent="0.3">
      <c r="A32" s="9">
        <v>7</v>
      </c>
      <c r="B32" s="10" t="s">
        <v>14</v>
      </c>
      <c r="C32" s="11" t="s">
        <v>8</v>
      </c>
      <c r="D32" s="129">
        <v>1.25</v>
      </c>
      <c r="E32" s="11">
        <v>1.33</v>
      </c>
      <c r="F32" s="127">
        <f t="shared" si="1"/>
        <v>0.15</v>
      </c>
      <c r="G32" s="25">
        <f t="shared" si="2"/>
        <v>1.4</v>
      </c>
      <c r="H32" s="41">
        <f>G32*Escalation!C7</f>
        <v>4.1999999999999996E-2</v>
      </c>
      <c r="I32" s="41">
        <f t="shared" si="9"/>
        <v>1.4419999999999999</v>
      </c>
      <c r="J32" s="41">
        <f>I32*Escalation!C8</f>
        <v>4.326E-2</v>
      </c>
      <c r="K32" s="41">
        <f t="shared" si="10"/>
        <v>1.48526</v>
      </c>
      <c r="L32" s="41">
        <f>K32*Escalation!C9</f>
        <v>0</v>
      </c>
      <c r="M32" s="41">
        <f t="shared" si="11"/>
        <v>1.48526</v>
      </c>
    </row>
    <row r="33" spans="1:335" ht="15.75" thickBot="1" x14ac:dyDescent="0.3">
      <c r="A33" s="9">
        <v>8</v>
      </c>
      <c r="B33" s="56" t="s">
        <v>15</v>
      </c>
      <c r="C33" s="57" t="s">
        <v>8</v>
      </c>
      <c r="D33" s="149">
        <v>3.64</v>
      </c>
      <c r="E33" s="57">
        <v>1.33</v>
      </c>
      <c r="F33" s="150">
        <f t="shared" si="1"/>
        <v>0.43680000000000002</v>
      </c>
      <c r="G33" s="50">
        <f t="shared" si="2"/>
        <v>4.0768000000000004</v>
      </c>
      <c r="H33" s="41">
        <f>G33*Escalation!C7</f>
        <v>0.12230400000000001</v>
      </c>
      <c r="I33" s="41">
        <f t="shared" si="9"/>
        <v>4.1991040000000002</v>
      </c>
      <c r="J33" s="41">
        <f>I33*Escalation!C8</f>
        <v>0.12597311999999999</v>
      </c>
      <c r="K33" s="41">
        <f t="shared" si="10"/>
        <v>4.3250771200000004</v>
      </c>
      <c r="L33" s="41">
        <f>K33*Escalation!C9</f>
        <v>0</v>
      </c>
      <c r="M33" s="41">
        <f t="shared" si="11"/>
        <v>4.3250771200000004</v>
      </c>
    </row>
    <row r="34" spans="1:335" ht="15.75" thickBot="1" x14ac:dyDescent="0.3">
      <c r="A34" s="9">
        <v>9</v>
      </c>
      <c r="B34" s="56" t="s">
        <v>16</v>
      </c>
      <c r="C34" s="57" t="s">
        <v>8</v>
      </c>
      <c r="D34" s="149">
        <v>0.48</v>
      </c>
      <c r="E34" s="57">
        <v>0.48</v>
      </c>
      <c r="F34" s="150">
        <f t="shared" si="1"/>
        <v>5.7599999999999998E-2</v>
      </c>
      <c r="G34" s="50">
        <f t="shared" si="2"/>
        <v>0.53759999999999997</v>
      </c>
      <c r="H34" s="41">
        <f>G34*Escalation!C7</f>
        <v>1.6128E-2</v>
      </c>
      <c r="I34" s="41">
        <f t="shared" si="9"/>
        <v>0.553728</v>
      </c>
      <c r="J34" s="41">
        <f>I34*Escalation!C8</f>
        <v>1.6611839999999999E-2</v>
      </c>
      <c r="K34" s="41">
        <f t="shared" si="10"/>
        <v>0.57033984000000004</v>
      </c>
      <c r="L34" s="41">
        <f>K34*Escalation!C9</f>
        <v>0</v>
      </c>
      <c r="M34" s="41">
        <f t="shared" si="11"/>
        <v>0.57033984000000004</v>
      </c>
    </row>
    <row r="35" spans="1:335" s="54" customFormat="1" ht="15.75" thickBot="1" x14ac:dyDescent="0.3">
      <c r="A35" s="55">
        <v>10</v>
      </c>
      <c r="B35" s="56" t="s">
        <v>17</v>
      </c>
      <c r="C35" s="57" t="s">
        <v>8</v>
      </c>
      <c r="D35" s="149">
        <v>0.24</v>
      </c>
      <c r="E35" s="57">
        <v>0.32</v>
      </c>
      <c r="F35" s="150">
        <f t="shared" si="1"/>
        <v>2.8799999999999999E-2</v>
      </c>
      <c r="G35" s="50">
        <f t="shared" si="2"/>
        <v>0.26879999999999998</v>
      </c>
      <c r="H35" s="41">
        <f>G35*Escalation!C8</f>
        <v>8.064E-3</v>
      </c>
      <c r="I35" s="41">
        <f t="shared" ref="I35:I39" si="12">G35+H35</f>
        <v>0.276864</v>
      </c>
      <c r="J35" s="41">
        <f>I35*Escalation!C9</f>
        <v>0</v>
      </c>
      <c r="K35" s="41">
        <f t="shared" ref="K35:K39" si="13">I35+J35</f>
        <v>0.276864</v>
      </c>
      <c r="L35" s="41">
        <f>K35*Escalation!C10</f>
        <v>0</v>
      </c>
      <c r="M35" s="41">
        <f t="shared" ref="M35:M39" si="14">K35+L35</f>
        <v>0.276864</v>
      </c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122"/>
      <c r="IH35" s="122"/>
      <c r="II35" s="122"/>
      <c r="IJ35" s="122"/>
      <c r="IK35" s="122"/>
      <c r="IL35" s="122"/>
      <c r="IM35" s="122"/>
      <c r="IN35" s="122"/>
      <c r="IO35" s="122"/>
      <c r="IP35" s="122"/>
      <c r="IQ35" s="122"/>
      <c r="IR35" s="122"/>
      <c r="IS35" s="122"/>
      <c r="IT35" s="122"/>
      <c r="IU35" s="122"/>
      <c r="IV35" s="122"/>
      <c r="IW35" s="122"/>
      <c r="IX35" s="122"/>
      <c r="IY35" s="122"/>
      <c r="IZ35" s="122"/>
      <c r="JA35" s="122"/>
      <c r="JB35" s="122"/>
      <c r="JC35" s="122"/>
      <c r="JD35" s="122"/>
      <c r="JE35" s="122"/>
      <c r="JF35" s="122"/>
      <c r="JG35" s="122"/>
      <c r="JH35" s="122"/>
      <c r="JI35" s="122"/>
      <c r="JJ35" s="122"/>
      <c r="JK35" s="122"/>
      <c r="JL35" s="122"/>
      <c r="JM35" s="122"/>
      <c r="JN35" s="122"/>
      <c r="JO35" s="122"/>
      <c r="JP35" s="122"/>
      <c r="JQ35" s="122"/>
      <c r="JR35" s="122"/>
      <c r="JS35" s="122"/>
      <c r="JT35" s="122"/>
      <c r="JU35" s="122"/>
      <c r="JV35" s="122"/>
      <c r="JW35" s="122"/>
      <c r="JX35" s="122"/>
      <c r="JY35" s="122"/>
      <c r="JZ35" s="122"/>
      <c r="KA35" s="122"/>
      <c r="KB35" s="122"/>
      <c r="KC35" s="122"/>
      <c r="KD35" s="122"/>
      <c r="KE35" s="122"/>
      <c r="KF35" s="122"/>
      <c r="KG35" s="122"/>
      <c r="KH35" s="122"/>
      <c r="KI35" s="122"/>
      <c r="KJ35" s="122"/>
      <c r="KK35" s="122"/>
      <c r="KL35" s="122"/>
      <c r="KM35" s="122"/>
      <c r="KN35" s="122"/>
      <c r="KO35" s="122"/>
      <c r="KP35" s="122"/>
      <c r="KQ35" s="122"/>
      <c r="KR35" s="122"/>
      <c r="KS35" s="122"/>
      <c r="KT35" s="122"/>
      <c r="KU35" s="122"/>
      <c r="KV35" s="122"/>
      <c r="KW35" s="122"/>
      <c r="KX35" s="122"/>
      <c r="KY35" s="122"/>
      <c r="KZ35" s="122"/>
      <c r="LA35" s="122"/>
      <c r="LB35" s="122"/>
      <c r="LC35" s="122"/>
      <c r="LD35" s="122"/>
      <c r="LE35" s="122"/>
      <c r="LF35" s="122"/>
      <c r="LG35" s="122"/>
      <c r="LH35" s="122"/>
      <c r="LI35" s="122"/>
      <c r="LJ35" s="122"/>
      <c r="LK35" s="122"/>
      <c r="LL35" s="122"/>
      <c r="LM35" s="122"/>
      <c r="LN35" s="122"/>
      <c r="LO35" s="122"/>
      <c r="LP35" s="122"/>
      <c r="LQ35" s="122"/>
      <c r="LR35" s="122"/>
      <c r="LS35" s="122"/>
      <c r="LT35" s="122"/>
      <c r="LU35" s="122"/>
      <c r="LV35" s="122"/>
      <c r="LW35" s="122"/>
    </row>
    <row r="36" spans="1:335" s="54" customFormat="1" ht="15.75" thickBot="1" x14ac:dyDescent="0.3">
      <c r="A36" s="55">
        <v>11</v>
      </c>
      <c r="B36" s="56" t="s">
        <v>18</v>
      </c>
      <c r="C36" s="57" t="s">
        <v>8</v>
      </c>
      <c r="D36" s="149">
        <v>0.23</v>
      </c>
      <c r="E36" s="57">
        <v>0.31</v>
      </c>
      <c r="F36" s="150">
        <f t="shared" si="1"/>
        <v>2.76E-2</v>
      </c>
      <c r="G36" s="50">
        <f t="shared" si="2"/>
        <v>0.2576</v>
      </c>
      <c r="H36" s="41">
        <f>G36*Escalation!C9</f>
        <v>0</v>
      </c>
      <c r="I36" s="41">
        <f t="shared" si="12"/>
        <v>0.2576</v>
      </c>
      <c r="J36" s="41">
        <f>I36*Escalation!C10</f>
        <v>0</v>
      </c>
      <c r="K36" s="41">
        <f t="shared" si="13"/>
        <v>0.2576</v>
      </c>
      <c r="L36" s="41">
        <f>K36*Escalation!C11</f>
        <v>0</v>
      </c>
      <c r="M36" s="41">
        <f t="shared" si="14"/>
        <v>0.2576</v>
      </c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22"/>
      <c r="ER36" s="122"/>
      <c r="ES36" s="122"/>
      <c r="ET36" s="122"/>
      <c r="EU36" s="122"/>
      <c r="EV36" s="122"/>
      <c r="EW36" s="122"/>
      <c r="EX36" s="122"/>
      <c r="EY36" s="122"/>
      <c r="EZ36" s="122"/>
      <c r="FA36" s="122"/>
      <c r="FB36" s="122"/>
      <c r="FC36" s="122"/>
      <c r="FD36" s="122"/>
      <c r="FE36" s="122"/>
      <c r="FF36" s="122"/>
      <c r="FG36" s="122"/>
      <c r="FH36" s="122"/>
      <c r="FI36" s="122"/>
      <c r="FJ36" s="122"/>
      <c r="FK36" s="122"/>
      <c r="FL36" s="122"/>
      <c r="FM36" s="122"/>
      <c r="FN36" s="122"/>
      <c r="FO36" s="122"/>
      <c r="FP36" s="122"/>
      <c r="FQ36" s="122"/>
      <c r="FR36" s="122"/>
      <c r="FS36" s="122"/>
      <c r="FT36" s="122"/>
      <c r="FU36" s="122"/>
      <c r="FV36" s="122"/>
      <c r="FW36" s="122"/>
      <c r="FX36" s="122"/>
      <c r="FY36" s="122"/>
      <c r="FZ36" s="122"/>
      <c r="GA36" s="122"/>
      <c r="GB36" s="122"/>
      <c r="GC36" s="122"/>
      <c r="GD36" s="122"/>
      <c r="GE36" s="122"/>
      <c r="GF36" s="122"/>
      <c r="GG36" s="122"/>
      <c r="GH36" s="122"/>
      <c r="GI36" s="122"/>
      <c r="GJ36" s="122"/>
      <c r="GK36" s="122"/>
      <c r="GL36" s="122"/>
      <c r="GM36" s="122"/>
      <c r="GN36" s="122"/>
      <c r="GO36" s="122"/>
      <c r="GP36" s="122"/>
      <c r="GQ36" s="122"/>
      <c r="GR36" s="122"/>
      <c r="GS36" s="122"/>
      <c r="GT36" s="122"/>
      <c r="GU36" s="122"/>
      <c r="GV36" s="122"/>
      <c r="GW36" s="122"/>
      <c r="GX36" s="122"/>
      <c r="GY36" s="122"/>
      <c r="GZ36" s="122"/>
      <c r="HA36" s="122"/>
      <c r="HB36" s="122"/>
      <c r="HC36" s="122"/>
      <c r="HD36" s="122"/>
      <c r="HE36" s="122"/>
      <c r="HF36" s="122"/>
      <c r="HG36" s="122"/>
      <c r="HH36" s="122"/>
      <c r="HI36" s="122"/>
      <c r="HJ36" s="122"/>
      <c r="HK36" s="122"/>
      <c r="HL36" s="122"/>
      <c r="HM36" s="122"/>
      <c r="HN36" s="122"/>
      <c r="HO36" s="122"/>
      <c r="HP36" s="122"/>
      <c r="HQ36" s="122"/>
      <c r="HR36" s="122"/>
      <c r="HS36" s="122"/>
      <c r="HT36" s="122"/>
      <c r="HU36" s="122"/>
      <c r="HV36" s="122"/>
      <c r="HW36" s="122"/>
      <c r="HX36" s="122"/>
      <c r="HY36" s="122"/>
      <c r="HZ36" s="122"/>
      <c r="IA36" s="122"/>
      <c r="IB36" s="122"/>
      <c r="IC36" s="122"/>
      <c r="ID36" s="122"/>
      <c r="IE36" s="122"/>
      <c r="IF36" s="122"/>
      <c r="IG36" s="122"/>
      <c r="IH36" s="122"/>
      <c r="II36" s="122"/>
      <c r="IJ36" s="122"/>
      <c r="IK36" s="122"/>
      <c r="IL36" s="122"/>
      <c r="IM36" s="122"/>
      <c r="IN36" s="122"/>
      <c r="IO36" s="122"/>
      <c r="IP36" s="122"/>
      <c r="IQ36" s="122"/>
      <c r="IR36" s="122"/>
      <c r="IS36" s="122"/>
      <c r="IT36" s="122"/>
      <c r="IU36" s="122"/>
      <c r="IV36" s="122"/>
      <c r="IW36" s="122"/>
      <c r="IX36" s="122"/>
      <c r="IY36" s="122"/>
      <c r="IZ36" s="122"/>
      <c r="JA36" s="122"/>
      <c r="JB36" s="122"/>
      <c r="JC36" s="122"/>
      <c r="JD36" s="122"/>
      <c r="JE36" s="122"/>
      <c r="JF36" s="122"/>
      <c r="JG36" s="122"/>
      <c r="JH36" s="122"/>
      <c r="JI36" s="122"/>
      <c r="JJ36" s="122"/>
      <c r="JK36" s="122"/>
      <c r="JL36" s="122"/>
      <c r="JM36" s="122"/>
      <c r="JN36" s="122"/>
      <c r="JO36" s="122"/>
      <c r="JP36" s="122"/>
      <c r="JQ36" s="122"/>
      <c r="JR36" s="122"/>
      <c r="JS36" s="122"/>
      <c r="JT36" s="122"/>
      <c r="JU36" s="122"/>
      <c r="JV36" s="122"/>
      <c r="JW36" s="122"/>
      <c r="JX36" s="122"/>
      <c r="JY36" s="122"/>
      <c r="JZ36" s="122"/>
      <c r="KA36" s="122"/>
      <c r="KB36" s="122"/>
      <c r="KC36" s="122"/>
      <c r="KD36" s="122"/>
      <c r="KE36" s="122"/>
      <c r="KF36" s="122"/>
      <c r="KG36" s="122"/>
      <c r="KH36" s="122"/>
      <c r="KI36" s="122"/>
      <c r="KJ36" s="122"/>
      <c r="KK36" s="122"/>
      <c r="KL36" s="122"/>
      <c r="KM36" s="122"/>
      <c r="KN36" s="122"/>
      <c r="KO36" s="122"/>
      <c r="KP36" s="122"/>
      <c r="KQ36" s="122"/>
      <c r="KR36" s="122"/>
      <c r="KS36" s="122"/>
      <c r="KT36" s="122"/>
      <c r="KU36" s="122"/>
      <c r="KV36" s="122"/>
      <c r="KW36" s="122"/>
      <c r="KX36" s="122"/>
      <c r="KY36" s="122"/>
      <c r="KZ36" s="122"/>
      <c r="LA36" s="122"/>
      <c r="LB36" s="122"/>
      <c r="LC36" s="122"/>
      <c r="LD36" s="122"/>
      <c r="LE36" s="122"/>
      <c r="LF36" s="122"/>
      <c r="LG36" s="122"/>
      <c r="LH36" s="122"/>
      <c r="LI36" s="122"/>
      <c r="LJ36" s="122"/>
      <c r="LK36" s="122"/>
      <c r="LL36" s="122"/>
      <c r="LM36" s="122"/>
      <c r="LN36" s="122"/>
      <c r="LO36" s="122"/>
      <c r="LP36" s="122"/>
      <c r="LQ36" s="122"/>
      <c r="LR36" s="122"/>
      <c r="LS36" s="122"/>
      <c r="LT36" s="122"/>
      <c r="LU36" s="122"/>
      <c r="LV36" s="122"/>
      <c r="LW36" s="122"/>
    </row>
    <row r="37" spans="1:335" s="54" customFormat="1" ht="15.75" thickBot="1" x14ac:dyDescent="0.3">
      <c r="A37" s="55">
        <v>12</v>
      </c>
      <c r="B37" s="56" t="s">
        <v>19</v>
      </c>
      <c r="C37" s="57" t="s">
        <v>8</v>
      </c>
      <c r="D37" s="149">
        <v>0.12</v>
      </c>
      <c r="E37" s="57">
        <v>0.2</v>
      </c>
      <c r="F37" s="150">
        <f t="shared" si="1"/>
        <v>1.44E-2</v>
      </c>
      <c r="G37" s="50">
        <f t="shared" si="2"/>
        <v>0.13439999999999999</v>
      </c>
      <c r="H37" s="41">
        <f>G37*Escalation!C10</f>
        <v>0</v>
      </c>
      <c r="I37" s="41">
        <f t="shared" si="12"/>
        <v>0.13439999999999999</v>
      </c>
      <c r="J37" s="41">
        <f>I37*Escalation!C11</f>
        <v>0</v>
      </c>
      <c r="K37" s="41">
        <f t="shared" si="13"/>
        <v>0.13439999999999999</v>
      </c>
      <c r="L37" s="41">
        <f>K37*Escalation!C12</f>
        <v>0</v>
      </c>
      <c r="M37" s="41">
        <f t="shared" si="14"/>
        <v>0.13439999999999999</v>
      </c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  <c r="FW37" s="122"/>
      <c r="FX37" s="122"/>
      <c r="FY37" s="122"/>
      <c r="FZ37" s="122"/>
      <c r="GA37" s="122"/>
      <c r="GB37" s="122"/>
      <c r="GC37" s="122"/>
      <c r="GD37" s="122"/>
      <c r="GE37" s="122"/>
      <c r="GF37" s="122"/>
      <c r="GG37" s="122"/>
      <c r="GH37" s="122"/>
      <c r="GI37" s="122"/>
      <c r="GJ37" s="122"/>
      <c r="GK37" s="122"/>
      <c r="GL37" s="122"/>
      <c r="GM37" s="122"/>
      <c r="GN37" s="122"/>
      <c r="GO37" s="122"/>
      <c r="GP37" s="122"/>
      <c r="GQ37" s="122"/>
      <c r="GR37" s="122"/>
      <c r="GS37" s="122"/>
      <c r="GT37" s="122"/>
      <c r="GU37" s="122"/>
      <c r="GV37" s="122"/>
      <c r="GW37" s="122"/>
      <c r="GX37" s="122"/>
      <c r="GY37" s="122"/>
      <c r="GZ37" s="122"/>
      <c r="HA37" s="122"/>
      <c r="HB37" s="122"/>
      <c r="HC37" s="122"/>
      <c r="HD37" s="122"/>
      <c r="HE37" s="122"/>
      <c r="HF37" s="122"/>
      <c r="HG37" s="122"/>
      <c r="HH37" s="122"/>
      <c r="HI37" s="122"/>
      <c r="HJ37" s="122"/>
      <c r="HK37" s="122"/>
      <c r="HL37" s="122"/>
      <c r="HM37" s="122"/>
      <c r="HN37" s="122"/>
      <c r="HO37" s="122"/>
      <c r="HP37" s="122"/>
      <c r="HQ37" s="122"/>
      <c r="HR37" s="122"/>
      <c r="HS37" s="122"/>
      <c r="HT37" s="122"/>
      <c r="HU37" s="122"/>
      <c r="HV37" s="122"/>
      <c r="HW37" s="122"/>
      <c r="HX37" s="122"/>
      <c r="HY37" s="122"/>
      <c r="HZ37" s="122"/>
      <c r="IA37" s="122"/>
      <c r="IB37" s="122"/>
      <c r="IC37" s="122"/>
      <c r="ID37" s="122"/>
      <c r="IE37" s="122"/>
      <c r="IF37" s="122"/>
      <c r="IG37" s="122"/>
      <c r="IH37" s="122"/>
      <c r="II37" s="122"/>
      <c r="IJ37" s="122"/>
      <c r="IK37" s="122"/>
      <c r="IL37" s="122"/>
      <c r="IM37" s="122"/>
      <c r="IN37" s="122"/>
      <c r="IO37" s="122"/>
      <c r="IP37" s="122"/>
      <c r="IQ37" s="122"/>
      <c r="IR37" s="122"/>
      <c r="IS37" s="122"/>
      <c r="IT37" s="122"/>
      <c r="IU37" s="122"/>
      <c r="IV37" s="122"/>
      <c r="IW37" s="122"/>
      <c r="IX37" s="122"/>
      <c r="IY37" s="122"/>
      <c r="IZ37" s="122"/>
      <c r="JA37" s="122"/>
      <c r="JB37" s="122"/>
      <c r="JC37" s="122"/>
      <c r="JD37" s="122"/>
      <c r="JE37" s="122"/>
      <c r="JF37" s="122"/>
      <c r="JG37" s="122"/>
      <c r="JH37" s="122"/>
      <c r="JI37" s="122"/>
      <c r="JJ37" s="122"/>
      <c r="JK37" s="122"/>
      <c r="JL37" s="122"/>
      <c r="JM37" s="122"/>
      <c r="JN37" s="122"/>
      <c r="JO37" s="122"/>
      <c r="JP37" s="122"/>
      <c r="JQ37" s="122"/>
      <c r="JR37" s="122"/>
      <c r="JS37" s="122"/>
      <c r="JT37" s="122"/>
      <c r="JU37" s="122"/>
      <c r="JV37" s="122"/>
      <c r="JW37" s="122"/>
      <c r="JX37" s="122"/>
      <c r="JY37" s="122"/>
      <c r="JZ37" s="122"/>
      <c r="KA37" s="122"/>
      <c r="KB37" s="122"/>
      <c r="KC37" s="122"/>
      <c r="KD37" s="122"/>
      <c r="KE37" s="122"/>
      <c r="KF37" s="122"/>
      <c r="KG37" s="122"/>
      <c r="KH37" s="122"/>
      <c r="KI37" s="122"/>
      <c r="KJ37" s="122"/>
      <c r="KK37" s="122"/>
      <c r="KL37" s="122"/>
      <c r="KM37" s="122"/>
      <c r="KN37" s="122"/>
      <c r="KO37" s="122"/>
      <c r="KP37" s="122"/>
      <c r="KQ37" s="122"/>
      <c r="KR37" s="122"/>
      <c r="KS37" s="122"/>
      <c r="KT37" s="122"/>
      <c r="KU37" s="122"/>
      <c r="KV37" s="122"/>
      <c r="KW37" s="122"/>
      <c r="KX37" s="122"/>
      <c r="KY37" s="122"/>
      <c r="KZ37" s="122"/>
      <c r="LA37" s="122"/>
      <c r="LB37" s="122"/>
      <c r="LC37" s="122"/>
      <c r="LD37" s="122"/>
      <c r="LE37" s="122"/>
      <c r="LF37" s="122"/>
      <c r="LG37" s="122"/>
      <c r="LH37" s="122"/>
      <c r="LI37" s="122"/>
      <c r="LJ37" s="122"/>
      <c r="LK37" s="122"/>
      <c r="LL37" s="122"/>
      <c r="LM37" s="122"/>
      <c r="LN37" s="122"/>
      <c r="LO37" s="122"/>
      <c r="LP37" s="122"/>
      <c r="LQ37" s="122"/>
      <c r="LR37" s="122"/>
      <c r="LS37" s="122"/>
      <c r="LT37" s="122"/>
      <c r="LU37" s="122"/>
      <c r="LV37" s="122"/>
      <c r="LW37" s="122"/>
    </row>
    <row r="38" spans="1:335" s="54" customFormat="1" ht="15.75" thickBot="1" x14ac:dyDescent="0.3">
      <c r="A38" s="55">
        <v>13</v>
      </c>
      <c r="B38" s="56" t="s">
        <v>20</v>
      </c>
      <c r="C38" s="57" t="s">
        <v>8</v>
      </c>
      <c r="D38" s="149">
        <v>0.12</v>
      </c>
      <c r="E38" s="57">
        <v>0.2</v>
      </c>
      <c r="F38" s="150">
        <f t="shared" si="1"/>
        <v>1.44E-2</v>
      </c>
      <c r="G38" s="50">
        <f t="shared" si="2"/>
        <v>0.13439999999999999</v>
      </c>
      <c r="H38" s="41">
        <f>G38*Escalation!C11</f>
        <v>0</v>
      </c>
      <c r="I38" s="41">
        <f t="shared" si="12"/>
        <v>0.13439999999999999</v>
      </c>
      <c r="J38" s="41">
        <f>I38*Escalation!C12</f>
        <v>0</v>
      </c>
      <c r="K38" s="41">
        <f t="shared" si="13"/>
        <v>0.13439999999999999</v>
      </c>
      <c r="L38" s="41">
        <f>K38*Escalation!C13</f>
        <v>0</v>
      </c>
      <c r="M38" s="41">
        <f t="shared" si="14"/>
        <v>0.13439999999999999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2"/>
      <c r="ES38" s="122"/>
      <c r="ET38" s="122"/>
      <c r="EU38" s="122"/>
      <c r="EV38" s="122"/>
      <c r="EW38" s="122"/>
      <c r="EX38" s="122"/>
      <c r="EY38" s="122"/>
      <c r="EZ38" s="122"/>
      <c r="FA38" s="122"/>
      <c r="FB38" s="122"/>
      <c r="FC38" s="122"/>
      <c r="FD38" s="12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  <c r="FW38" s="122"/>
      <c r="FX38" s="122"/>
      <c r="FY38" s="122"/>
      <c r="FZ38" s="122"/>
      <c r="GA38" s="122"/>
      <c r="GB38" s="122"/>
      <c r="GC38" s="122"/>
      <c r="GD38" s="122"/>
      <c r="GE38" s="122"/>
      <c r="GF38" s="122"/>
      <c r="GG38" s="122"/>
      <c r="GH38" s="122"/>
      <c r="GI38" s="122"/>
      <c r="GJ38" s="122"/>
      <c r="GK38" s="122"/>
      <c r="GL38" s="122"/>
      <c r="GM38" s="122"/>
      <c r="GN38" s="122"/>
      <c r="GO38" s="122"/>
      <c r="GP38" s="122"/>
      <c r="GQ38" s="122"/>
      <c r="GR38" s="122"/>
      <c r="GS38" s="122"/>
      <c r="GT38" s="122"/>
      <c r="GU38" s="122"/>
      <c r="GV38" s="122"/>
      <c r="GW38" s="122"/>
      <c r="GX38" s="122"/>
      <c r="GY38" s="122"/>
      <c r="GZ38" s="122"/>
      <c r="HA38" s="122"/>
      <c r="HB38" s="122"/>
      <c r="HC38" s="122"/>
      <c r="HD38" s="122"/>
      <c r="HE38" s="122"/>
      <c r="HF38" s="122"/>
      <c r="HG38" s="122"/>
      <c r="HH38" s="122"/>
      <c r="HI38" s="122"/>
      <c r="HJ38" s="122"/>
      <c r="HK38" s="122"/>
      <c r="HL38" s="122"/>
      <c r="HM38" s="122"/>
      <c r="HN38" s="122"/>
      <c r="HO38" s="122"/>
      <c r="HP38" s="122"/>
      <c r="HQ38" s="122"/>
      <c r="HR38" s="122"/>
      <c r="HS38" s="122"/>
      <c r="HT38" s="122"/>
      <c r="HU38" s="122"/>
      <c r="HV38" s="122"/>
      <c r="HW38" s="122"/>
      <c r="HX38" s="122"/>
      <c r="HY38" s="122"/>
      <c r="HZ38" s="122"/>
      <c r="IA38" s="122"/>
      <c r="IB38" s="122"/>
      <c r="IC38" s="122"/>
      <c r="ID38" s="122"/>
      <c r="IE38" s="122"/>
      <c r="IF38" s="122"/>
      <c r="IG38" s="122"/>
      <c r="IH38" s="122"/>
      <c r="II38" s="122"/>
      <c r="IJ38" s="122"/>
      <c r="IK38" s="122"/>
      <c r="IL38" s="122"/>
      <c r="IM38" s="122"/>
      <c r="IN38" s="122"/>
      <c r="IO38" s="122"/>
      <c r="IP38" s="122"/>
      <c r="IQ38" s="122"/>
      <c r="IR38" s="122"/>
      <c r="IS38" s="122"/>
      <c r="IT38" s="122"/>
      <c r="IU38" s="122"/>
      <c r="IV38" s="122"/>
      <c r="IW38" s="122"/>
      <c r="IX38" s="122"/>
      <c r="IY38" s="122"/>
      <c r="IZ38" s="122"/>
      <c r="JA38" s="122"/>
      <c r="JB38" s="122"/>
      <c r="JC38" s="122"/>
      <c r="JD38" s="122"/>
      <c r="JE38" s="122"/>
      <c r="JF38" s="122"/>
      <c r="JG38" s="122"/>
      <c r="JH38" s="122"/>
      <c r="JI38" s="122"/>
      <c r="JJ38" s="122"/>
      <c r="JK38" s="122"/>
      <c r="JL38" s="122"/>
      <c r="JM38" s="122"/>
      <c r="JN38" s="122"/>
      <c r="JO38" s="122"/>
      <c r="JP38" s="122"/>
      <c r="JQ38" s="122"/>
      <c r="JR38" s="122"/>
      <c r="JS38" s="122"/>
      <c r="JT38" s="122"/>
      <c r="JU38" s="122"/>
      <c r="JV38" s="122"/>
      <c r="JW38" s="122"/>
      <c r="JX38" s="122"/>
      <c r="JY38" s="122"/>
      <c r="JZ38" s="122"/>
      <c r="KA38" s="122"/>
      <c r="KB38" s="122"/>
      <c r="KC38" s="122"/>
      <c r="KD38" s="122"/>
      <c r="KE38" s="122"/>
      <c r="KF38" s="122"/>
      <c r="KG38" s="122"/>
      <c r="KH38" s="122"/>
      <c r="KI38" s="122"/>
      <c r="KJ38" s="122"/>
      <c r="KK38" s="122"/>
      <c r="KL38" s="122"/>
      <c r="KM38" s="122"/>
      <c r="KN38" s="122"/>
      <c r="KO38" s="122"/>
      <c r="KP38" s="122"/>
      <c r="KQ38" s="122"/>
      <c r="KR38" s="122"/>
      <c r="KS38" s="122"/>
      <c r="KT38" s="122"/>
      <c r="KU38" s="122"/>
      <c r="KV38" s="122"/>
      <c r="KW38" s="122"/>
      <c r="KX38" s="122"/>
      <c r="KY38" s="122"/>
      <c r="KZ38" s="122"/>
      <c r="LA38" s="122"/>
      <c r="LB38" s="122"/>
      <c r="LC38" s="122"/>
      <c r="LD38" s="122"/>
      <c r="LE38" s="122"/>
      <c r="LF38" s="122"/>
      <c r="LG38" s="122"/>
      <c r="LH38" s="122"/>
      <c r="LI38" s="122"/>
      <c r="LJ38" s="122"/>
      <c r="LK38" s="122"/>
      <c r="LL38" s="122"/>
      <c r="LM38" s="122"/>
      <c r="LN38" s="122"/>
      <c r="LO38" s="122"/>
      <c r="LP38" s="122"/>
      <c r="LQ38" s="122"/>
      <c r="LR38" s="122"/>
      <c r="LS38" s="122"/>
      <c r="LT38" s="122"/>
      <c r="LU38" s="122"/>
      <c r="LV38" s="122"/>
      <c r="LW38" s="122"/>
    </row>
    <row r="39" spans="1:335" s="54" customFormat="1" ht="15.75" thickBot="1" x14ac:dyDescent="0.3">
      <c r="A39" s="55">
        <v>14</v>
      </c>
      <c r="B39" s="56" t="s">
        <v>66</v>
      </c>
      <c r="C39" s="57" t="s">
        <v>8</v>
      </c>
      <c r="D39" s="149">
        <v>0.14000000000000001</v>
      </c>
      <c r="E39" s="57">
        <v>0.22000000000000003</v>
      </c>
      <c r="F39" s="150">
        <f t="shared" si="1"/>
        <v>1.6800000000000002E-2</v>
      </c>
      <c r="G39" s="50">
        <f t="shared" si="2"/>
        <v>0.15680000000000002</v>
      </c>
      <c r="H39" s="41">
        <f>G39*Escalation!C12</f>
        <v>0</v>
      </c>
      <c r="I39" s="41">
        <f t="shared" si="12"/>
        <v>0.15680000000000002</v>
      </c>
      <c r="J39" s="41">
        <f>I39*Escalation!C13</f>
        <v>0</v>
      </c>
      <c r="K39" s="41">
        <f t="shared" si="13"/>
        <v>0.15680000000000002</v>
      </c>
      <c r="L39" s="41">
        <f>K39*Escalation!C14</f>
        <v>0</v>
      </c>
      <c r="M39" s="41">
        <f t="shared" si="14"/>
        <v>0.15680000000000002</v>
      </c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  <c r="DV39" s="122"/>
      <c r="DW39" s="122"/>
      <c r="DX39" s="122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  <c r="EJ39" s="122"/>
      <c r="EK39" s="122"/>
      <c r="EL39" s="122"/>
      <c r="EM39" s="122"/>
      <c r="EN39" s="122"/>
      <c r="EO39" s="122"/>
      <c r="EP39" s="122"/>
      <c r="EQ39" s="122"/>
      <c r="ER39" s="122"/>
      <c r="ES39" s="122"/>
      <c r="ET39" s="122"/>
      <c r="EU39" s="122"/>
      <c r="EV39" s="122"/>
      <c r="EW39" s="122"/>
      <c r="EX39" s="122"/>
      <c r="EY39" s="122"/>
      <c r="EZ39" s="122"/>
      <c r="FA39" s="122"/>
      <c r="FB39" s="122"/>
      <c r="FC39" s="122"/>
      <c r="FD39" s="122"/>
      <c r="FE39" s="122"/>
      <c r="FF39" s="122"/>
      <c r="FG39" s="122"/>
      <c r="FH39" s="122"/>
      <c r="FI39" s="122"/>
      <c r="FJ39" s="122"/>
      <c r="FK39" s="122"/>
      <c r="FL39" s="122"/>
      <c r="FM39" s="122"/>
      <c r="FN39" s="122"/>
      <c r="FO39" s="122"/>
      <c r="FP39" s="122"/>
      <c r="FQ39" s="122"/>
      <c r="FR39" s="122"/>
      <c r="FS39" s="122"/>
      <c r="FT39" s="122"/>
      <c r="FU39" s="122"/>
      <c r="FV39" s="122"/>
      <c r="FW39" s="122"/>
      <c r="FX39" s="122"/>
      <c r="FY39" s="122"/>
      <c r="FZ39" s="122"/>
      <c r="GA39" s="122"/>
      <c r="GB39" s="122"/>
      <c r="GC39" s="122"/>
      <c r="GD39" s="122"/>
      <c r="GE39" s="122"/>
      <c r="GF39" s="122"/>
      <c r="GG39" s="122"/>
      <c r="GH39" s="122"/>
      <c r="GI39" s="122"/>
      <c r="GJ39" s="122"/>
      <c r="GK39" s="122"/>
      <c r="GL39" s="122"/>
      <c r="GM39" s="122"/>
      <c r="GN39" s="122"/>
      <c r="GO39" s="122"/>
      <c r="GP39" s="122"/>
      <c r="GQ39" s="122"/>
      <c r="GR39" s="122"/>
      <c r="GS39" s="122"/>
      <c r="GT39" s="122"/>
      <c r="GU39" s="122"/>
      <c r="GV39" s="122"/>
      <c r="GW39" s="122"/>
      <c r="GX39" s="122"/>
      <c r="GY39" s="122"/>
      <c r="GZ39" s="122"/>
      <c r="HA39" s="122"/>
      <c r="HB39" s="122"/>
      <c r="HC39" s="122"/>
      <c r="HD39" s="122"/>
      <c r="HE39" s="122"/>
      <c r="HF39" s="122"/>
      <c r="HG39" s="122"/>
      <c r="HH39" s="122"/>
      <c r="HI39" s="122"/>
      <c r="HJ39" s="122"/>
      <c r="HK39" s="122"/>
      <c r="HL39" s="122"/>
      <c r="HM39" s="122"/>
      <c r="HN39" s="122"/>
      <c r="HO39" s="122"/>
      <c r="HP39" s="122"/>
      <c r="HQ39" s="122"/>
      <c r="HR39" s="122"/>
      <c r="HS39" s="122"/>
      <c r="HT39" s="122"/>
      <c r="HU39" s="122"/>
      <c r="HV39" s="122"/>
      <c r="HW39" s="122"/>
      <c r="HX39" s="122"/>
      <c r="HY39" s="122"/>
      <c r="HZ39" s="122"/>
      <c r="IA39" s="122"/>
      <c r="IB39" s="122"/>
      <c r="IC39" s="122"/>
      <c r="ID39" s="122"/>
      <c r="IE39" s="122"/>
      <c r="IF39" s="122"/>
      <c r="IG39" s="122"/>
      <c r="IH39" s="122"/>
      <c r="II39" s="122"/>
      <c r="IJ39" s="122"/>
      <c r="IK39" s="122"/>
      <c r="IL39" s="122"/>
      <c r="IM39" s="122"/>
      <c r="IN39" s="122"/>
      <c r="IO39" s="122"/>
      <c r="IP39" s="122"/>
      <c r="IQ39" s="122"/>
      <c r="IR39" s="122"/>
      <c r="IS39" s="122"/>
      <c r="IT39" s="122"/>
      <c r="IU39" s="122"/>
      <c r="IV39" s="122"/>
      <c r="IW39" s="122"/>
      <c r="IX39" s="122"/>
      <c r="IY39" s="122"/>
      <c r="IZ39" s="122"/>
      <c r="JA39" s="122"/>
      <c r="JB39" s="122"/>
      <c r="JC39" s="122"/>
      <c r="JD39" s="122"/>
      <c r="JE39" s="122"/>
      <c r="JF39" s="122"/>
      <c r="JG39" s="122"/>
      <c r="JH39" s="122"/>
      <c r="JI39" s="122"/>
      <c r="JJ39" s="122"/>
      <c r="JK39" s="122"/>
      <c r="JL39" s="122"/>
      <c r="JM39" s="122"/>
      <c r="JN39" s="122"/>
      <c r="JO39" s="122"/>
      <c r="JP39" s="122"/>
      <c r="JQ39" s="122"/>
      <c r="JR39" s="122"/>
      <c r="JS39" s="122"/>
      <c r="JT39" s="122"/>
      <c r="JU39" s="122"/>
      <c r="JV39" s="122"/>
      <c r="JW39" s="122"/>
      <c r="JX39" s="122"/>
      <c r="JY39" s="122"/>
      <c r="JZ39" s="122"/>
      <c r="KA39" s="122"/>
      <c r="KB39" s="122"/>
      <c r="KC39" s="122"/>
      <c r="KD39" s="122"/>
      <c r="KE39" s="122"/>
      <c r="KF39" s="122"/>
      <c r="KG39" s="122"/>
      <c r="KH39" s="122"/>
      <c r="KI39" s="122"/>
      <c r="KJ39" s="122"/>
      <c r="KK39" s="122"/>
      <c r="KL39" s="122"/>
      <c r="KM39" s="122"/>
      <c r="KN39" s="122"/>
      <c r="KO39" s="122"/>
      <c r="KP39" s="122"/>
      <c r="KQ39" s="122"/>
      <c r="KR39" s="122"/>
      <c r="KS39" s="122"/>
      <c r="KT39" s="122"/>
      <c r="KU39" s="122"/>
      <c r="KV39" s="122"/>
      <c r="KW39" s="122"/>
      <c r="KX39" s="122"/>
      <c r="KY39" s="122"/>
      <c r="KZ39" s="122"/>
      <c r="LA39" s="122"/>
      <c r="LB39" s="122"/>
      <c r="LC39" s="122"/>
      <c r="LD39" s="122"/>
      <c r="LE39" s="122"/>
      <c r="LF39" s="122"/>
      <c r="LG39" s="122"/>
      <c r="LH39" s="122"/>
      <c r="LI39" s="122"/>
      <c r="LJ39" s="122"/>
      <c r="LK39" s="122"/>
      <c r="LL39" s="122"/>
      <c r="LM39" s="122"/>
      <c r="LN39" s="122"/>
      <c r="LO39" s="122"/>
      <c r="LP39" s="122"/>
      <c r="LQ39" s="122"/>
      <c r="LR39" s="122"/>
      <c r="LS39" s="122"/>
      <c r="LT39" s="122"/>
      <c r="LU39" s="122"/>
      <c r="LV39" s="122"/>
      <c r="LW39" s="122"/>
    </row>
    <row r="40" spans="1:335" s="54" customFormat="1" ht="15.75" thickBot="1" x14ac:dyDescent="0.3">
      <c r="A40" s="55">
        <v>15</v>
      </c>
      <c r="B40" s="56" t="s">
        <v>60</v>
      </c>
      <c r="C40" s="57" t="s">
        <v>8</v>
      </c>
      <c r="D40" s="149">
        <v>0.11</v>
      </c>
      <c r="E40" s="57">
        <v>0.19</v>
      </c>
      <c r="F40" s="150">
        <f t="shared" si="1"/>
        <v>1.32E-2</v>
      </c>
      <c r="G40" s="50">
        <f t="shared" si="2"/>
        <v>0.1232</v>
      </c>
      <c r="H40" s="41">
        <f>G40*Escalation!C13</f>
        <v>0</v>
      </c>
      <c r="I40" s="41">
        <f t="shared" ref="I40:I41" si="15">G40+H40</f>
        <v>0.1232</v>
      </c>
      <c r="J40" s="41">
        <f>I40*Escalation!C14</f>
        <v>0</v>
      </c>
      <c r="K40" s="41">
        <f t="shared" ref="K40:K41" si="16">I40+J40</f>
        <v>0.1232</v>
      </c>
      <c r="L40" s="41">
        <f>K40*Escalation!C15</f>
        <v>0</v>
      </c>
      <c r="M40" s="41">
        <f t="shared" ref="M40:M41" si="17">K40+L40</f>
        <v>0.1232</v>
      </c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  <c r="GP40" s="122"/>
      <c r="GQ40" s="122"/>
      <c r="GR40" s="122"/>
      <c r="GS40" s="122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  <c r="IW40" s="122"/>
      <c r="IX40" s="122"/>
      <c r="IY40" s="122"/>
      <c r="IZ40" s="122"/>
      <c r="JA40" s="122"/>
      <c r="JB40" s="122"/>
      <c r="JC40" s="122"/>
      <c r="JD40" s="122"/>
      <c r="JE40" s="122"/>
      <c r="JF40" s="122"/>
      <c r="JG40" s="122"/>
      <c r="JH40" s="122"/>
      <c r="JI40" s="122"/>
      <c r="JJ40" s="122"/>
      <c r="JK40" s="122"/>
      <c r="JL40" s="122"/>
      <c r="JM40" s="122"/>
      <c r="JN40" s="122"/>
      <c r="JO40" s="122"/>
      <c r="JP40" s="122"/>
      <c r="JQ40" s="122"/>
      <c r="JR40" s="122"/>
      <c r="JS40" s="122"/>
      <c r="JT40" s="122"/>
      <c r="JU40" s="122"/>
      <c r="JV40" s="122"/>
      <c r="JW40" s="122"/>
      <c r="JX40" s="122"/>
      <c r="JY40" s="122"/>
      <c r="JZ40" s="122"/>
      <c r="KA40" s="122"/>
      <c r="KB40" s="122"/>
      <c r="KC40" s="122"/>
      <c r="KD40" s="122"/>
      <c r="KE40" s="122"/>
      <c r="KF40" s="122"/>
      <c r="KG40" s="122"/>
      <c r="KH40" s="122"/>
      <c r="KI40" s="122"/>
      <c r="KJ40" s="122"/>
      <c r="KK40" s="122"/>
      <c r="KL40" s="122"/>
      <c r="KM40" s="122"/>
      <c r="KN40" s="122"/>
      <c r="KO40" s="122"/>
      <c r="KP40" s="122"/>
      <c r="KQ40" s="122"/>
      <c r="KR40" s="122"/>
      <c r="KS40" s="122"/>
      <c r="KT40" s="122"/>
      <c r="KU40" s="122"/>
      <c r="KV40" s="122"/>
      <c r="KW40" s="122"/>
      <c r="KX40" s="122"/>
      <c r="KY40" s="122"/>
      <c r="KZ40" s="122"/>
      <c r="LA40" s="122"/>
      <c r="LB40" s="122"/>
      <c r="LC40" s="122"/>
      <c r="LD40" s="122"/>
      <c r="LE40" s="122"/>
      <c r="LF40" s="122"/>
      <c r="LG40" s="122"/>
      <c r="LH40" s="122"/>
      <c r="LI40" s="122"/>
      <c r="LJ40" s="122"/>
      <c r="LK40" s="122"/>
      <c r="LL40" s="122"/>
      <c r="LM40" s="122"/>
      <c r="LN40" s="122"/>
      <c r="LO40" s="122"/>
      <c r="LP40" s="122"/>
      <c r="LQ40" s="122"/>
      <c r="LR40" s="122"/>
      <c r="LS40" s="122"/>
      <c r="LT40" s="122"/>
      <c r="LU40" s="122"/>
      <c r="LV40" s="122"/>
      <c r="LW40" s="122"/>
    </row>
    <row r="41" spans="1:335" s="54" customFormat="1" ht="15.75" thickBot="1" x14ac:dyDescent="0.3">
      <c r="A41" s="55">
        <v>16</v>
      </c>
      <c r="B41" s="56" t="s">
        <v>61</v>
      </c>
      <c r="C41" s="57" t="s">
        <v>8</v>
      </c>
      <c r="D41" s="149">
        <v>0.3</v>
      </c>
      <c r="E41" s="57">
        <v>0.38</v>
      </c>
      <c r="F41" s="150">
        <f t="shared" si="1"/>
        <v>3.5999999999999997E-2</v>
      </c>
      <c r="G41" s="50">
        <f t="shared" si="2"/>
        <v>0.33599999999999997</v>
      </c>
      <c r="H41" s="41">
        <f>G41*Escalation!C14</f>
        <v>0</v>
      </c>
      <c r="I41" s="41">
        <f t="shared" si="15"/>
        <v>0.33599999999999997</v>
      </c>
      <c r="J41" s="41">
        <f>I41*Escalation!C15</f>
        <v>0</v>
      </c>
      <c r="K41" s="41">
        <f t="shared" si="16"/>
        <v>0.33599999999999997</v>
      </c>
      <c r="L41" s="41">
        <f>K41*Escalation!C16</f>
        <v>0</v>
      </c>
      <c r="M41" s="41">
        <f t="shared" si="17"/>
        <v>0.33599999999999997</v>
      </c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  <c r="GW41" s="122"/>
      <c r="GX41" s="122"/>
      <c r="GY41" s="122"/>
      <c r="GZ41" s="122"/>
      <c r="HA41" s="122"/>
      <c r="HB41" s="122"/>
      <c r="HC41" s="122"/>
      <c r="HD41" s="122"/>
      <c r="HE41" s="122"/>
      <c r="HF41" s="122"/>
      <c r="HG41" s="122"/>
      <c r="HH41" s="122"/>
      <c r="HI41" s="122"/>
      <c r="HJ41" s="122"/>
      <c r="HK41" s="122"/>
      <c r="HL41" s="122"/>
      <c r="HM41" s="122"/>
      <c r="HN41" s="122"/>
      <c r="HO41" s="122"/>
      <c r="HP41" s="122"/>
      <c r="HQ41" s="122"/>
      <c r="HR41" s="122"/>
      <c r="HS41" s="122"/>
      <c r="HT41" s="122"/>
      <c r="HU41" s="122"/>
      <c r="HV41" s="122"/>
      <c r="HW41" s="122"/>
      <c r="HX41" s="122"/>
      <c r="HY41" s="122"/>
      <c r="HZ41" s="122"/>
      <c r="IA41" s="122"/>
      <c r="IB41" s="122"/>
      <c r="IC41" s="122"/>
      <c r="ID41" s="122"/>
      <c r="IE41" s="122"/>
      <c r="IF41" s="122"/>
      <c r="IG41" s="122"/>
      <c r="IH41" s="122"/>
      <c r="II41" s="122"/>
      <c r="IJ41" s="122"/>
      <c r="IK41" s="122"/>
      <c r="IL41" s="122"/>
      <c r="IM41" s="122"/>
      <c r="IN41" s="122"/>
      <c r="IO41" s="122"/>
      <c r="IP41" s="122"/>
      <c r="IQ41" s="122"/>
      <c r="IR41" s="122"/>
      <c r="IS41" s="122"/>
      <c r="IT41" s="122"/>
      <c r="IU41" s="122"/>
      <c r="IV41" s="122"/>
      <c r="IW41" s="122"/>
      <c r="IX41" s="122"/>
      <c r="IY41" s="122"/>
      <c r="IZ41" s="122"/>
      <c r="JA41" s="122"/>
      <c r="JB41" s="122"/>
      <c r="JC41" s="122"/>
      <c r="JD41" s="122"/>
      <c r="JE41" s="122"/>
      <c r="JF41" s="122"/>
      <c r="JG41" s="122"/>
      <c r="JH41" s="122"/>
      <c r="JI41" s="122"/>
      <c r="JJ41" s="122"/>
      <c r="JK41" s="122"/>
      <c r="JL41" s="122"/>
      <c r="JM41" s="122"/>
      <c r="JN41" s="122"/>
      <c r="JO41" s="122"/>
      <c r="JP41" s="122"/>
      <c r="JQ41" s="122"/>
      <c r="JR41" s="122"/>
      <c r="JS41" s="122"/>
      <c r="JT41" s="122"/>
      <c r="JU41" s="122"/>
      <c r="JV41" s="122"/>
      <c r="JW41" s="122"/>
      <c r="JX41" s="122"/>
      <c r="JY41" s="122"/>
      <c r="JZ41" s="122"/>
      <c r="KA41" s="122"/>
      <c r="KB41" s="122"/>
      <c r="KC41" s="122"/>
      <c r="KD41" s="122"/>
      <c r="KE41" s="122"/>
      <c r="KF41" s="122"/>
      <c r="KG41" s="122"/>
      <c r="KH41" s="122"/>
      <c r="KI41" s="122"/>
      <c r="KJ41" s="122"/>
      <c r="KK41" s="122"/>
      <c r="KL41" s="122"/>
      <c r="KM41" s="122"/>
      <c r="KN41" s="122"/>
      <c r="KO41" s="122"/>
      <c r="KP41" s="122"/>
      <c r="KQ41" s="122"/>
      <c r="KR41" s="122"/>
      <c r="KS41" s="122"/>
      <c r="KT41" s="122"/>
      <c r="KU41" s="122"/>
      <c r="KV41" s="122"/>
      <c r="KW41" s="122"/>
      <c r="KX41" s="122"/>
      <c r="KY41" s="122"/>
      <c r="KZ41" s="122"/>
      <c r="LA41" s="122"/>
      <c r="LB41" s="122"/>
      <c r="LC41" s="122"/>
      <c r="LD41" s="122"/>
      <c r="LE41" s="122"/>
      <c r="LF41" s="122"/>
      <c r="LG41" s="122"/>
      <c r="LH41" s="122"/>
      <c r="LI41" s="122"/>
      <c r="LJ41" s="122"/>
      <c r="LK41" s="122"/>
      <c r="LL41" s="122"/>
      <c r="LM41" s="122"/>
      <c r="LN41" s="122"/>
      <c r="LO41" s="122"/>
      <c r="LP41" s="122"/>
      <c r="LQ41" s="122"/>
      <c r="LR41" s="122"/>
      <c r="LS41" s="122"/>
      <c r="LT41" s="122"/>
      <c r="LU41" s="122"/>
      <c r="LV41" s="122"/>
      <c r="LW41" s="122"/>
    </row>
    <row r="42" spans="1:335" ht="15.75" thickBot="1" x14ac:dyDescent="0.3">
      <c r="A42" s="9">
        <v>17</v>
      </c>
      <c r="B42" s="56" t="s">
        <v>92</v>
      </c>
      <c r="C42" s="57" t="s">
        <v>8</v>
      </c>
      <c r="D42" s="149">
        <v>0.32</v>
      </c>
      <c r="E42" s="57">
        <v>0.4</v>
      </c>
      <c r="F42" s="150">
        <f t="shared" si="1"/>
        <v>3.8399999999999997E-2</v>
      </c>
      <c r="G42" s="50">
        <f t="shared" si="2"/>
        <v>0.3584</v>
      </c>
      <c r="H42" s="41">
        <f>G42*Escalation!C7</f>
        <v>1.0751999999999999E-2</v>
      </c>
      <c r="I42" s="41">
        <f>G42+H42</f>
        <v>0.36915199999999998</v>
      </c>
      <c r="J42" s="41">
        <f>I42*Escalation!C8</f>
        <v>1.1074559999999999E-2</v>
      </c>
      <c r="K42" s="41">
        <f t="shared" si="10"/>
        <v>0.38022655999999999</v>
      </c>
      <c r="L42" s="41">
        <f>K42*Escalation!C9</f>
        <v>0</v>
      </c>
      <c r="M42" s="41">
        <f t="shared" si="11"/>
        <v>0.38022655999999999</v>
      </c>
    </row>
    <row r="43" spans="1:335" ht="15.75" thickBot="1" x14ac:dyDescent="0.3">
      <c r="A43" s="12" t="s">
        <v>24</v>
      </c>
      <c r="B43" s="13" t="s">
        <v>25</v>
      </c>
      <c r="C43" s="15"/>
      <c r="D43" s="15"/>
      <c r="E43" s="15"/>
      <c r="F43" s="125"/>
      <c r="G43" s="15"/>
      <c r="H43" s="42"/>
      <c r="I43" s="42"/>
      <c r="J43" s="42"/>
      <c r="K43" s="42"/>
      <c r="L43" s="42"/>
      <c r="M43" s="42"/>
    </row>
    <row r="44" spans="1:335" ht="15.75" thickBot="1" x14ac:dyDescent="0.3">
      <c r="A44" s="16">
        <v>1</v>
      </c>
      <c r="B44" s="155" t="s">
        <v>26</v>
      </c>
      <c r="C44" s="18" t="s">
        <v>27</v>
      </c>
      <c r="D44" s="129">
        <v>0.33</v>
      </c>
      <c r="E44" s="18">
        <v>3.25</v>
      </c>
      <c r="F44" s="127">
        <f t="shared" si="1"/>
        <v>3.9600000000000003E-2</v>
      </c>
      <c r="G44" s="25">
        <f t="shared" si="2"/>
        <v>0.36960000000000004</v>
      </c>
      <c r="H44" s="41">
        <f>G44*Escalation!C7</f>
        <v>1.1088000000000001E-2</v>
      </c>
      <c r="I44" s="41">
        <f>G44+H44</f>
        <v>0.38068800000000003</v>
      </c>
      <c r="J44" s="41">
        <f>I44*Escalation!C8</f>
        <v>1.1420640000000001E-2</v>
      </c>
      <c r="K44" s="41">
        <f t="shared" ref="K44" si="18">I44+J44</f>
        <v>0.39210864000000001</v>
      </c>
      <c r="L44" s="41">
        <f>K44*Escalation!C9</f>
        <v>0</v>
      </c>
      <c r="M44" s="41">
        <f t="shared" ref="M44" si="19">K44+L44</f>
        <v>0.39210864000000001</v>
      </c>
    </row>
    <row r="45" spans="1:335" ht="15.75" thickBot="1" x14ac:dyDescent="0.3">
      <c r="A45" s="6" t="s">
        <v>28</v>
      </c>
      <c r="B45" s="156" t="s">
        <v>29</v>
      </c>
      <c r="C45" s="19"/>
      <c r="D45" s="19"/>
      <c r="E45" s="19"/>
      <c r="F45" s="19"/>
      <c r="G45" s="26"/>
      <c r="H45" s="42"/>
      <c r="I45" s="42"/>
      <c r="J45" s="42"/>
      <c r="K45" s="42"/>
      <c r="L45" s="42"/>
      <c r="M45" s="42"/>
    </row>
    <row r="46" spans="1:335" ht="15.75" thickBot="1" x14ac:dyDescent="0.3">
      <c r="A46" s="9">
        <v>1</v>
      </c>
      <c r="B46" s="157" t="s">
        <v>30</v>
      </c>
      <c r="C46" s="11" t="s">
        <v>31</v>
      </c>
      <c r="D46" s="129">
        <v>2069.0228000000002</v>
      </c>
      <c r="E46" s="11">
        <v>2008.84</v>
      </c>
      <c r="F46" s="127">
        <f t="shared" si="1"/>
        <v>248.282736</v>
      </c>
      <c r="G46" s="25">
        <f t="shared" si="2"/>
        <v>2317.3055360000003</v>
      </c>
      <c r="H46" s="41">
        <f>G46*Escalation!C7</f>
        <v>69.519166080000005</v>
      </c>
      <c r="I46" s="41">
        <f t="shared" ref="I46:I55" si="20">G46+H46</f>
        <v>2386.8247020800004</v>
      </c>
      <c r="J46" s="41">
        <f>I46*Escalation!C8</f>
        <v>71.604741062400009</v>
      </c>
      <c r="K46" s="41">
        <f t="shared" ref="K46:K55" si="21">I46+J46</f>
        <v>2458.4294431424005</v>
      </c>
      <c r="L46" s="41">
        <f>K46*Escalation!C9</f>
        <v>0</v>
      </c>
      <c r="M46" s="41">
        <f t="shared" ref="M46:M55" si="22">K46+L46</f>
        <v>2458.4294431424005</v>
      </c>
    </row>
    <row r="47" spans="1:335" ht="26.25" thickBot="1" x14ac:dyDescent="0.3">
      <c r="A47" s="9">
        <v>2</v>
      </c>
      <c r="B47" s="157" t="s">
        <v>111</v>
      </c>
      <c r="C47" s="11" t="s">
        <v>31</v>
      </c>
      <c r="D47" s="129">
        <v>3102.7308000000003</v>
      </c>
      <c r="E47" s="11">
        <v>3500</v>
      </c>
      <c r="F47" s="127">
        <f t="shared" si="1"/>
        <v>372.327696</v>
      </c>
      <c r="G47" s="25">
        <f t="shared" si="2"/>
        <v>3475.0584960000001</v>
      </c>
      <c r="H47" s="41">
        <f>G47*Escalation!C7</f>
        <v>104.25175487999999</v>
      </c>
      <c r="I47" s="41">
        <f t="shared" si="20"/>
        <v>3579.3102508800002</v>
      </c>
      <c r="J47" s="41">
        <f>I47*Escalation!C8</f>
        <v>107.3793075264</v>
      </c>
      <c r="K47" s="41">
        <f t="shared" si="21"/>
        <v>3686.6895584064005</v>
      </c>
      <c r="L47" s="41">
        <f>K47*Escalation!C9</f>
        <v>0</v>
      </c>
      <c r="M47" s="41">
        <f t="shared" si="22"/>
        <v>3686.6895584064005</v>
      </c>
    </row>
    <row r="48" spans="1:335" ht="26.25" thickBot="1" x14ac:dyDescent="0.3">
      <c r="A48" s="9">
        <v>3</v>
      </c>
      <c r="B48" s="157" t="s">
        <v>112</v>
      </c>
      <c r="C48" s="11" t="s">
        <v>31</v>
      </c>
      <c r="D48" s="129">
        <v>4138.0456000000004</v>
      </c>
      <c r="E48" s="11">
        <v>4500</v>
      </c>
      <c r="F48" s="127">
        <f t="shared" si="1"/>
        <v>496.565472</v>
      </c>
      <c r="G48" s="25">
        <f t="shared" si="2"/>
        <v>4634.6110720000006</v>
      </c>
      <c r="H48" s="41">
        <f>G48*Escalation!C7</f>
        <v>139.03833216000001</v>
      </c>
      <c r="I48" s="41">
        <f t="shared" si="20"/>
        <v>4773.6494041600008</v>
      </c>
      <c r="J48" s="41">
        <f>I48*Escalation!C8</f>
        <v>143.20948212480002</v>
      </c>
      <c r="K48" s="41">
        <f t="shared" si="21"/>
        <v>4916.858886284801</v>
      </c>
      <c r="L48" s="41">
        <f>K48*Escalation!C9</f>
        <v>0</v>
      </c>
      <c r="M48" s="41">
        <f t="shared" si="22"/>
        <v>4916.858886284801</v>
      </c>
    </row>
    <row r="49" spans="1:13" ht="15.75" thickBot="1" x14ac:dyDescent="0.3">
      <c r="A49" s="9">
        <v>4</v>
      </c>
      <c r="B49" s="157" t="s">
        <v>87</v>
      </c>
      <c r="C49" s="11" t="s">
        <v>31</v>
      </c>
      <c r="D49" s="129">
        <v>258.63299999999998</v>
      </c>
      <c r="E49" s="11">
        <v>251.18</v>
      </c>
      <c r="F49" s="127">
        <f t="shared" si="1"/>
        <v>31.035959999999996</v>
      </c>
      <c r="G49" s="25">
        <f t="shared" si="2"/>
        <v>289.66895999999997</v>
      </c>
      <c r="H49" s="41">
        <f>G49*Escalation!C7</f>
        <v>8.6900687999999988</v>
      </c>
      <c r="I49" s="41">
        <f t="shared" si="20"/>
        <v>298.35902879999998</v>
      </c>
      <c r="J49" s="41">
        <f>I49*Escalation!C8</f>
        <v>8.950770863999999</v>
      </c>
      <c r="K49" s="41">
        <f t="shared" si="21"/>
        <v>307.30979966399997</v>
      </c>
      <c r="L49" s="41">
        <f>K49*Escalation!C9</f>
        <v>0</v>
      </c>
      <c r="M49" s="41">
        <f t="shared" si="22"/>
        <v>307.30979966399997</v>
      </c>
    </row>
    <row r="50" spans="1:13" ht="26.25" thickBot="1" x14ac:dyDescent="0.3">
      <c r="A50" s="9">
        <v>5</v>
      </c>
      <c r="B50" s="157" t="s">
        <v>88</v>
      </c>
      <c r="C50" s="11" t="s">
        <v>31</v>
      </c>
      <c r="D50" s="129">
        <v>3102.7308000000003</v>
      </c>
      <c r="E50" s="11">
        <v>3012.44</v>
      </c>
      <c r="F50" s="127">
        <f t="shared" si="1"/>
        <v>372.327696</v>
      </c>
      <c r="G50" s="25">
        <f t="shared" si="2"/>
        <v>3475.0584960000001</v>
      </c>
      <c r="H50" s="41">
        <f>G50*Escalation!C7</f>
        <v>104.25175487999999</v>
      </c>
      <c r="I50" s="41">
        <f t="shared" si="20"/>
        <v>3579.3102508800002</v>
      </c>
      <c r="J50" s="41">
        <f>I50*Escalation!C8</f>
        <v>107.3793075264</v>
      </c>
      <c r="K50" s="41">
        <f t="shared" si="21"/>
        <v>3686.6895584064005</v>
      </c>
      <c r="L50" s="41">
        <f>K50*Escalation!C9</f>
        <v>0</v>
      </c>
      <c r="M50" s="41">
        <f t="shared" si="22"/>
        <v>3686.6895584064005</v>
      </c>
    </row>
    <row r="51" spans="1:13" ht="26.25" thickBot="1" x14ac:dyDescent="0.3">
      <c r="A51" s="9">
        <v>6</v>
      </c>
      <c r="B51" s="157" t="s">
        <v>89</v>
      </c>
      <c r="C51" s="11" t="s">
        <v>31</v>
      </c>
      <c r="D51" s="129">
        <v>4138.0456000000004</v>
      </c>
      <c r="E51" s="11">
        <v>4300.5</v>
      </c>
      <c r="F51" s="127">
        <f t="shared" si="1"/>
        <v>496.565472</v>
      </c>
      <c r="G51" s="25">
        <f t="shared" si="2"/>
        <v>4634.6110720000006</v>
      </c>
      <c r="H51" s="41">
        <f>G51*Escalation!C7</f>
        <v>139.03833216000001</v>
      </c>
      <c r="I51" s="41">
        <f t="shared" si="20"/>
        <v>4773.6494041600008</v>
      </c>
      <c r="J51" s="41">
        <f>I51*Escalation!C8</f>
        <v>143.20948212480002</v>
      </c>
      <c r="K51" s="41">
        <f t="shared" si="21"/>
        <v>4916.858886284801</v>
      </c>
      <c r="L51" s="41">
        <f>K51*Escalation!C9</f>
        <v>0</v>
      </c>
      <c r="M51" s="41">
        <f t="shared" si="22"/>
        <v>4916.858886284801</v>
      </c>
    </row>
    <row r="52" spans="1:13" ht="15.75" thickBot="1" x14ac:dyDescent="0.3">
      <c r="A52" s="9">
        <v>7</v>
      </c>
      <c r="B52" s="157" t="s">
        <v>36</v>
      </c>
      <c r="C52" s="11" t="s">
        <v>8</v>
      </c>
      <c r="D52" s="129">
        <v>18.653299999999998</v>
      </c>
      <c r="E52" s="11">
        <v>18.190000000000001</v>
      </c>
      <c r="F52" s="127">
        <f t="shared" si="1"/>
        <v>2.2383959999999998</v>
      </c>
      <c r="G52" s="25">
        <f t="shared" ref="G52:G60" si="23">E52+F52</f>
        <v>20.428395999999999</v>
      </c>
      <c r="H52" s="41">
        <f>G52*Escalation!C7</f>
        <v>0.6128518799999999</v>
      </c>
      <c r="I52" s="41">
        <f t="shared" si="20"/>
        <v>21.04124788</v>
      </c>
      <c r="J52" s="41">
        <f>I52*Escalation!C8</f>
        <v>0.63123743639999996</v>
      </c>
      <c r="K52" s="41">
        <f t="shared" si="21"/>
        <v>21.6724853164</v>
      </c>
      <c r="L52" s="41">
        <f>K52*Escalation!C9</f>
        <v>0</v>
      </c>
      <c r="M52" s="41">
        <f t="shared" si="22"/>
        <v>21.6724853164</v>
      </c>
    </row>
    <row r="53" spans="1:13" ht="15.75" thickBot="1" x14ac:dyDescent="0.3">
      <c r="A53" s="9">
        <v>8</v>
      </c>
      <c r="B53" s="154" t="s">
        <v>59</v>
      </c>
      <c r="C53" s="11" t="s">
        <v>8</v>
      </c>
      <c r="D53" s="129">
        <v>1.3699000000000001</v>
      </c>
      <c r="E53" s="11">
        <v>1.41</v>
      </c>
      <c r="F53" s="127">
        <f t="shared" si="1"/>
        <v>0.16438800000000001</v>
      </c>
      <c r="G53" s="25">
        <f t="shared" si="23"/>
        <v>1.5743879999999999</v>
      </c>
      <c r="H53" s="41">
        <f>G53*Escalation!C7</f>
        <v>4.7231639999999998E-2</v>
      </c>
      <c r="I53" s="41">
        <f t="shared" si="20"/>
        <v>1.6216196399999998</v>
      </c>
      <c r="J53" s="41">
        <f>I53*Escalation!C8</f>
        <v>4.8648589199999995E-2</v>
      </c>
      <c r="K53" s="41">
        <f t="shared" si="21"/>
        <v>1.6702682291999997</v>
      </c>
      <c r="L53" s="41">
        <f>K53*Escalation!C9</f>
        <v>0</v>
      </c>
      <c r="M53" s="41">
        <f t="shared" si="22"/>
        <v>1.6702682291999997</v>
      </c>
    </row>
    <row r="54" spans="1:13" ht="15.75" thickBot="1" x14ac:dyDescent="0.3">
      <c r="A54" s="55">
        <v>9</v>
      </c>
      <c r="B54" s="154" t="s">
        <v>37</v>
      </c>
      <c r="C54" s="57" t="s">
        <v>31</v>
      </c>
      <c r="D54" s="149">
        <v>229.7106</v>
      </c>
      <c r="E54" s="57">
        <v>223.08</v>
      </c>
      <c r="F54" s="150">
        <f t="shared" si="1"/>
        <v>27.565272</v>
      </c>
      <c r="G54" s="50">
        <f t="shared" si="23"/>
        <v>250.64527200000001</v>
      </c>
      <c r="H54" s="41">
        <f>G54*Escalation!C7</f>
        <v>7.5193581599999995</v>
      </c>
      <c r="I54" s="41">
        <f t="shared" si="20"/>
        <v>258.16463016</v>
      </c>
      <c r="J54" s="41">
        <f>I54*Escalation!C8</f>
        <v>7.7449389047999997</v>
      </c>
      <c r="K54" s="41">
        <f t="shared" si="21"/>
        <v>265.9095690648</v>
      </c>
      <c r="L54" s="41">
        <f>K54*Escalation!C9</f>
        <v>0</v>
      </c>
      <c r="M54" s="41">
        <f t="shared" si="22"/>
        <v>265.9095690648</v>
      </c>
    </row>
    <row r="55" spans="1:13" ht="15.75" thickBot="1" x14ac:dyDescent="0.3">
      <c r="A55" s="55">
        <v>10</v>
      </c>
      <c r="B55" s="154" t="s">
        <v>38</v>
      </c>
      <c r="C55" s="57" t="s">
        <v>8</v>
      </c>
      <c r="D55" s="149">
        <v>0.32</v>
      </c>
      <c r="E55" s="57">
        <v>0.42</v>
      </c>
      <c r="F55" s="150">
        <f>D55*0.12</f>
        <v>3.8399999999999997E-2</v>
      </c>
      <c r="G55" s="50">
        <f t="shared" si="23"/>
        <v>0.45839999999999997</v>
      </c>
      <c r="H55" s="41">
        <f>G55*Escalation!C7</f>
        <v>1.3751999999999999E-2</v>
      </c>
      <c r="I55" s="41">
        <f t="shared" si="20"/>
        <v>0.47215199999999996</v>
      </c>
      <c r="J55" s="41">
        <f>I55*Escalation!C8</f>
        <v>1.4164559999999998E-2</v>
      </c>
      <c r="K55" s="41">
        <f t="shared" si="21"/>
        <v>0.48631655999999995</v>
      </c>
      <c r="L55" s="41">
        <f>K55*Escalation!C9</f>
        <v>0</v>
      </c>
      <c r="M55" s="41">
        <f t="shared" si="22"/>
        <v>0.48631655999999995</v>
      </c>
    </row>
    <row r="56" spans="1:13" ht="26.25" thickBot="1" x14ac:dyDescent="0.3">
      <c r="A56" s="55">
        <v>11</v>
      </c>
      <c r="B56" s="154" t="s">
        <v>110</v>
      </c>
      <c r="C56" s="57" t="s">
        <v>39</v>
      </c>
      <c r="D56" s="149">
        <v>94.16</v>
      </c>
      <c r="E56" s="57">
        <v>94.22</v>
      </c>
      <c r="F56" s="150">
        <f t="shared" si="1"/>
        <v>11.299199999999999</v>
      </c>
      <c r="G56" s="50">
        <f t="shared" si="23"/>
        <v>105.5192</v>
      </c>
      <c r="H56" s="40"/>
      <c r="I56" s="40"/>
      <c r="J56" s="40"/>
      <c r="K56" s="40"/>
      <c r="L56" s="40"/>
      <c r="M56" s="40"/>
    </row>
    <row r="57" spans="1:13" ht="69" customHeight="1" thickBot="1" x14ac:dyDescent="0.3">
      <c r="A57" s="55">
        <v>12</v>
      </c>
      <c r="B57" s="154" t="s">
        <v>104</v>
      </c>
      <c r="C57" s="57" t="s">
        <v>103</v>
      </c>
      <c r="D57" s="151">
        <v>9000</v>
      </c>
      <c r="E57" s="151">
        <v>9000</v>
      </c>
      <c r="F57" s="150">
        <f t="shared" ref="F57" si="24">D57*0.12</f>
        <v>1080</v>
      </c>
      <c r="G57" s="152">
        <f t="shared" ref="G57" si="25">E57+F57</f>
        <v>10080</v>
      </c>
      <c r="H57" s="40"/>
      <c r="I57" s="40"/>
      <c r="J57" s="40"/>
      <c r="K57" s="40"/>
      <c r="L57" s="40"/>
      <c r="M57" s="40"/>
    </row>
    <row r="58" spans="1:13" ht="15.75" thickBot="1" x14ac:dyDescent="0.3">
      <c r="A58" s="153" t="s">
        <v>40</v>
      </c>
      <c r="B58" s="158" t="s">
        <v>94</v>
      </c>
      <c r="C58" s="19"/>
      <c r="D58" s="19"/>
      <c r="E58" s="19"/>
      <c r="F58" s="19"/>
      <c r="G58" s="26"/>
      <c r="H58" s="42"/>
      <c r="I58" s="42"/>
      <c r="J58" s="42"/>
      <c r="K58" s="42"/>
      <c r="L58" s="42"/>
      <c r="M58" s="42"/>
    </row>
    <row r="59" spans="1:13" ht="26.25" thickBot="1" x14ac:dyDescent="0.3">
      <c r="A59" s="153" t="s">
        <v>41</v>
      </c>
      <c r="B59" s="154" t="s">
        <v>113</v>
      </c>
      <c r="C59" s="121" t="s">
        <v>95</v>
      </c>
      <c r="D59" s="50">
        <v>15</v>
      </c>
      <c r="E59" s="126">
        <v>15</v>
      </c>
      <c r="F59" s="150">
        <f t="shared" si="1"/>
        <v>1.7999999999999998</v>
      </c>
      <c r="G59" s="50">
        <f t="shared" si="23"/>
        <v>16.8</v>
      </c>
      <c r="H59" s="42"/>
      <c r="I59" s="42"/>
      <c r="J59" s="42"/>
      <c r="K59" s="42"/>
      <c r="L59" s="42"/>
      <c r="M59" s="42"/>
    </row>
    <row r="60" spans="1:13" ht="26.25" thickBot="1" x14ac:dyDescent="0.3">
      <c r="A60" s="153" t="s">
        <v>102</v>
      </c>
      <c r="B60" s="154" t="s">
        <v>114</v>
      </c>
      <c r="C60" s="57" t="s">
        <v>39</v>
      </c>
      <c r="D60" s="50">
        <v>180</v>
      </c>
      <c r="E60" s="57">
        <v>180</v>
      </c>
      <c r="F60" s="150">
        <f t="shared" si="1"/>
        <v>21.599999999999998</v>
      </c>
      <c r="G60" s="50">
        <f t="shared" si="23"/>
        <v>201.6</v>
      </c>
      <c r="H60" s="40"/>
      <c r="I60" s="40"/>
      <c r="J60" s="40"/>
      <c r="K60" s="40"/>
      <c r="L60" s="40"/>
      <c r="M60" s="40"/>
    </row>
    <row r="61" spans="1:13" ht="15.75" thickBot="1" x14ac:dyDescent="0.3">
      <c r="A61" s="153" t="s">
        <v>93</v>
      </c>
      <c r="B61" s="158" t="s">
        <v>105</v>
      </c>
      <c r="C61" s="19"/>
      <c r="D61" s="19"/>
      <c r="E61" s="19"/>
      <c r="F61" s="19"/>
      <c r="G61" s="26"/>
      <c r="H61" s="131"/>
      <c r="I61" s="131"/>
      <c r="J61" s="131"/>
      <c r="K61" s="131"/>
      <c r="L61" s="131"/>
      <c r="M61" s="131"/>
    </row>
    <row r="62" spans="1:13" ht="26.25" thickBot="1" x14ac:dyDescent="0.3">
      <c r="A62" s="153" t="s">
        <v>106</v>
      </c>
      <c r="B62" s="154" t="s">
        <v>115</v>
      </c>
      <c r="C62" s="51">
        <v>0.03</v>
      </c>
      <c r="D62" s="51"/>
      <c r="E62" s="51" t="s">
        <v>109</v>
      </c>
      <c r="F62" s="51"/>
      <c r="G62" s="50"/>
    </row>
    <row r="63" spans="1:13" ht="39" thickBot="1" x14ac:dyDescent="0.3">
      <c r="A63" s="153" t="s">
        <v>107</v>
      </c>
      <c r="B63" s="154" t="s">
        <v>85</v>
      </c>
      <c r="C63" s="51">
        <v>0.01</v>
      </c>
      <c r="D63" s="51"/>
      <c r="E63" s="51" t="s">
        <v>108</v>
      </c>
      <c r="F63" s="51"/>
      <c r="G63" s="50"/>
    </row>
  </sheetData>
  <mergeCells count="2">
    <mergeCell ref="A5:F5"/>
    <mergeCell ref="A3:G3"/>
  </mergeCells>
  <pageMargins left="0.7" right="0.7" top="0.75" bottom="0.7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D16"/>
  <sheetViews>
    <sheetView workbookViewId="0">
      <selection activeCell="C10" sqref="C10"/>
    </sheetView>
  </sheetViews>
  <sheetFormatPr defaultRowHeight="15" x14ac:dyDescent="0.25"/>
  <cols>
    <col min="3" max="3" width="11.42578125" bestFit="1" customWidth="1"/>
  </cols>
  <sheetData>
    <row r="1" spans="2:4" ht="30" customHeight="1" x14ac:dyDescent="0.25">
      <c r="B1" s="27" t="s">
        <v>45</v>
      </c>
      <c r="C1" s="28"/>
      <c r="D1" s="29"/>
    </row>
    <row r="2" spans="2:4" x14ac:dyDescent="0.25">
      <c r="B2" s="30" t="s">
        <v>46</v>
      </c>
      <c r="C2" s="31"/>
      <c r="D2" s="32"/>
    </row>
    <row r="3" spans="2:4" x14ac:dyDescent="0.25">
      <c r="B3" s="33" t="s">
        <v>47</v>
      </c>
      <c r="C3" s="34"/>
      <c r="D3" s="29"/>
    </row>
    <row r="4" spans="2:4" x14ac:dyDescent="0.25">
      <c r="B4" s="33" t="s">
        <v>48</v>
      </c>
      <c r="C4" s="34"/>
      <c r="D4" s="29"/>
    </row>
    <row r="5" spans="2:4" x14ac:dyDescent="0.25">
      <c r="B5" s="35">
        <v>44136</v>
      </c>
      <c r="C5" s="34">
        <v>155</v>
      </c>
      <c r="D5" s="29"/>
    </row>
    <row r="6" spans="2:4" x14ac:dyDescent="0.25">
      <c r="B6" s="35">
        <v>44013</v>
      </c>
      <c r="C6" s="34">
        <v>169.6</v>
      </c>
      <c r="D6" s="29"/>
    </row>
    <row r="7" spans="2:4" x14ac:dyDescent="0.25">
      <c r="B7" s="33"/>
      <c r="C7" s="36">
        <v>0.03</v>
      </c>
      <c r="D7" s="29"/>
    </row>
    <row r="8" spans="2:4" x14ac:dyDescent="0.25">
      <c r="B8" s="33"/>
      <c r="C8" s="48">
        <v>0.03</v>
      </c>
      <c r="D8" s="29"/>
    </row>
    <row r="9" spans="2:4" x14ac:dyDescent="0.25">
      <c r="B9" s="33"/>
      <c r="C9" s="49"/>
      <c r="D9" s="29"/>
    </row>
    <row r="16" spans="2:4" x14ac:dyDescent="0.25">
      <c r="C16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K57"/>
  <sheetViews>
    <sheetView zoomScale="82" zoomScaleNormal="82" workbookViewId="0">
      <pane xSplit="1" topLeftCell="B1" activePane="topRight" state="frozen"/>
      <selection activeCell="A7" sqref="A7"/>
      <selection pane="topRight" activeCell="O15" sqref="O15"/>
    </sheetView>
  </sheetViews>
  <sheetFormatPr defaultRowHeight="15" x14ac:dyDescent="0.25"/>
  <cols>
    <col min="1" max="1" width="13" customWidth="1"/>
    <col min="2" max="2" width="48.28515625" customWidth="1"/>
    <col min="3" max="3" width="20.5703125" customWidth="1"/>
    <col min="4" max="4" width="14.85546875" customWidth="1"/>
    <col min="5" max="5" width="13.42578125" customWidth="1"/>
    <col min="6" max="6" width="16.85546875" customWidth="1"/>
    <col min="7" max="7" width="12" customWidth="1"/>
    <col min="8" max="8" width="14.140625" customWidth="1"/>
    <col min="9" max="9" width="12" customWidth="1"/>
    <col min="10" max="10" width="15.7109375" customWidth="1"/>
    <col min="11" max="11" width="12.85546875" customWidth="1"/>
    <col min="13" max="13" width="9.140625" customWidth="1"/>
  </cols>
  <sheetData>
    <row r="2" spans="1:11" x14ac:dyDescent="0.25">
      <c r="A2" s="1"/>
      <c r="B2" s="43" t="s">
        <v>53</v>
      </c>
    </row>
    <row r="3" spans="1:11" ht="15.75" x14ac:dyDescent="0.25">
      <c r="A3" s="2" t="s">
        <v>0</v>
      </c>
    </row>
    <row r="4" spans="1:11" ht="16.5" thickBot="1" x14ac:dyDescent="0.3">
      <c r="A4" s="2"/>
    </row>
    <row r="5" spans="1:11" ht="31.5" customHeight="1" thickBot="1" x14ac:dyDescent="0.3">
      <c r="A5" s="143" t="s">
        <v>1</v>
      </c>
      <c r="B5" s="144"/>
      <c r="C5" s="144"/>
      <c r="D5" s="53" t="s">
        <v>55</v>
      </c>
      <c r="E5" s="45" t="s">
        <v>54</v>
      </c>
      <c r="F5" s="45" t="s">
        <v>63</v>
      </c>
      <c r="G5" s="45" t="s">
        <v>54</v>
      </c>
      <c r="H5" s="44" t="s">
        <v>64</v>
      </c>
      <c r="I5" s="45" t="s">
        <v>54</v>
      </c>
      <c r="J5" s="44" t="s">
        <v>65</v>
      </c>
    </row>
    <row r="6" spans="1:11" ht="15.75" thickBot="1" x14ac:dyDescent="0.3">
      <c r="A6" s="4" t="s">
        <v>2</v>
      </c>
      <c r="B6" s="5" t="s">
        <v>3</v>
      </c>
      <c r="C6" s="6" t="s">
        <v>4</v>
      </c>
      <c r="D6" s="6" t="s">
        <v>49</v>
      </c>
      <c r="E6" s="38" t="s">
        <v>51</v>
      </c>
      <c r="F6" s="39" t="s">
        <v>52</v>
      </c>
      <c r="G6" s="38" t="s">
        <v>51</v>
      </c>
      <c r="H6" s="39" t="s">
        <v>52</v>
      </c>
      <c r="I6" s="38" t="s">
        <v>51</v>
      </c>
      <c r="J6" s="52" t="s">
        <v>52</v>
      </c>
      <c r="K6" s="46"/>
    </row>
    <row r="7" spans="1:11" ht="15.75" thickBot="1" x14ac:dyDescent="0.3">
      <c r="A7" s="6" t="s">
        <v>5</v>
      </c>
      <c r="B7" s="7" t="s">
        <v>6</v>
      </c>
      <c r="C7" s="8"/>
      <c r="D7" s="24"/>
      <c r="E7" s="40"/>
      <c r="F7" s="40"/>
      <c r="G7" s="40"/>
      <c r="H7" s="40"/>
      <c r="I7" s="40"/>
      <c r="J7" s="40"/>
    </row>
    <row r="8" spans="1:11" s="23" customFormat="1" ht="15.75" thickBot="1" x14ac:dyDescent="0.3">
      <c r="A8" s="20">
        <v>1</v>
      </c>
      <c r="B8" s="21" t="s">
        <v>7</v>
      </c>
      <c r="C8" s="22" t="s">
        <v>42</v>
      </c>
      <c r="D8" s="25">
        <f>0.51</f>
        <v>0.51</v>
      </c>
      <c r="E8" s="41">
        <f>D8*Escalation!C7</f>
        <v>1.5299999999999999E-2</v>
      </c>
      <c r="F8" s="41">
        <f t="shared" ref="F8:F20" si="0">D8+E8</f>
        <v>0.52529999999999999</v>
      </c>
      <c r="G8" s="41">
        <f>F8*Escalation!C8</f>
        <v>1.5758999999999999E-2</v>
      </c>
      <c r="H8" s="41">
        <f>F8+G8</f>
        <v>0.54105899999999996</v>
      </c>
      <c r="I8" s="41">
        <f>H8*Escalation!C9</f>
        <v>0</v>
      </c>
      <c r="J8" s="41">
        <f>H8+I8</f>
        <v>0.54105899999999996</v>
      </c>
    </row>
    <row r="9" spans="1:11" s="23" customFormat="1" ht="15.75" thickBot="1" x14ac:dyDescent="0.3">
      <c r="A9" s="20">
        <v>2</v>
      </c>
      <c r="B9" s="21" t="s">
        <v>9</v>
      </c>
      <c r="C9" s="22" t="s">
        <v>42</v>
      </c>
      <c r="D9" s="25">
        <v>0.63</v>
      </c>
      <c r="E9" s="41">
        <f>D9*Escalation!C7</f>
        <v>1.89E-2</v>
      </c>
      <c r="F9" s="41">
        <f t="shared" si="0"/>
        <v>0.64890000000000003</v>
      </c>
      <c r="G9" s="41">
        <f>F9*Escalation!C8</f>
        <v>1.9467000000000002E-2</v>
      </c>
      <c r="H9" s="41">
        <f t="shared" ref="H9:H10" si="1">F9+G9</f>
        <v>0.66836700000000004</v>
      </c>
      <c r="I9" s="41">
        <f>H9*Escalation!C9</f>
        <v>0</v>
      </c>
      <c r="J9" s="41">
        <f t="shared" ref="J9:J20" si="2">H9+I9</f>
        <v>0.66836700000000004</v>
      </c>
    </row>
    <row r="10" spans="1:11" s="23" customFormat="1" ht="15.75" thickBot="1" x14ac:dyDescent="0.3">
      <c r="A10" s="20">
        <v>3</v>
      </c>
      <c r="B10" s="21" t="s">
        <v>10</v>
      </c>
      <c r="C10" s="22" t="s">
        <v>8</v>
      </c>
      <c r="D10" s="25">
        <v>0.66</v>
      </c>
      <c r="E10" s="41">
        <f>D10*Escalation!C7</f>
        <v>1.9800000000000002E-2</v>
      </c>
      <c r="F10" s="41">
        <f t="shared" si="0"/>
        <v>0.67980000000000007</v>
      </c>
      <c r="G10" s="41">
        <f>F10*Escalation!C8</f>
        <v>2.0394000000000002E-2</v>
      </c>
      <c r="H10" s="41">
        <f t="shared" si="1"/>
        <v>0.70019400000000009</v>
      </c>
      <c r="I10" s="41">
        <f>H10*Escalation!C9</f>
        <v>0</v>
      </c>
      <c r="J10" s="41">
        <f t="shared" si="2"/>
        <v>0.70019400000000009</v>
      </c>
    </row>
    <row r="11" spans="1:11" s="23" customFormat="1" ht="15.75" thickBot="1" x14ac:dyDescent="0.3">
      <c r="A11" s="20">
        <v>4</v>
      </c>
      <c r="B11" s="21" t="s">
        <v>11</v>
      </c>
      <c r="C11" s="22" t="s">
        <v>8</v>
      </c>
      <c r="D11" s="50">
        <v>0.19</v>
      </c>
      <c r="E11" s="41">
        <f>D11*Escalation!C7</f>
        <v>5.7000000000000002E-3</v>
      </c>
      <c r="F11" s="41">
        <f t="shared" si="0"/>
        <v>0.19570000000000001</v>
      </c>
      <c r="G11" s="41">
        <f>F11*Escalation!C8</f>
        <v>5.8710000000000004E-3</v>
      </c>
      <c r="H11" s="41">
        <f t="shared" ref="H11:H20" si="3">F11+G11</f>
        <v>0.201571</v>
      </c>
      <c r="I11" s="41">
        <f>H11*Escalation!C9</f>
        <v>0</v>
      </c>
      <c r="J11" s="41">
        <f t="shared" si="2"/>
        <v>0.201571</v>
      </c>
    </row>
    <row r="12" spans="1:11" s="23" customFormat="1" ht="15.75" thickBot="1" x14ac:dyDescent="0.3">
      <c r="A12" s="20">
        <v>5</v>
      </c>
      <c r="B12" s="21" t="s">
        <v>12</v>
      </c>
      <c r="C12" s="22" t="s">
        <v>8</v>
      </c>
      <c r="D12" s="50">
        <v>0.51</v>
      </c>
      <c r="E12" s="41">
        <f>D12*Escalation!C7</f>
        <v>1.5299999999999999E-2</v>
      </c>
      <c r="F12" s="41">
        <f t="shared" si="0"/>
        <v>0.52529999999999999</v>
      </c>
      <c r="G12" s="41">
        <f>F12*Escalation!C8</f>
        <v>1.5758999999999999E-2</v>
      </c>
      <c r="H12" s="41">
        <f t="shared" si="3"/>
        <v>0.54105899999999996</v>
      </c>
      <c r="I12" s="41">
        <f>H12*Escalation!C9</f>
        <v>0</v>
      </c>
      <c r="J12" s="41">
        <f t="shared" si="2"/>
        <v>0.54105899999999996</v>
      </c>
    </row>
    <row r="13" spans="1:11" s="23" customFormat="1" ht="15.75" thickBot="1" x14ac:dyDescent="0.3">
      <c r="A13" s="20">
        <v>6</v>
      </c>
      <c r="B13" s="21" t="s">
        <v>13</v>
      </c>
      <c r="C13" s="22" t="s">
        <v>8</v>
      </c>
      <c r="D13" s="50">
        <v>1.27</v>
      </c>
      <c r="E13" s="41">
        <f>D13*Escalation!C7</f>
        <v>3.8100000000000002E-2</v>
      </c>
      <c r="F13" s="41">
        <f t="shared" si="0"/>
        <v>1.3081</v>
      </c>
      <c r="G13" s="41">
        <f>F13*Escalation!C8</f>
        <v>3.9243E-2</v>
      </c>
      <c r="H13" s="41">
        <f t="shared" si="3"/>
        <v>1.347343</v>
      </c>
      <c r="I13" s="41">
        <f>H13*Escalation!C9</f>
        <v>0</v>
      </c>
      <c r="J13" s="41">
        <f t="shared" si="2"/>
        <v>1.347343</v>
      </c>
    </row>
    <row r="14" spans="1:11" s="23" customFormat="1" ht="15.75" thickBot="1" x14ac:dyDescent="0.3">
      <c r="A14" s="20">
        <v>7</v>
      </c>
      <c r="B14" s="21" t="s">
        <v>14</v>
      </c>
      <c r="C14" s="22" t="s">
        <v>8</v>
      </c>
      <c r="D14" s="50">
        <v>3.2</v>
      </c>
      <c r="E14" s="41">
        <f>D14*Escalation!C7</f>
        <v>9.6000000000000002E-2</v>
      </c>
      <c r="F14" s="41">
        <f t="shared" si="0"/>
        <v>3.2960000000000003</v>
      </c>
      <c r="G14" s="41">
        <f>F14*Escalation!C8</f>
        <v>9.888000000000001E-2</v>
      </c>
      <c r="H14" s="41">
        <f t="shared" si="3"/>
        <v>3.3948800000000001</v>
      </c>
      <c r="I14" s="41">
        <f>H14*Escalation!C9</f>
        <v>0</v>
      </c>
      <c r="J14" s="41">
        <f t="shared" si="2"/>
        <v>3.3948800000000001</v>
      </c>
    </row>
    <row r="15" spans="1:11" s="23" customFormat="1" ht="15.75" thickBot="1" x14ac:dyDescent="0.3">
      <c r="A15" s="20">
        <v>8</v>
      </c>
      <c r="B15" s="21" t="s">
        <v>15</v>
      </c>
      <c r="C15" s="22" t="s">
        <v>8</v>
      </c>
      <c r="D15" s="25">
        <v>1.25</v>
      </c>
      <c r="E15" s="41">
        <f>D15*Escalation!C7</f>
        <v>3.7499999999999999E-2</v>
      </c>
      <c r="F15" s="41">
        <f t="shared" si="0"/>
        <v>1.2875000000000001</v>
      </c>
      <c r="G15" s="41">
        <f>F15*Escalation!C8</f>
        <v>3.8625E-2</v>
      </c>
      <c r="H15" s="41">
        <f t="shared" si="3"/>
        <v>1.326125</v>
      </c>
      <c r="I15" s="41">
        <f>H15*Escalation!C9</f>
        <v>0</v>
      </c>
      <c r="J15" s="41">
        <f t="shared" si="2"/>
        <v>1.326125</v>
      </c>
    </row>
    <row r="16" spans="1:11" s="23" customFormat="1" ht="15.75" thickBot="1" x14ac:dyDescent="0.3">
      <c r="A16" s="20">
        <v>9</v>
      </c>
      <c r="B16" s="21" t="s">
        <v>16</v>
      </c>
      <c r="C16" s="22" t="s">
        <v>8</v>
      </c>
      <c r="D16" s="25">
        <v>0.48</v>
      </c>
      <c r="E16" s="41">
        <f>D16*Escalation!C7</f>
        <v>1.44E-2</v>
      </c>
      <c r="F16" s="41">
        <f t="shared" si="0"/>
        <v>0.49440000000000001</v>
      </c>
      <c r="G16" s="41">
        <f>F16*Escalation!C8</f>
        <v>1.4832E-2</v>
      </c>
      <c r="H16" s="41">
        <f t="shared" si="3"/>
        <v>0.50923200000000002</v>
      </c>
      <c r="I16" s="41">
        <f>H16*Escalation!C9</f>
        <v>0</v>
      </c>
      <c r="J16" s="41">
        <f t="shared" si="2"/>
        <v>0.50923200000000002</v>
      </c>
    </row>
    <row r="17" spans="1:10" s="23" customFormat="1" ht="15.75" thickBot="1" x14ac:dyDescent="0.3">
      <c r="A17" s="20">
        <v>10</v>
      </c>
      <c r="B17" s="21" t="s">
        <v>17</v>
      </c>
      <c r="C17" s="22" t="s">
        <v>8</v>
      </c>
      <c r="D17" s="25">
        <v>0.32</v>
      </c>
      <c r="E17" s="41">
        <f>D17*Escalation!C7</f>
        <v>9.5999999999999992E-3</v>
      </c>
      <c r="F17" s="41">
        <f t="shared" si="0"/>
        <v>0.3296</v>
      </c>
      <c r="G17" s="41">
        <f>F17*Escalation!C8</f>
        <v>9.8879999999999992E-3</v>
      </c>
      <c r="H17" s="41">
        <f t="shared" si="3"/>
        <v>0.33948800000000001</v>
      </c>
      <c r="I17" s="41">
        <f>H17*Escalation!C9</f>
        <v>0</v>
      </c>
      <c r="J17" s="41">
        <f t="shared" si="2"/>
        <v>0.33948800000000001</v>
      </c>
    </row>
    <row r="18" spans="1:10" s="23" customFormat="1" ht="15.75" thickBot="1" x14ac:dyDescent="0.3">
      <c r="A18" s="20">
        <v>11</v>
      </c>
      <c r="B18" s="21" t="s">
        <v>18</v>
      </c>
      <c r="C18" s="22" t="s">
        <v>8</v>
      </c>
      <c r="D18" s="25">
        <v>0.32</v>
      </c>
      <c r="E18" s="41">
        <f>D18*Escalation!C7</f>
        <v>9.5999999999999992E-3</v>
      </c>
      <c r="F18" s="41">
        <f t="shared" si="0"/>
        <v>0.3296</v>
      </c>
      <c r="G18" s="41">
        <f>F18*Escalation!C8</f>
        <v>9.8879999999999992E-3</v>
      </c>
      <c r="H18" s="41">
        <f t="shared" si="3"/>
        <v>0.33948800000000001</v>
      </c>
      <c r="I18" s="41">
        <f>H18*Escalation!C9</f>
        <v>0</v>
      </c>
      <c r="J18" s="41">
        <f t="shared" si="2"/>
        <v>0.33948800000000001</v>
      </c>
    </row>
    <row r="19" spans="1:10" s="23" customFormat="1" ht="15.75" thickBot="1" x14ac:dyDescent="0.3">
      <c r="A19" s="20">
        <v>12</v>
      </c>
      <c r="B19" s="21" t="s">
        <v>19</v>
      </c>
      <c r="C19" s="22" t="s">
        <v>8</v>
      </c>
      <c r="D19" s="25">
        <v>0.23</v>
      </c>
      <c r="E19" s="41">
        <f>D19*Escalation!C7</f>
        <v>6.8999999999999999E-3</v>
      </c>
      <c r="F19" s="41">
        <f t="shared" si="0"/>
        <v>0.2369</v>
      </c>
      <c r="G19" s="41">
        <f>F19*Escalation!C8</f>
        <v>7.1069999999999996E-3</v>
      </c>
      <c r="H19" s="41">
        <f t="shared" si="3"/>
        <v>0.244007</v>
      </c>
      <c r="I19" s="41">
        <f>H19*Escalation!C9</f>
        <v>0</v>
      </c>
      <c r="J19" s="41">
        <f t="shared" si="2"/>
        <v>0.244007</v>
      </c>
    </row>
    <row r="20" spans="1:10" s="23" customFormat="1" ht="15.75" thickBot="1" x14ac:dyDescent="0.3">
      <c r="A20" s="20">
        <v>13</v>
      </c>
      <c r="B20" s="21" t="s">
        <v>20</v>
      </c>
      <c r="C20" s="22" t="s">
        <v>8</v>
      </c>
      <c r="D20" s="25">
        <v>0.23</v>
      </c>
      <c r="E20" s="41">
        <f>D20*Escalation!C7</f>
        <v>6.8999999999999999E-3</v>
      </c>
      <c r="F20" s="41">
        <f t="shared" si="0"/>
        <v>0.2369</v>
      </c>
      <c r="G20" s="41">
        <f>F20*Escalation!C8</f>
        <v>7.1069999999999996E-3</v>
      </c>
      <c r="H20" s="41">
        <f t="shared" si="3"/>
        <v>0.244007</v>
      </c>
      <c r="I20" s="41">
        <f>H20*Escalation!C9</f>
        <v>0</v>
      </c>
      <c r="J20" s="41">
        <f t="shared" si="2"/>
        <v>0.244007</v>
      </c>
    </row>
    <row r="21" spans="1:10" s="23" customFormat="1" ht="15.75" thickBot="1" x14ac:dyDescent="0.3">
      <c r="A21" s="20">
        <v>14</v>
      </c>
      <c r="B21" s="21" t="s">
        <v>60</v>
      </c>
      <c r="C21" s="22" t="s">
        <v>27</v>
      </c>
      <c r="D21" s="25">
        <v>0.11</v>
      </c>
      <c r="E21" s="41">
        <f>D21*Escalation!C8</f>
        <v>3.3E-3</v>
      </c>
      <c r="F21" s="41">
        <f t="shared" ref="F21:F23" si="4">D21+E21</f>
        <v>0.1133</v>
      </c>
      <c r="G21" s="41">
        <f>F21*Escalation!C8</f>
        <v>3.3989999999999997E-3</v>
      </c>
      <c r="H21" s="41">
        <f t="shared" ref="H21:H23" si="5">F21+G21</f>
        <v>0.116699</v>
      </c>
      <c r="I21" s="41">
        <f>H21*Escalation!C9</f>
        <v>0</v>
      </c>
      <c r="J21" s="41">
        <f t="shared" ref="J21:J23" si="6">H21+I21</f>
        <v>0.116699</v>
      </c>
    </row>
    <row r="22" spans="1:10" s="23" customFormat="1" ht="15.75" thickBot="1" x14ac:dyDescent="0.3">
      <c r="A22" s="20">
        <v>15</v>
      </c>
      <c r="B22" s="21" t="s">
        <v>61</v>
      </c>
      <c r="C22" s="22" t="s">
        <v>27</v>
      </c>
      <c r="D22" s="25">
        <v>0.3</v>
      </c>
      <c r="E22" s="41">
        <f>D22*Escalation!C9</f>
        <v>0</v>
      </c>
      <c r="F22" s="41">
        <f t="shared" si="4"/>
        <v>0.3</v>
      </c>
      <c r="G22" s="41">
        <f>F22*Escalation!C8</f>
        <v>8.9999999999999993E-3</v>
      </c>
      <c r="H22" s="41">
        <f t="shared" si="5"/>
        <v>0.309</v>
      </c>
      <c r="I22" s="41">
        <f>H22*Escalation!C9</f>
        <v>0</v>
      </c>
      <c r="J22" s="41">
        <f t="shared" si="6"/>
        <v>0.309</v>
      </c>
    </row>
    <row r="23" spans="1:10" s="23" customFormat="1" ht="15.75" thickBot="1" x14ac:dyDescent="0.3">
      <c r="A23" s="20">
        <v>16</v>
      </c>
      <c r="B23" s="21" t="s">
        <v>62</v>
      </c>
      <c r="C23" s="22" t="s">
        <v>27</v>
      </c>
      <c r="D23" s="25">
        <v>2.6</v>
      </c>
      <c r="E23" s="41">
        <f>D23*Escalation!C10</f>
        <v>0</v>
      </c>
      <c r="F23" s="41">
        <f t="shared" si="4"/>
        <v>2.6</v>
      </c>
      <c r="G23" s="41">
        <f>F23*Escalation!C8</f>
        <v>7.8E-2</v>
      </c>
      <c r="H23" s="41">
        <f t="shared" si="5"/>
        <v>2.6779999999999999</v>
      </c>
      <c r="I23" s="41">
        <f>H23*Escalation!C9</f>
        <v>0</v>
      </c>
      <c r="J23" s="41">
        <f t="shared" si="6"/>
        <v>2.6779999999999999</v>
      </c>
    </row>
    <row r="24" spans="1:10" ht="15.75" thickBot="1" x14ac:dyDescent="0.3">
      <c r="A24" s="12" t="s">
        <v>22</v>
      </c>
      <c r="B24" s="13" t="s">
        <v>23</v>
      </c>
      <c r="C24" s="14"/>
      <c r="D24" s="14"/>
      <c r="E24" s="42"/>
      <c r="F24" s="42"/>
      <c r="G24" s="42"/>
      <c r="H24" s="42"/>
      <c r="I24" s="42"/>
      <c r="J24" s="42"/>
    </row>
    <row r="25" spans="1:10" ht="15.75" thickBot="1" x14ac:dyDescent="0.3">
      <c r="A25" s="9">
        <v>1</v>
      </c>
      <c r="B25" s="10" t="s">
        <v>7</v>
      </c>
      <c r="C25" s="11" t="s">
        <v>42</v>
      </c>
      <c r="D25" s="24">
        <v>0.32</v>
      </c>
      <c r="E25" s="41">
        <f>D25*Escalation!C7</f>
        <v>9.5999999999999992E-3</v>
      </c>
      <c r="F25" s="41">
        <f t="shared" ref="F25:F33" si="7">D25+E25</f>
        <v>0.3296</v>
      </c>
      <c r="G25" s="41">
        <f>F25*Escalation!C8</f>
        <v>9.8879999999999992E-3</v>
      </c>
      <c r="H25" s="41">
        <f t="shared" ref="H25:H40" si="8">F25+G25</f>
        <v>0.33948800000000001</v>
      </c>
      <c r="I25" s="41">
        <f>H25*Escalation!C9</f>
        <v>0</v>
      </c>
      <c r="J25" s="41">
        <f t="shared" ref="J25:J40" si="9">H25+I25</f>
        <v>0.33948800000000001</v>
      </c>
    </row>
    <row r="26" spans="1:10" ht="15.75" thickBot="1" x14ac:dyDescent="0.3">
      <c r="A26" s="9">
        <v>2</v>
      </c>
      <c r="B26" s="10" t="s">
        <v>9</v>
      </c>
      <c r="C26" s="11" t="s">
        <v>8</v>
      </c>
      <c r="D26" s="24">
        <v>0.12</v>
      </c>
      <c r="E26" s="41">
        <f>D26*Escalation!C7</f>
        <v>3.5999999999999999E-3</v>
      </c>
      <c r="F26" s="41">
        <f t="shared" si="7"/>
        <v>0.1236</v>
      </c>
      <c r="G26" s="41">
        <f>F26*Escalation!C8</f>
        <v>3.7079999999999999E-3</v>
      </c>
      <c r="H26" s="41">
        <f t="shared" si="8"/>
        <v>0.127308</v>
      </c>
      <c r="I26" s="41">
        <f>H26*Escalation!C9</f>
        <v>0</v>
      </c>
      <c r="J26" s="41">
        <f t="shared" si="9"/>
        <v>0.127308</v>
      </c>
    </row>
    <row r="27" spans="1:10" ht="15.75" thickBot="1" x14ac:dyDescent="0.3">
      <c r="A27" s="9">
        <v>3</v>
      </c>
      <c r="B27" s="10" t="s">
        <v>10</v>
      </c>
      <c r="C27" s="11" t="s">
        <v>8</v>
      </c>
      <c r="D27" s="24">
        <v>0.45</v>
      </c>
      <c r="E27" s="41">
        <f>D27*Escalation!C7</f>
        <v>1.35E-2</v>
      </c>
      <c r="F27" s="41">
        <f t="shared" si="7"/>
        <v>0.46350000000000002</v>
      </c>
      <c r="G27" s="41">
        <f>F27*Escalation!C8</f>
        <v>1.3905000000000001E-2</v>
      </c>
      <c r="H27" s="41">
        <f t="shared" si="8"/>
        <v>0.47740500000000002</v>
      </c>
      <c r="I27" s="41">
        <f>H27*Escalation!C9</f>
        <v>0</v>
      </c>
      <c r="J27" s="41">
        <f t="shared" si="9"/>
        <v>0.47740500000000002</v>
      </c>
    </row>
    <row r="28" spans="1:10" ht="15.75" thickBot="1" x14ac:dyDescent="0.3">
      <c r="A28" s="9">
        <v>4</v>
      </c>
      <c r="B28" s="10" t="s">
        <v>11</v>
      </c>
      <c r="C28" s="11" t="s">
        <v>8</v>
      </c>
      <c r="D28" s="24">
        <v>0.12</v>
      </c>
      <c r="E28" s="41">
        <f>D28*Escalation!C7</f>
        <v>3.5999999999999999E-3</v>
      </c>
      <c r="F28" s="41">
        <f t="shared" si="7"/>
        <v>0.1236</v>
      </c>
      <c r="G28" s="41">
        <f>F28*Escalation!C8</f>
        <v>3.7079999999999999E-3</v>
      </c>
      <c r="H28" s="41">
        <f t="shared" si="8"/>
        <v>0.127308</v>
      </c>
      <c r="I28" s="41">
        <f>H28*Escalation!C9</f>
        <v>0</v>
      </c>
      <c r="J28" s="41">
        <f t="shared" si="9"/>
        <v>0.127308</v>
      </c>
    </row>
    <row r="29" spans="1:10" ht="15.75" thickBot="1" x14ac:dyDescent="0.3">
      <c r="A29" s="9">
        <v>5</v>
      </c>
      <c r="B29" s="10" t="s">
        <v>12</v>
      </c>
      <c r="C29" s="11" t="s">
        <v>8</v>
      </c>
      <c r="D29" s="24">
        <v>0.26</v>
      </c>
      <c r="E29" s="41">
        <f>D29*Escalation!C7</f>
        <v>7.7999999999999996E-3</v>
      </c>
      <c r="F29" s="41">
        <f t="shared" si="7"/>
        <v>0.26779999999999998</v>
      </c>
      <c r="G29" s="41">
        <f>F29*Escalation!C8</f>
        <v>8.0339999999999995E-3</v>
      </c>
      <c r="H29" s="41">
        <f t="shared" si="8"/>
        <v>0.27583399999999997</v>
      </c>
      <c r="I29" s="41">
        <f>H29*Escalation!C9</f>
        <v>0</v>
      </c>
      <c r="J29" s="41">
        <f t="shared" si="9"/>
        <v>0.27583399999999997</v>
      </c>
    </row>
    <row r="30" spans="1:10" ht="15.75" thickBot="1" x14ac:dyDescent="0.3">
      <c r="A30" s="9">
        <v>6</v>
      </c>
      <c r="B30" s="10" t="s">
        <v>13</v>
      </c>
      <c r="C30" s="11" t="s">
        <v>8</v>
      </c>
      <c r="D30" s="24">
        <v>0.66</v>
      </c>
      <c r="E30" s="41">
        <f>D30*Escalation!C7</f>
        <v>1.9800000000000002E-2</v>
      </c>
      <c r="F30" s="41">
        <f t="shared" si="7"/>
        <v>0.67980000000000007</v>
      </c>
      <c r="G30" s="41">
        <f>F30*Escalation!C8</f>
        <v>2.0394000000000002E-2</v>
      </c>
      <c r="H30" s="41">
        <f t="shared" si="8"/>
        <v>0.70019400000000009</v>
      </c>
      <c r="I30" s="41">
        <f>H30*Escalation!C9</f>
        <v>0</v>
      </c>
      <c r="J30" s="41">
        <f t="shared" si="9"/>
        <v>0.70019400000000009</v>
      </c>
    </row>
    <row r="31" spans="1:10" ht="15.75" thickBot="1" x14ac:dyDescent="0.3">
      <c r="A31" s="9">
        <v>7</v>
      </c>
      <c r="B31" s="10" t="s">
        <v>14</v>
      </c>
      <c r="C31" s="11" t="s">
        <v>8</v>
      </c>
      <c r="D31" s="24">
        <v>1.25</v>
      </c>
      <c r="E31" s="41">
        <f>D31*Escalation!C7</f>
        <v>3.7499999999999999E-2</v>
      </c>
      <c r="F31" s="41">
        <f t="shared" si="7"/>
        <v>1.2875000000000001</v>
      </c>
      <c r="G31" s="41">
        <f>F31*Escalation!C8</f>
        <v>3.8625E-2</v>
      </c>
      <c r="H31" s="41">
        <f t="shared" si="8"/>
        <v>1.326125</v>
      </c>
      <c r="I31" s="41">
        <f>H31*Escalation!C9</f>
        <v>0</v>
      </c>
      <c r="J31" s="41">
        <f t="shared" si="9"/>
        <v>1.326125</v>
      </c>
    </row>
    <row r="32" spans="1:10" ht="15.75" thickBot="1" x14ac:dyDescent="0.3">
      <c r="A32" s="9">
        <v>8</v>
      </c>
      <c r="B32" s="10" t="s">
        <v>15</v>
      </c>
      <c r="C32" s="11" t="s">
        <v>8</v>
      </c>
      <c r="D32" s="50">
        <v>1.25</v>
      </c>
      <c r="E32" s="41">
        <f>D32*Escalation!C7</f>
        <v>3.7499999999999999E-2</v>
      </c>
      <c r="F32" s="41">
        <f t="shared" si="7"/>
        <v>1.2875000000000001</v>
      </c>
      <c r="G32" s="41">
        <f>F32*Escalation!C8</f>
        <v>3.8625E-2</v>
      </c>
      <c r="H32" s="41">
        <f t="shared" si="8"/>
        <v>1.326125</v>
      </c>
      <c r="I32" s="41">
        <f>H32*Escalation!C9</f>
        <v>0</v>
      </c>
      <c r="J32" s="41">
        <f t="shared" si="9"/>
        <v>1.326125</v>
      </c>
    </row>
    <row r="33" spans="1:10" ht="15.75" thickBot="1" x14ac:dyDescent="0.3">
      <c r="A33" s="9">
        <v>9</v>
      </c>
      <c r="B33" s="10" t="s">
        <v>16</v>
      </c>
      <c r="C33" s="11" t="s">
        <v>8</v>
      </c>
      <c r="D33" s="24">
        <v>0.48</v>
      </c>
      <c r="E33" s="41">
        <f>D33*Escalation!C7</f>
        <v>1.44E-2</v>
      </c>
      <c r="F33" s="41">
        <f t="shared" si="7"/>
        <v>0.49440000000000001</v>
      </c>
      <c r="G33" s="41">
        <f>F33*Escalation!C8</f>
        <v>1.4832E-2</v>
      </c>
      <c r="H33" s="41">
        <f t="shared" si="8"/>
        <v>0.50923200000000002</v>
      </c>
      <c r="I33" s="41">
        <f>H33*Escalation!C9</f>
        <v>0</v>
      </c>
      <c r="J33" s="41">
        <f t="shared" si="9"/>
        <v>0.50923200000000002</v>
      </c>
    </row>
    <row r="34" spans="1:10" ht="15.75" thickBot="1" x14ac:dyDescent="0.3">
      <c r="A34" s="9">
        <v>10</v>
      </c>
      <c r="B34" s="10" t="s">
        <v>60</v>
      </c>
      <c r="C34" s="11" t="s">
        <v>8</v>
      </c>
      <c r="D34" s="24">
        <v>0.11</v>
      </c>
      <c r="E34" s="41">
        <f>D34*Escalation!C9</f>
        <v>0</v>
      </c>
      <c r="F34" s="41">
        <f t="shared" ref="F34:F36" si="10">D34+E34</f>
        <v>0.11</v>
      </c>
      <c r="G34" s="41">
        <f>F34*Escalation!C8</f>
        <v>3.3E-3</v>
      </c>
      <c r="H34" s="41">
        <f t="shared" si="8"/>
        <v>0.1133</v>
      </c>
      <c r="I34" s="41">
        <f>H34*Escalation!C9</f>
        <v>0</v>
      </c>
      <c r="J34" s="41">
        <f t="shared" si="9"/>
        <v>0.1133</v>
      </c>
    </row>
    <row r="35" spans="1:10" ht="15.75" thickBot="1" x14ac:dyDescent="0.3">
      <c r="A35" s="9">
        <v>11</v>
      </c>
      <c r="B35" s="10" t="s">
        <v>61</v>
      </c>
      <c r="C35" s="11" t="s">
        <v>8</v>
      </c>
      <c r="D35" s="24">
        <v>0.3</v>
      </c>
      <c r="E35" s="41">
        <f>D35*Escalation!C9</f>
        <v>0</v>
      </c>
      <c r="F35" s="41">
        <f t="shared" si="10"/>
        <v>0.3</v>
      </c>
      <c r="G35" s="41">
        <f>F35*Escalation!C8</f>
        <v>8.9999999999999993E-3</v>
      </c>
      <c r="H35" s="41">
        <f t="shared" si="8"/>
        <v>0.309</v>
      </c>
      <c r="I35" s="41">
        <f>H35*Escalation!C9</f>
        <v>0</v>
      </c>
      <c r="J35" s="41">
        <f t="shared" si="9"/>
        <v>0.309</v>
      </c>
    </row>
    <row r="36" spans="1:10" ht="15.75" thickBot="1" x14ac:dyDescent="0.3">
      <c r="A36" s="9">
        <v>12</v>
      </c>
      <c r="B36" s="10" t="s">
        <v>17</v>
      </c>
      <c r="C36" s="11" t="s">
        <v>8</v>
      </c>
      <c r="D36" s="24">
        <v>0.24</v>
      </c>
      <c r="E36" s="41">
        <f>D36*Escalation!C11</f>
        <v>0</v>
      </c>
      <c r="F36" s="41">
        <f t="shared" si="10"/>
        <v>0.24</v>
      </c>
      <c r="G36" s="41">
        <f>F36*Escalation!C8</f>
        <v>7.1999999999999998E-3</v>
      </c>
      <c r="H36" s="41">
        <f t="shared" si="8"/>
        <v>0.2472</v>
      </c>
      <c r="I36" s="41">
        <f>H36*Escalation!C9</f>
        <v>0</v>
      </c>
      <c r="J36" s="41">
        <f t="shared" si="9"/>
        <v>0.2472</v>
      </c>
    </row>
    <row r="37" spans="1:10" ht="15.75" thickBot="1" x14ac:dyDescent="0.3">
      <c r="A37" s="9">
        <v>13</v>
      </c>
      <c r="B37" s="10" t="s">
        <v>18</v>
      </c>
      <c r="C37" s="11" t="s">
        <v>8</v>
      </c>
      <c r="D37" s="24">
        <v>0.23</v>
      </c>
      <c r="E37" s="41">
        <f>D37*Escalation!C7</f>
        <v>6.8999999999999999E-3</v>
      </c>
      <c r="F37" s="41">
        <f>D37+E37</f>
        <v>0.2369</v>
      </c>
      <c r="G37" s="41">
        <f>F37*Escalation!C8</f>
        <v>7.1069999999999996E-3</v>
      </c>
      <c r="H37" s="41">
        <f t="shared" si="8"/>
        <v>0.244007</v>
      </c>
      <c r="I37" s="41">
        <f>H37*Escalation!C9</f>
        <v>0</v>
      </c>
      <c r="J37" s="41">
        <f t="shared" si="9"/>
        <v>0.244007</v>
      </c>
    </row>
    <row r="38" spans="1:10" ht="15.75" thickBot="1" x14ac:dyDescent="0.3">
      <c r="A38" s="9">
        <v>14</v>
      </c>
      <c r="B38" s="10" t="s">
        <v>19</v>
      </c>
      <c r="C38" s="11" t="s">
        <v>8</v>
      </c>
      <c r="D38" s="24">
        <v>0.12</v>
      </c>
      <c r="E38" s="41">
        <f>D38*Escalation!C7</f>
        <v>3.5999999999999999E-3</v>
      </c>
      <c r="F38" s="41">
        <f>D38+E38</f>
        <v>0.1236</v>
      </c>
      <c r="G38" s="41">
        <f>F38*Escalation!C8</f>
        <v>3.7079999999999999E-3</v>
      </c>
      <c r="H38" s="41">
        <f t="shared" si="8"/>
        <v>0.127308</v>
      </c>
      <c r="I38" s="41">
        <f>H38*Escalation!C9</f>
        <v>0</v>
      </c>
      <c r="J38" s="41">
        <f t="shared" si="9"/>
        <v>0.127308</v>
      </c>
    </row>
    <row r="39" spans="1:10" ht="15.75" thickBot="1" x14ac:dyDescent="0.3">
      <c r="A39" s="9">
        <v>15</v>
      </c>
      <c r="B39" s="10" t="s">
        <v>20</v>
      </c>
      <c r="C39" s="11" t="s">
        <v>8</v>
      </c>
      <c r="D39" s="24">
        <v>0.12</v>
      </c>
      <c r="E39" s="41">
        <f>D39*Escalation!C7</f>
        <v>3.5999999999999999E-3</v>
      </c>
      <c r="F39" s="41">
        <f>D39+E39</f>
        <v>0.1236</v>
      </c>
      <c r="G39" s="41">
        <f>F39*Escalation!C8</f>
        <v>3.7079999999999999E-3</v>
      </c>
      <c r="H39" s="41">
        <f t="shared" si="8"/>
        <v>0.127308</v>
      </c>
      <c r="I39" s="41">
        <f>H39*Escalation!C9</f>
        <v>0</v>
      </c>
      <c r="J39" s="41">
        <f t="shared" si="9"/>
        <v>0.127308</v>
      </c>
    </row>
    <row r="40" spans="1:10" ht="15.75" thickBot="1" x14ac:dyDescent="0.3">
      <c r="A40" s="9">
        <v>16</v>
      </c>
      <c r="B40" s="10" t="s">
        <v>21</v>
      </c>
      <c r="C40" s="11" t="s">
        <v>8</v>
      </c>
      <c r="D40" s="24">
        <v>0.32</v>
      </c>
      <c r="E40" s="41">
        <f>D40*Escalation!C7</f>
        <v>9.5999999999999992E-3</v>
      </c>
      <c r="F40" s="41">
        <f>D40+E40</f>
        <v>0.3296</v>
      </c>
      <c r="G40" s="41">
        <f>F40*Escalation!C8</f>
        <v>9.8879999999999992E-3</v>
      </c>
      <c r="H40" s="41">
        <f t="shared" si="8"/>
        <v>0.33948800000000001</v>
      </c>
      <c r="I40" s="41">
        <f>H40*Escalation!C9</f>
        <v>0</v>
      </c>
      <c r="J40" s="41">
        <f t="shared" si="9"/>
        <v>0.33948800000000001</v>
      </c>
    </row>
    <row r="41" spans="1:10" ht="15.75" thickBot="1" x14ac:dyDescent="0.3">
      <c r="A41" s="12" t="s">
        <v>24</v>
      </c>
      <c r="B41" s="13" t="s">
        <v>25</v>
      </c>
      <c r="C41" s="15"/>
      <c r="D41" s="15"/>
      <c r="E41" s="42"/>
      <c r="F41" s="42"/>
      <c r="G41" s="42"/>
      <c r="H41" s="42"/>
      <c r="I41" s="42"/>
      <c r="J41" s="42"/>
    </row>
    <row r="42" spans="1:10" ht="15.75" thickBot="1" x14ac:dyDescent="0.3">
      <c r="A42" s="16">
        <v>1</v>
      </c>
      <c r="B42" s="17" t="s">
        <v>26</v>
      </c>
      <c r="C42" s="18" t="s">
        <v>27</v>
      </c>
      <c r="D42" s="24">
        <v>0.33</v>
      </c>
      <c r="E42" s="41">
        <f>D42*Escalation!C7</f>
        <v>9.9000000000000008E-3</v>
      </c>
      <c r="F42" s="41">
        <f>D42+E42</f>
        <v>0.33990000000000004</v>
      </c>
      <c r="G42" s="41">
        <f>F42*Escalation!C8</f>
        <v>1.0197000000000001E-2</v>
      </c>
      <c r="H42" s="41">
        <f t="shared" ref="H42" si="11">F42+G42</f>
        <v>0.35009700000000005</v>
      </c>
      <c r="I42" s="41">
        <f>H42*Escalation!C9</f>
        <v>0</v>
      </c>
      <c r="J42" s="41">
        <f t="shared" ref="J42" si="12">H42+I42</f>
        <v>0.35009700000000005</v>
      </c>
    </row>
    <row r="43" spans="1:10" ht="15.75" thickBot="1" x14ac:dyDescent="0.3">
      <c r="A43" s="6" t="s">
        <v>28</v>
      </c>
      <c r="B43" s="7" t="s">
        <v>29</v>
      </c>
      <c r="C43" s="19"/>
      <c r="D43" s="26"/>
      <c r="E43" s="42"/>
      <c r="F43" s="42"/>
      <c r="G43" s="42"/>
      <c r="H43" s="42"/>
      <c r="I43" s="42"/>
      <c r="J43" s="42"/>
    </row>
    <row r="44" spans="1:10" ht="15.75" thickBot="1" x14ac:dyDescent="0.3">
      <c r="A44" s="9">
        <v>1</v>
      </c>
      <c r="B44" s="10" t="s">
        <v>30</v>
      </c>
      <c r="C44" s="11" t="s">
        <v>31</v>
      </c>
      <c r="D44" s="24">
        <v>2008.76</v>
      </c>
      <c r="E44" s="41">
        <f>D44*Escalation!C7</f>
        <v>60.262799999999999</v>
      </c>
      <c r="F44" s="41">
        <f t="shared" ref="F44:F53" si="13">D44+E44</f>
        <v>2069.0228000000002</v>
      </c>
      <c r="G44" s="41">
        <f>F44*Escalation!C8</f>
        <v>62.070684</v>
      </c>
      <c r="H44" s="41">
        <f t="shared" ref="H44:H53" si="14">F44+G44</f>
        <v>2131.093484</v>
      </c>
      <c r="I44" s="41">
        <f>H44*Escalation!C9</f>
        <v>0</v>
      </c>
      <c r="J44" s="41">
        <f t="shared" ref="J44:J53" si="15">H44+I44</f>
        <v>2131.093484</v>
      </c>
    </row>
    <row r="45" spans="1:10" ht="26.25" thickBot="1" x14ac:dyDescent="0.3">
      <c r="A45" s="9">
        <v>2</v>
      </c>
      <c r="B45" s="10" t="s">
        <v>32</v>
      </c>
      <c r="C45" s="11" t="s">
        <v>31</v>
      </c>
      <c r="D45" s="24">
        <v>3012.36</v>
      </c>
      <c r="E45" s="41">
        <f>D45*Escalation!C7</f>
        <v>90.370800000000003</v>
      </c>
      <c r="F45" s="41">
        <f t="shared" si="13"/>
        <v>3102.7308000000003</v>
      </c>
      <c r="G45" s="41">
        <f>F45*Escalation!C8</f>
        <v>93.081924000000001</v>
      </c>
      <c r="H45" s="41">
        <f t="shared" si="14"/>
        <v>3195.8127240000003</v>
      </c>
      <c r="I45" s="41">
        <f>H45*Escalation!C9</f>
        <v>0</v>
      </c>
      <c r="J45" s="41">
        <f t="shared" si="15"/>
        <v>3195.8127240000003</v>
      </c>
    </row>
    <row r="46" spans="1:10" ht="26.25" thickBot="1" x14ac:dyDescent="0.3">
      <c r="A46" s="9">
        <v>3</v>
      </c>
      <c r="B46" s="10" t="s">
        <v>33</v>
      </c>
      <c r="C46" s="11" t="s">
        <v>31</v>
      </c>
      <c r="D46" s="24">
        <v>4017.52</v>
      </c>
      <c r="E46" s="41">
        <f>D46*Escalation!C7</f>
        <v>120.5256</v>
      </c>
      <c r="F46" s="41">
        <f t="shared" si="13"/>
        <v>4138.0456000000004</v>
      </c>
      <c r="G46" s="41">
        <f>F46*Escalation!C8</f>
        <v>124.141368</v>
      </c>
      <c r="H46" s="41">
        <f t="shared" si="14"/>
        <v>4262.186968</v>
      </c>
      <c r="I46" s="41">
        <f>H46*Escalation!C9</f>
        <v>0</v>
      </c>
      <c r="J46" s="41">
        <f t="shared" si="15"/>
        <v>4262.186968</v>
      </c>
    </row>
    <row r="47" spans="1:10" ht="15.75" thickBot="1" x14ac:dyDescent="0.3">
      <c r="A47" s="9">
        <v>4</v>
      </c>
      <c r="B47" s="10" t="s">
        <v>56</v>
      </c>
      <c r="C47" s="11" t="s">
        <v>31</v>
      </c>
      <c r="D47" s="24">
        <v>251.1</v>
      </c>
      <c r="E47" s="41">
        <f>D47*Escalation!C7</f>
        <v>7.5329999999999995</v>
      </c>
      <c r="F47" s="41">
        <f t="shared" si="13"/>
        <v>258.63299999999998</v>
      </c>
      <c r="G47" s="41">
        <f>F47*Escalation!C8</f>
        <v>7.7589899999999989</v>
      </c>
      <c r="H47" s="41">
        <f t="shared" si="14"/>
        <v>266.39198999999996</v>
      </c>
      <c r="I47" s="41">
        <f>H47*Escalation!C9</f>
        <v>0</v>
      </c>
      <c r="J47" s="41">
        <f t="shared" si="15"/>
        <v>266.39198999999996</v>
      </c>
    </row>
    <row r="48" spans="1:10" ht="15.75" thickBot="1" x14ac:dyDescent="0.3">
      <c r="A48" s="9">
        <v>5</v>
      </c>
      <c r="B48" s="10" t="s">
        <v>34</v>
      </c>
      <c r="C48" s="11" t="s">
        <v>31</v>
      </c>
      <c r="D48" s="24">
        <v>3012.36</v>
      </c>
      <c r="E48" s="41">
        <f>D48*Escalation!C7</f>
        <v>90.370800000000003</v>
      </c>
      <c r="F48" s="41">
        <f t="shared" si="13"/>
        <v>3102.7308000000003</v>
      </c>
      <c r="G48" s="41">
        <f>F48*Escalation!C8</f>
        <v>93.081924000000001</v>
      </c>
      <c r="H48" s="41">
        <f t="shared" si="14"/>
        <v>3195.8127240000003</v>
      </c>
      <c r="I48" s="41">
        <f>H48*Escalation!C9</f>
        <v>0</v>
      </c>
      <c r="J48" s="41">
        <f t="shared" si="15"/>
        <v>3195.8127240000003</v>
      </c>
    </row>
    <row r="49" spans="1:10" ht="26.25" thickBot="1" x14ac:dyDescent="0.3">
      <c r="A49" s="9">
        <v>6</v>
      </c>
      <c r="B49" s="10" t="s">
        <v>35</v>
      </c>
      <c r="C49" s="11" t="s">
        <v>31</v>
      </c>
      <c r="D49" s="24">
        <v>4017.52</v>
      </c>
      <c r="E49" s="41">
        <f>D49*Escalation!C7</f>
        <v>120.5256</v>
      </c>
      <c r="F49" s="41">
        <f t="shared" si="13"/>
        <v>4138.0456000000004</v>
      </c>
      <c r="G49" s="41">
        <f>F49*Escalation!C8</f>
        <v>124.141368</v>
      </c>
      <c r="H49" s="41">
        <f t="shared" si="14"/>
        <v>4262.186968</v>
      </c>
      <c r="I49" s="41">
        <f>H49*Escalation!C9</f>
        <v>0</v>
      </c>
      <c r="J49" s="41">
        <f t="shared" si="15"/>
        <v>4262.186968</v>
      </c>
    </row>
    <row r="50" spans="1:10" ht="15.75" thickBot="1" x14ac:dyDescent="0.3">
      <c r="A50" s="9">
        <v>7</v>
      </c>
      <c r="B50" s="10" t="s">
        <v>36</v>
      </c>
      <c r="C50" s="11" t="s">
        <v>8</v>
      </c>
      <c r="D50" s="24">
        <v>18.11</v>
      </c>
      <c r="E50" s="41">
        <f>D50*Escalation!C7</f>
        <v>0.54330000000000001</v>
      </c>
      <c r="F50" s="41">
        <f t="shared" si="13"/>
        <v>18.653299999999998</v>
      </c>
      <c r="G50" s="41">
        <f>F50*Escalation!C8</f>
        <v>0.55959899999999996</v>
      </c>
      <c r="H50" s="41">
        <f t="shared" si="14"/>
        <v>19.212898999999997</v>
      </c>
      <c r="I50" s="41">
        <f>H50*Escalation!C9</f>
        <v>0</v>
      </c>
      <c r="J50" s="41">
        <f t="shared" si="15"/>
        <v>19.212898999999997</v>
      </c>
    </row>
    <row r="51" spans="1:10" ht="15.75" thickBot="1" x14ac:dyDescent="0.3">
      <c r="A51" s="9">
        <v>8</v>
      </c>
      <c r="B51" s="47" t="s">
        <v>59</v>
      </c>
      <c r="C51" s="11" t="s">
        <v>8</v>
      </c>
      <c r="D51" s="24">
        <v>1.33</v>
      </c>
      <c r="E51" s="41">
        <f>D51*Escalation!C7</f>
        <v>3.9899999999999998E-2</v>
      </c>
      <c r="F51" s="41">
        <f t="shared" si="13"/>
        <v>1.3699000000000001</v>
      </c>
      <c r="G51" s="41">
        <f>F51*Escalation!C8</f>
        <v>4.1097000000000002E-2</v>
      </c>
      <c r="H51" s="41">
        <f t="shared" si="14"/>
        <v>1.4109970000000001</v>
      </c>
      <c r="I51" s="41">
        <f>H51*Escalation!C9</f>
        <v>0</v>
      </c>
      <c r="J51" s="41">
        <f t="shared" si="15"/>
        <v>1.4109970000000001</v>
      </c>
    </row>
    <row r="52" spans="1:10" ht="15.75" thickBot="1" x14ac:dyDescent="0.3">
      <c r="A52" s="9">
        <v>9</v>
      </c>
      <c r="B52" s="10" t="s">
        <v>37</v>
      </c>
      <c r="C52" s="11" t="s">
        <v>31</v>
      </c>
      <c r="D52" s="24">
        <v>223.02</v>
      </c>
      <c r="E52" s="41">
        <f>D52*Escalation!C7</f>
        <v>6.6905999999999999</v>
      </c>
      <c r="F52" s="41">
        <f t="shared" si="13"/>
        <v>229.7106</v>
      </c>
      <c r="G52" s="41">
        <f>F52*Escalation!C8</f>
        <v>6.8913180000000001</v>
      </c>
      <c r="H52" s="41">
        <f t="shared" si="14"/>
        <v>236.60191800000001</v>
      </c>
      <c r="I52" s="41">
        <f>H52*Escalation!C9</f>
        <v>0</v>
      </c>
      <c r="J52" s="41">
        <f t="shared" si="15"/>
        <v>236.60191800000001</v>
      </c>
    </row>
    <row r="53" spans="1:10" ht="15.75" thickBot="1" x14ac:dyDescent="0.3">
      <c r="A53" s="9">
        <v>10</v>
      </c>
      <c r="B53" s="10" t="s">
        <v>38</v>
      </c>
      <c r="C53" s="11" t="s">
        <v>8</v>
      </c>
      <c r="D53" s="24">
        <v>0.34</v>
      </c>
      <c r="E53" s="41">
        <f>D53*Escalation!C7</f>
        <v>1.0200000000000001E-2</v>
      </c>
      <c r="F53" s="41">
        <f t="shared" si="13"/>
        <v>0.35020000000000001</v>
      </c>
      <c r="G53" s="41">
        <f>F53*Escalation!C8</f>
        <v>1.0506E-2</v>
      </c>
      <c r="H53" s="41">
        <f t="shared" si="14"/>
        <v>0.36070600000000003</v>
      </c>
      <c r="I53" s="41">
        <f>H53*Escalation!C9</f>
        <v>0</v>
      </c>
      <c r="J53" s="41">
        <f t="shared" si="15"/>
        <v>0.36070600000000003</v>
      </c>
    </row>
    <row r="54" spans="1:10" ht="26.25" thickBot="1" x14ac:dyDescent="0.3">
      <c r="A54" s="9">
        <v>11</v>
      </c>
      <c r="B54" s="10" t="s">
        <v>43</v>
      </c>
      <c r="C54" s="11" t="s">
        <v>39</v>
      </c>
      <c r="D54" s="24">
        <v>94.16</v>
      </c>
      <c r="E54" s="40"/>
      <c r="F54" s="40"/>
      <c r="G54" s="40"/>
      <c r="H54" s="40"/>
      <c r="I54" s="40"/>
      <c r="J54" s="40"/>
    </row>
    <row r="55" spans="1:10" ht="26.25" thickBot="1" x14ac:dyDescent="0.3">
      <c r="A55" s="12" t="s">
        <v>40</v>
      </c>
      <c r="B55" s="13" t="s">
        <v>58</v>
      </c>
      <c r="C55" s="51">
        <v>3.4000000000000002E-2</v>
      </c>
      <c r="D55" s="26" t="s">
        <v>50</v>
      </c>
      <c r="E55" s="42"/>
      <c r="F55" s="42"/>
      <c r="G55" s="42"/>
      <c r="H55" s="42"/>
      <c r="I55" s="42"/>
      <c r="J55" s="42"/>
    </row>
    <row r="56" spans="1:10" ht="39" thickBot="1" x14ac:dyDescent="0.3">
      <c r="A56" s="12" t="s">
        <v>41</v>
      </c>
      <c r="B56" s="13" t="s">
        <v>57</v>
      </c>
      <c r="C56" s="51">
        <v>0.01</v>
      </c>
      <c r="D56" s="24" t="s">
        <v>44</v>
      </c>
      <c r="E56" s="40"/>
      <c r="F56" s="40"/>
      <c r="G56" s="40"/>
      <c r="H56" s="40"/>
      <c r="I56" s="40"/>
      <c r="J56" s="40"/>
    </row>
    <row r="57" spans="1:10" x14ac:dyDescent="0.25">
      <c r="A57" s="3"/>
      <c r="B57" s="3"/>
      <c r="C57" s="3"/>
      <c r="D57" s="3"/>
    </row>
  </sheetData>
  <mergeCells count="1">
    <mergeCell ref="A5:C5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H15" sqref="H15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Eescalation</vt:lpstr>
      <vt:lpstr>BOQ (3)</vt:lpstr>
      <vt:lpstr>BOQ (2)</vt:lpstr>
      <vt:lpstr>Escalation</vt:lpstr>
      <vt:lpstr>BOQ</vt:lpstr>
      <vt:lpstr>Sheet2</vt:lpstr>
      <vt:lpstr>Sheet3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Frazer Kganyago</dc:creator>
  <cp:lastModifiedBy>Frazer Kganyago</cp:lastModifiedBy>
  <dcterms:created xsi:type="dcterms:W3CDTF">2020-05-07T06:28:17Z</dcterms:created>
  <dcterms:modified xsi:type="dcterms:W3CDTF">2023-05-12T10:24:25Z</dcterms:modified>
</cp:coreProperties>
</file>