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skom-my.sharepoint.com/personal/silimetm_ntcsa_co_za/Documents/Documents/TRANSMISSION PROJECTS/THENDO' PROJECTS/Matshipi Project/Thendo's Folder Ermelo Rhandzu/Documents to issue/"/>
    </mc:Choice>
  </mc:AlternateContent>
  <xr:revisionPtr revIDLastSave="2" documentId="13_ncr:1_{E83C5D00-EC10-4A9A-94B2-4B713A17886D}" xr6:coauthVersionLast="47" xr6:coauthVersionMax="47" xr10:uidLastSave="{D0AA2A2C-1CC4-4773-81AC-BCF2ACE01380}"/>
  <bookViews>
    <workbookView xWindow="-110" yWindow="-110" windowWidth="19420" windowHeight="10300" tabRatio="906" firstSheet="9" activeTab="9" xr2:uid="{00000000-000D-0000-FFFF-FFFF00000000}"/>
  </bookViews>
  <sheets>
    <sheet name="Invoice - ERE" sheetId="53" state="hidden" r:id="rId1"/>
    <sheet name="Invoice - CUSTOMER SERVICE" sheetId="54" state="hidden" r:id="rId2"/>
    <sheet name="Invoice - O&amp;M" sheetId="55" state="hidden" r:id="rId3"/>
    <sheet name="Payment Cert" sheetId="9" state="hidden" r:id="rId4"/>
    <sheet name="Price list" sheetId="5" state="hidden" r:id="rId5"/>
    <sheet name="Calculation sheets" sheetId="6" state="hidden" r:id="rId6"/>
    <sheet name="Modification Summary" sheetId="69" state="hidden" r:id="rId7"/>
    <sheet name="Gardener Sumary" sheetId="74" state="hidden" r:id="rId8"/>
    <sheet name="Cleaner Summary" sheetId="72" state="hidden" r:id="rId9"/>
    <sheet name="Pricelist" sheetId="49" r:id="rId10"/>
    <sheet name="Cleaner  Cost " sheetId="75" r:id="rId11"/>
    <sheet name="Gardener Cost" sheetId="79" r:id="rId12"/>
    <sheet name="Gardener  Cost " sheetId="76" state="hidden" r:id="rId13"/>
    <sheet name="Supervisor  Cost " sheetId="77" r:id="rId14"/>
    <sheet name="Cleaning Establishing" sheetId="70" state="hidden" r:id="rId15"/>
  </sheets>
  <externalReferences>
    <externalReference r:id="rId16"/>
    <externalReference r:id="rId17"/>
  </externalReferences>
  <definedNames>
    <definedName name="_Hlk118916457" localSheetId="9">Pricelist!#REF!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79" l="1"/>
  <c r="D28" i="79" l="1"/>
  <c r="D30" i="79" s="1"/>
  <c r="D11" i="76"/>
  <c r="D10" i="76"/>
  <c r="D9" i="76"/>
  <c r="D12" i="76" s="1"/>
  <c r="H5" i="76"/>
  <c r="D26" i="75"/>
  <c r="D28" i="75"/>
  <c r="D26" i="77" l="1"/>
  <c r="D15" i="76"/>
  <c r="D14" i="76"/>
  <c r="D13" i="76"/>
  <c r="D26" i="76" s="1"/>
  <c r="D18" i="76"/>
  <c r="D30" i="75"/>
  <c r="D28" i="77" l="1"/>
  <c r="D30" i="77" s="1"/>
  <c r="D28" i="76"/>
  <c r="D30" i="76" s="1"/>
  <c r="G5" i="74"/>
  <c r="I5" i="74" s="1"/>
  <c r="G4" i="74"/>
  <c r="E4" i="74"/>
  <c r="G3" i="74"/>
  <c r="I3" i="74" s="1"/>
  <c r="G5" i="72"/>
  <c r="H5" i="72" s="1"/>
  <c r="G4" i="72"/>
  <c r="E4" i="72"/>
  <c r="G3" i="72"/>
  <c r="I3" i="72" s="1"/>
  <c r="F21" i="70"/>
  <c r="F20" i="70"/>
  <c r="F18" i="70"/>
  <c r="F17" i="70"/>
  <c r="F16" i="70"/>
  <c r="F15" i="70"/>
  <c r="F14" i="70"/>
  <c r="F13" i="70"/>
  <c r="F12" i="70"/>
  <c r="F23" i="70" l="1"/>
  <c r="F25" i="70" s="1"/>
  <c r="F27" i="70" s="1"/>
  <c r="H4" i="72"/>
  <c r="H3" i="72"/>
  <c r="I4" i="74"/>
  <c r="I7" i="74" s="1"/>
  <c r="I4" i="72"/>
  <c r="I5" i="72"/>
  <c r="H5" i="74"/>
  <c r="H3" i="74"/>
  <c r="H4" i="74"/>
  <c r="H7" i="72" l="1"/>
  <c r="I7" i="72"/>
  <c r="H7" i="74"/>
  <c r="G3" i="69" l="1"/>
  <c r="H3" i="69" s="1"/>
  <c r="J3" i="69" l="1"/>
  <c r="K3" i="69" s="1"/>
  <c r="E46" i="6" l="1"/>
  <c r="E47" i="6" s="1"/>
  <c r="Q45" i="6"/>
  <c r="U45" i="6" s="1"/>
  <c r="Y45" i="6" s="1"/>
  <c r="AC45" i="6" s="1"/>
  <c r="AG45" i="6" s="1"/>
  <c r="AK45" i="6" s="1"/>
  <c r="AO45" i="6" s="1"/>
  <c r="AS45" i="6" s="1"/>
  <c r="AW45" i="6" s="1"/>
  <c r="BA45" i="6" s="1"/>
  <c r="BE45" i="6" s="1"/>
  <c r="BI45" i="6" s="1"/>
  <c r="BM45" i="6" s="1"/>
  <c r="BQ45" i="6" s="1"/>
  <c r="K45" i="6"/>
  <c r="O45" i="6" s="1"/>
  <c r="S45" i="6" s="1"/>
  <c r="W45" i="6" s="1"/>
  <c r="AA45" i="6" s="1"/>
  <c r="AE45" i="6" s="1"/>
  <c r="AI45" i="6" s="1"/>
  <c r="AM45" i="6" s="1"/>
  <c r="AQ45" i="6" s="1"/>
  <c r="AU45" i="6" s="1"/>
  <c r="AY45" i="6" s="1"/>
  <c r="BC45" i="6" s="1"/>
  <c r="BG45" i="6" s="1"/>
  <c r="BK45" i="6" s="1"/>
  <c r="BO45" i="6" s="1"/>
  <c r="BS45" i="6" s="1"/>
  <c r="I45" i="6"/>
  <c r="M45" i="6" s="1"/>
  <c r="K44" i="6"/>
  <c r="O44" i="6" s="1"/>
  <c r="S44" i="6" s="1"/>
  <c r="W44" i="6" s="1"/>
  <c r="AA44" i="6" s="1"/>
  <c r="AE44" i="6" s="1"/>
  <c r="AI44" i="6" s="1"/>
  <c r="AM44" i="6" s="1"/>
  <c r="AQ44" i="6" s="1"/>
  <c r="AU44" i="6" s="1"/>
  <c r="AY44" i="6" s="1"/>
  <c r="BC44" i="6" s="1"/>
  <c r="BG44" i="6" s="1"/>
  <c r="BK44" i="6" s="1"/>
  <c r="BO44" i="6" s="1"/>
  <c r="BS44" i="6" s="1"/>
  <c r="I44" i="6"/>
  <c r="M44" i="6" s="1"/>
  <c r="Q44" i="6" s="1"/>
  <c r="U44" i="6" s="1"/>
  <c r="Y44" i="6" s="1"/>
  <c r="AC44" i="6" s="1"/>
  <c r="AG44" i="6" s="1"/>
  <c r="AK44" i="6" s="1"/>
  <c r="AO44" i="6" s="1"/>
  <c r="AS44" i="6" s="1"/>
  <c r="AW44" i="6" s="1"/>
  <c r="BA44" i="6" s="1"/>
  <c r="BE44" i="6" s="1"/>
  <c r="BI44" i="6" s="1"/>
  <c r="BM44" i="6" s="1"/>
  <c r="BQ44" i="6" s="1"/>
  <c r="K43" i="6"/>
  <c r="O43" i="6" s="1"/>
  <c r="S43" i="6" s="1"/>
  <c r="W43" i="6" s="1"/>
  <c r="AA43" i="6" s="1"/>
  <c r="AE43" i="6" s="1"/>
  <c r="AI43" i="6" s="1"/>
  <c r="AM43" i="6" s="1"/>
  <c r="AQ43" i="6" s="1"/>
  <c r="AU43" i="6" s="1"/>
  <c r="AY43" i="6" s="1"/>
  <c r="BC43" i="6" s="1"/>
  <c r="BG43" i="6" s="1"/>
  <c r="BK43" i="6" s="1"/>
  <c r="BO43" i="6" s="1"/>
  <c r="BS43" i="6" s="1"/>
  <c r="I43" i="6"/>
  <c r="M43" i="6" s="1"/>
  <c r="Q43" i="6" s="1"/>
  <c r="U43" i="6" s="1"/>
  <c r="Y43" i="6" s="1"/>
  <c r="AC43" i="6" s="1"/>
  <c r="AG43" i="6" s="1"/>
  <c r="AK43" i="6" s="1"/>
  <c r="AO43" i="6" s="1"/>
  <c r="AS43" i="6" s="1"/>
  <c r="AW43" i="6" s="1"/>
  <c r="BA43" i="6" s="1"/>
  <c r="BE43" i="6" s="1"/>
  <c r="BI43" i="6" s="1"/>
  <c r="BM43" i="6" s="1"/>
  <c r="BQ43" i="6" s="1"/>
  <c r="E41" i="6"/>
  <c r="K40" i="6"/>
  <c r="O40" i="6" s="1"/>
  <c r="S40" i="6" s="1"/>
  <c r="W40" i="6" s="1"/>
  <c r="AA40" i="6" s="1"/>
  <c r="AE40" i="6" s="1"/>
  <c r="AI40" i="6" s="1"/>
  <c r="AM40" i="6" s="1"/>
  <c r="AQ40" i="6" s="1"/>
  <c r="AU40" i="6" s="1"/>
  <c r="AY40" i="6" s="1"/>
  <c r="BC40" i="6" s="1"/>
  <c r="BG40" i="6" s="1"/>
  <c r="BK40" i="6" s="1"/>
  <c r="BO40" i="6" s="1"/>
  <c r="BS40" i="6" s="1"/>
  <c r="I40" i="6"/>
  <c r="M40" i="6" s="1"/>
  <c r="Q40" i="6" s="1"/>
  <c r="U40" i="6" s="1"/>
  <c r="Y40" i="6" s="1"/>
  <c r="AC40" i="6" s="1"/>
  <c r="AG40" i="6" s="1"/>
  <c r="AK40" i="6" s="1"/>
  <c r="AO40" i="6" s="1"/>
  <c r="AS40" i="6" s="1"/>
  <c r="AW40" i="6" s="1"/>
  <c r="BA40" i="6" s="1"/>
  <c r="BE40" i="6" s="1"/>
  <c r="BI40" i="6" s="1"/>
  <c r="BM40" i="6" s="1"/>
  <c r="BQ40" i="6" s="1"/>
  <c r="Q39" i="6"/>
  <c r="U39" i="6" s="1"/>
  <c r="Y39" i="6" s="1"/>
  <c r="AC39" i="6" s="1"/>
  <c r="AG39" i="6" s="1"/>
  <c r="AK39" i="6" s="1"/>
  <c r="AO39" i="6" s="1"/>
  <c r="AS39" i="6" s="1"/>
  <c r="AW39" i="6" s="1"/>
  <c r="BA39" i="6" s="1"/>
  <c r="BE39" i="6" s="1"/>
  <c r="BI39" i="6" s="1"/>
  <c r="BM39" i="6" s="1"/>
  <c r="BQ39" i="6" s="1"/>
  <c r="K39" i="6"/>
  <c r="O39" i="6" s="1"/>
  <c r="S39" i="6" s="1"/>
  <c r="W39" i="6" s="1"/>
  <c r="AA39" i="6" s="1"/>
  <c r="AE39" i="6" s="1"/>
  <c r="AI39" i="6" s="1"/>
  <c r="AM39" i="6" s="1"/>
  <c r="AQ39" i="6" s="1"/>
  <c r="AU39" i="6" s="1"/>
  <c r="AY39" i="6" s="1"/>
  <c r="BC39" i="6" s="1"/>
  <c r="BG39" i="6" s="1"/>
  <c r="BK39" i="6" s="1"/>
  <c r="BO39" i="6" s="1"/>
  <c r="BS39" i="6" s="1"/>
  <c r="I39" i="6"/>
  <c r="M39" i="6" s="1"/>
  <c r="K38" i="6"/>
  <c r="O38" i="6" s="1"/>
  <c r="S38" i="6" s="1"/>
  <c r="W38" i="6" s="1"/>
  <c r="AA38" i="6" s="1"/>
  <c r="AE38" i="6" s="1"/>
  <c r="AI38" i="6" s="1"/>
  <c r="AM38" i="6" s="1"/>
  <c r="AQ38" i="6" s="1"/>
  <c r="AU38" i="6" s="1"/>
  <c r="AY38" i="6" s="1"/>
  <c r="BC38" i="6" s="1"/>
  <c r="BG38" i="6" s="1"/>
  <c r="BK38" i="6" s="1"/>
  <c r="BO38" i="6" s="1"/>
  <c r="BS38" i="6" s="1"/>
  <c r="I38" i="6"/>
  <c r="M38" i="6" s="1"/>
  <c r="Q38" i="6" s="1"/>
  <c r="U38" i="6" s="1"/>
  <c r="Y38" i="6" s="1"/>
  <c r="AC38" i="6" s="1"/>
  <c r="AG38" i="6" s="1"/>
  <c r="AK38" i="6" s="1"/>
  <c r="AO38" i="6" s="1"/>
  <c r="AS38" i="6" s="1"/>
  <c r="AW38" i="6" s="1"/>
  <c r="BA38" i="6" s="1"/>
  <c r="BE38" i="6" s="1"/>
  <c r="BI38" i="6" s="1"/>
  <c r="BM38" i="6" s="1"/>
  <c r="BQ38" i="6" s="1"/>
  <c r="Q37" i="6"/>
  <c r="AA37" i="6" s="1"/>
  <c r="AK37" i="6" s="1"/>
  <c r="AU37" i="6" s="1"/>
  <c r="BE37" i="6" s="1"/>
  <c r="BO37" i="6" s="1"/>
  <c r="O37" i="6"/>
  <c r="Y37" i="6" s="1"/>
  <c r="AI37" i="6" s="1"/>
  <c r="AS37" i="6" s="1"/>
  <c r="BC37" i="6" s="1"/>
  <c r="BM37" i="6" s="1"/>
  <c r="K37" i="6"/>
  <c r="U37" i="6" s="1"/>
  <c r="AE37" i="6" s="1"/>
  <c r="AO37" i="6" s="1"/>
  <c r="AY37" i="6" s="1"/>
  <c r="BI37" i="6" s="1"/>
  <c r="BS37" i="6" s="1"/>
  <c r="I37" i="6"/>
  <c r="M37" i="6" s="1"/>
  <c r="W37" i="6" s="1"/>
  <c r="AG37" i="6" s="1"/>
  <c r="AQ37" i="6" s="1"/>
  <c r="BA37" i="6" s="1"/>
  <c r="BK37" i="6" s="1"/>
  <c r="I36" i="6"/>
  <c r="K36" i="6" s="1"/>
  <c r="M36" i="6" s="1"/>
  <c r="O36" i="6" s="1"/>
  <c r="Q36" i="6" s="1"/>
  <c r="S36" i="6" s="1"/>
  <c r="U36" i="6" s="1"/>
  <c r="W36" i="6" s="1"/>
  <c r="Y36" i="6" s="1"/>
  <c r="AA36" i="6" s="1"/>
  <c r="AC36" i="6" s="1"/>
  <c r="AE36" i="6" s="1"/>
  <c r="AG36" i="6" s="1"/>
  <c r="AI36" i="6" s="1"/>
  <c r="AK36" i="6" s="1"/>
  <c r="AM36" i="6" s="1"/>
  <c r="AO36" i="6" s="1"/>
  <c r="AQ36" i="6" s="1"/>
  <c r="AS36" i="6" s="1"/>
  <c r="AU36" i="6" s="1"/>
  <c r="AW36" i="6" s="1"/>
  <c r="AY36" i="6" s="1"/>
  <c r="BA36" i="6" s="1"/>
  <c r="BC36" i="6" s="1"/>
  <c r="BE36" i="6" s="1"/>
  <c r="BG36" i="6" s="1"/>
  <c r="BI36" i="6" s="1"/>
  <c r="BK36" i="6" s="1"/>
  <c r="BM36" i="6" s="1"/>
  <c r="BO36" i="6" s="1"/>
  <c r="BQ36" i="6" s="1"/>
  <c r="BS36" i="6" s="1"/>
  <c r="S35" i="6"/>
  <c r="W35" i="6" s="1"/>
  <c r="AA35" i="6" s="1"/>
  <c r="AE35" i="6" s="1"/>
  <c r="AI35" i="6" s="1"/>
  <c r="AM35" i="6" s="1"/>
  <c r="AQ35" i="6" s="1"/>
  <c r="AU35" i="6" s="1"/>
  <c r="AY35" i="6" s="1"/>
  <c r="BC35" i="6" s="1"/>
  <c r="BG35" i="6" s="1"/>
  <c r="BK35" i="6" s="1"/>
  <c r="BO35" i="6" s="1"/>
  <c r="BS35" i="6" s="1"/>
  <c r="K35" i="6"/>
  <c r="O35" i="6" s="1"/>
  <c r="I35" i="6"/>
  <c r="M35" i="6" s="1"/>
  <c r="Q35" i="6" s="1"/>
  <c r="U35" i="6" s="1"/>
  <c r="Y35" i="6" s="1"/>
  <c r="AC35" i="6" s="1"/>
  <c r="AG35" i="6" s="1"/>
  <c r="AK35" i="6" s="1"/>
  <c r="AO35" i="6" s="1"/>
  <c r="AS35" i="6" s="1"/>
  <c r="AW35" i="6" s="1"/>
  <c r="BA35" i="6" s="1"/>
  <c r="BE35" i="6" s="1"/>
  <c r="BI35" i="6" s="1"/>
  <c r="BM35" i="6" s="1"/>
  <c r="BQ35" i="6" s="1"/>
  <c r="K34" i="6"/>
  <c r="O34" i="6" s="1"/>
  <c r="S34" i="6" s="1"/>
  <c r="W34" i="6" s="1"/>
  <c r="AA34" i="6" s="1"/>
  <c r="AE34" i="6" s="1"/>
  <c r="AI34" i="6" s="1"/>
  <c r="AM34" i="6" s="1"/>
  <c r="AQ34" i="6" s="1"/>
  <c r="AU34" i="6" s="1"/>
  <c r="AY34" i="6" s="1"/>
  <c r="BC34" i="6" s="1"/>
  <c r="BG34" i="6" s="1"/>
  <c r="BK34" i="6" s="1"/>
  <c r="BO34" i="6" s="1"/>
  <c r="BS34" i="6" s="1"/>
  <c r="I34" i="6"/>
  <c r="M34" i="6" s="1"/>
  <c r="Q34" i="6" s="1"/>
  <c r="U34" i="6" s="1"/>
  <c r="Y34" i="6" s="1"/>
  <c r="AC34" i="6" s="1"/>
  <c r="AG34" i="6" s="1"/>
  <c r="AK34" i="6" s="1"/>
  <c r="AO34" i="6" s="1"/>
  <c r="AS34" i="6" s="1"/>
  <c r="AW34" i="6" s="1"/>
  <c r="BA34" i="6" s="1"/>
  <c r="BE34" i="6" s="1"/>
  <c r="BI34" i="6" s="1"/>
  <c r="BM34" i="6" s="1"/>
  <c r="BQ34" i="6" s="1"/>
  <c r="K33" i="6"/>
  <c r="O33" i="6" s="1"/>
  <c r="S33" i="6" s="1"/>
  <c r="W33" i="6" s="1"/>
  <c r="AA33" i="6" s="1"/>
  <c r="AE33" i="6" s="1"/>
  <c r="AI33" i="6" s="1"/>
  <c r="AM33" i="6" s="1"/>
  <c r="AQ33" i="6" s="1"/>
  <c r="AU33" i="6" s="1"/>
  <c r="AY33" i="6" s="1"/>
  <c r="BC33" i="6" s="1"/>
  <c r="BG33" i="6" s="1"/>
  <c r="BK33" i="6" s="1"/>
  <c r="BO33" i="6" s="1"/>
  <c r="BS33" i="6" s="1"/>
  <c r="I33" i="6"/>
  <c r="M33" i="6" s="1"/>
  <c r="Q33" i="6" s="1"/>
  <c r="U33" i="6" s="1"/>
  <c r="Y33" i="6" s="1"/>
  <c r="AC33" i="6" s="1"/>
  <c r="AG33" i="6" s="1"/>
  <c r="AK33" i="6" s="1"/>
  <c r="AO33" i="6" s="1"/>
  <c r="AS33" i="6" s="1"/>
  <c r="AW33" i="6" s="1"/>
  <c r="BA33" i="6" s="1"/>
  <c r="BE33" i="6" s="1"/>
  <c r="BI33" i="6" s="1"/>
  <c r="BM33" i="6" s="1"/>
  <c r="BQ33" i="6" s="1"/>
  <c r="AG32" i="6"/>
  <c r="AQ32" i="6" s="1"/>
  <c r="BA32" i="6" s="1"/>
  <c r="BK32" i="6" s="1"/>
  <c r="Q32" i="6"/>
  <c r="AA32" i="6" s="1"/>
  <c r="AK32" i="6" s="1"/>
  <c r="AU32" i="6" s="1"/>
  <c r="BE32" i="6" s="1"/>
  <c r="BO32" i="6" s="1"/>
  <c r="O32" i="6"/>
  <c r="Y32" i="6" s="1"/>
  <c r="AI32" i="6" s="1"/>
  <c r="AS32" i="6" s="1"/>
  <c r="BC32" i="6" s="1"/>
  <c r="BM32" i="6" s="1"/>
  <c r="K32" i="6"/>
  <c r="U32" i="6" s="1"/>
  <c r="AE32" i="6" s="1"/>
  <c r="AO32" i="6" s="1"/>
  <c r="AY32" i="6" s="1"/>
  <c r="BI32" i="6" s="1"/>
  <c r="BS32" i="6" s="1"/>
  <c r="I32" i="6"/>
  <c r="M32" i="6" s="1"/>
  <c r="W32" i="6" s="1"/>
  <c r="AA31" i="6"/>
  <c r="AK31" i="6" s="1"/>
  <c r="AU31" i="6" s="1"/>
  <c r="BE31" i="6" s="1"/>
  <c r="BO31" i="6" s="1"/>
  <c r="Y31" i="6"/>
  <c r="AI31" i="6" s="1"/>
  <c r="AS31" i="6" s="1"/>
  <c r="BC31" i="6" s="1"/>
  <c r="BM31" i="6" s="1"/>
  <c r="Q31" i="6"/>
  <c r="O31" i="6"/>
  <c r="K31" i="6"/>
  <c r="U31" i="6" s="1"/>
  <c r="AE31" i="6" s="1"/>
  <c r="AO31" i="6" s="1"/>
  <c r="AY31" i="6" s="1"/>
  <c r="BI31" i="6" s="1"/>
  <c r="BS31" i="6" s="1"/>
  <c r="I31" i="6"/>
  <c r="M31" i="6" s="1"/>
  <c r="W31" i="6" s="1"/>
  <c r="AG31" i="6" s="1"/>
  <c r="AQ31" i="6" s="1"/>
  <c r="BA31" i="6" s="1"/>
  <c r="BK31" i="6" s="1"/>
  <c r="K30" i="6"/>
  <c r="O30" i="6" s="1"/>
  <c r="S30" i="6" s="1"/>
  <c r="W30" i="6" s="1"/>
  <c r="AA30" i="6" s="1"/>
  <c r="AE30" i="6" s="1"/>
  <c r="AI30" i="6" s="1"/>
  <c r="AM30" i="6" s="1"/>
  <c r="AQ30" i="6" s="1"/>
  <c r="AU30" i="6" s="1"/>
  <c r="AY30" i="6" s="1"/>
  <c r="BC30" i="6" s="1"/>
  <c r="BG30" i="6" s="1"/>
  <c r="BK30" i="6" s="1"/>
  <c r="BO30" i="6" s="1"/>
  <c r="BS30" i="6" s="1"/>
  <c r="I30" i="6"/>
  <c r="M30" i="6" s="1"/>
  <c r="Q30" i="6" s="1"/>
  <c r="U30" i="6" s="1"/>
  <c r="Y30" i="6" s="1"/>
  <c r="AC30" i="6" s="1"/>
  <c r="AG30" i="6" s="1"/>
  <c r="AK30" i="6" s="1"/>
  <c r="AO30" i="6" s="1"/>
  <c r="AS30" i="6" s="1"/>
  <c r="AW30" i="6" s="1"/>
  <c r="BA30" i="6" s="1"/>
  <c r="BE30" i="6" s="1"/>
  <c r="BI30" i="6" s="1"/>
  <c r="BM30" i="6" s="1"/>
  <c r="BQ30" i="6" s="1"/>
  <c r="K29" i="6"/>
  <c r="O29" i="6" s="1"/>
  <c r="S29" i="6" s="1"/>
  <c r="W29" i="6" s="1"/>
  <c r="AA29" i="6" s="1"/>
  <c r="AE29" i="6" s="1"/>
  <c r="AI29" i="6" s="1"/>
  <c r="AM29" i="6" s="1"/>
  <c r="AQ29" i="6" s="1"/>
  <c r="AU29" i="6" s="1"/>
  <c r="AY29" i="6" s="1"/>
  <c r="BC29" i="6" s="1"/>
  <c r="BG29" i="6" s="1"/>
  <c r="BK29" i="6" s="1"/>
  <c r="BO29" i="6" s="1"/>
  <c r="BS29" i="6" s="1"/>
  <c r="I29" i="6"/>
  <c r="M29" i="6" s="1"/>
  <c r="Q29" i="6" s="1"/>
  <c r="U29" i="6" s="1"/>
  <c r="Y29" i="6" s="1"/>
  <c r="AC29" i="6" s="1"/>
  <c r="AG29" i="6" s="1"/>
  <c r="AK29" i="6" s="1"/>
  <c r="AO29" i="6" s="1"/>
  <c r="AS29" i="6" s="1"/>
  <c r="AW29" i="6" s="1"/>
  <c r="BA29" i="6" s="1"/>
  <c r="BE29" i="6" s="1"/>
  <c r="BI29" i="6" s="1"/>
  <c r="BM29" i="6" s="1"/>
  <c r="BQ29" i="6" s="1"/>
  <c r="O28" i="6"/>
  <c r="W28" i="6" s="1"/>
  <c r="AE28" i="6" s="1"/>
  <c r="AM28" i="6" s="1"/>
  <c r="AU28" i="6" s="1"/>
  <c r="BC28" i="6" s="1"/>
  <c r="BK28" i="6" s="1"/>
  <c r="BS28" i="6" s="1"/>
  <c r="I28" i="6"/>
  <c r="Q28" i="6" s="1"/>
  <c r="Y28" i="6" s="1"/>
  <c r="AG28" i="6" s="1"/>
  <c r="AO28" i="6" s="1"/>
  <c r="AW28" i="6" s="1"/>
  <c r="BE28" i="6" s="1"/>
  <c r="BM28" i="6" s="1"/>
  <c r="AA27" i="6"/>
  <c r="AQ27" i="6" s="1"/>
  <c r="BG27" i="6" s="1"/>
  <c r="W27" i="6"/>
  <c r="AM27" i="6" s="1"/>
  <c r="BC27" i="6" s="1"/>
  <c r="BS27" i="6" s="1"/>
  <c r="U27" i="6"/>
  <c r="AK27" i="6" s="1"/>
  <c r="BA27" i="6" s="1"/>
  <c r="BQ27" i="6" s="1"/>
  <c r="K27" i="6"/>
  <c r="O27" i="6" s="1"/>
  <c r="AE27" i="6" s="1"/>
  <c r="AU27" i="6" s="1"/>
  <c r="BK27" i="6" s="1"/>
  <c r="I27" i="6"/>
  <c r="M27" i="6" s="1"/>
  <c r="AC27" i="6" s="1"/>
  <c r="AS27" i="6" s="1"/>
  <c r="BI27" i="6" s="1"/>
  <c r="K26" i="6"/>
  <c r="O26" i="6" s="1"/>
  <c r="S26" i="6" s="1"/>
  <c r="W26" i="6" s="1"/>
  <c r="AA26" i="6" s="1"/>
  <c r="AE26" i="6" s="1"/>
  <c r="AI26" i="6" s="1"/>
  <c r="AM26" i="6" s="1"/>
  <c r="AQ26" i="6" s="1"/>
  <c r="AU26" i="6" s="1"/>
  <c r="AY26" i="6" s="1"/>
  <c r="BC26" i="6" s="1"/>
  <c r="BG26" i="6" s="1"/>
  <c r="BK26" i="6" s="1"/>
  <c r="BO26" i="6" s="1"/>
  <c r="BS26" i="6" s="1"/>
  <c r="I26" i="6"/>
  <c r="M26" i="6" s="1"/>
  <c r="Q26" i="6" s="1"/>
  <c r="U26" i="6" s="1"/>
  <c r="Y26" i="6" s="1"/>
  <c r="AC26" i="6" s="1"/>
  <c r="AG26" i="6" s="1"/>
  <c r="AK26" i="6" s="1"/>
  <c r="AO26" i="6" s="1"/>
  <c r="AS26" i="6" s="1"/>
  <c r="AW26" i="6" s="1"/>
  <c r="BA26" i="6" s="1"/>
  <c r="BE26" i="6" s="1"/>
  <c r="BI26" i="6" s="1"/>
  <c r="BM26" i="6" s="1"/>
  <c r="BQ26" i="6" s="1"/>
  <c r="K25" i="6"/>
  <c r="O25" i="6" s="1"/>
  <c r="S25" i="6" s="1"/>
  <c r="W25" i="6" s="1"/>
  <c r="AA25" i="6" s="1"/>
  <c r="AE25" i="6" s="1"/>
  <c r="AI25" i="6" s="1"/>
  <c r="AM25" i="6" s="1"/>
  <c r="AQ25" i="6" s="1"/>
  <c r="AU25" i="6" s="1"/>
  <c r="AY25" i="6" s="1"/>
  <c r="BC25" i="6" s="1"/>
  <c r="BG25" i="6" s="1"/>
  <c r="BK25" i="6" s="1"/>
  <c r="BO25" i="6" s="1"/>
  <c r="BS25" i="6" s="1"/>
  <c r="I25" i="6"/>
  <c r="M25" i="6" s="1"/>
  <c r="Q25" i="6" s="1"/>
  <c r="U25" i="6" s="1"/>
  <c r="Y25" i="6" s="1"/>
  <c r="AC25" i="6" s="1"/>
  <c r="AG25" i="6" s="1"/>
  <c r="AK25" i="6" s="1"/>
  <c r="AO25" i="6" s="1"/>
  <c r="AS25" i="6" s="1"/>
  <c r="AW25" i="6" s="1"/>
  <c r="BA25" i="6" s="1"/>
  <c r="BE25" i="6" s="1"/>
  <c r="BI25" i="6" s="1"/>
  <c r="BM25" i="6" s="1"/>
  <c r="BQ25" i="6" s="1"/>
  <c r="S24" i="6"/>
  <c r="AE24" i="6" s="1"/>
  <c r="AQ24" i="6" s="1"/>
  <c r="BC24" i="6" s="1"/>
  <c r="BO24" i="6" s="1"/>
  <c r="Q24" i="6"/>
  <c r="AC24" i="6" s="1"/>
  <c r="AO24" i="6" s="1"/>
  <c r="BA24" i="6" s="1"/>
  <c r="BM24" i="6" s="1"/>
  <c r="O24" i="6"/>
  <c r="AA24" i="6" s="1"/>
  <c r="AM24" i="6" s="1"/>
  <c r="AY24" i="6" s="1"/>
  <c r="BK24" i="6" s="1"/>
  <c r="K24" i="6"/>
  <c r="W24" i="6" s="1"/>
  <c r="AI24" i="6" s="1"/>
  <c r="AU24" i="6" s="1"/>
  <c r="BG24" i="6" s="1"/>
  <c r="BS24" i="6" s="1"/>
  <c r="I24" i="6"/>
  <c r="E21" i="6"/>
  <c r="K20" i="6"/>
  <c r="O20" i="6" s="1"/>
  <c r="S20" i="6" s="1"/>
  <c r="W20" i="6" s="1"/>
  <c r="AA20" i="6" s="1"/>
  <c r="AE20" i="6" s="1"/>
  <c r="AI20" i="6" s="1"/>
  <c r="AM20" i="6" s="1"/>
  <c r="AQ20" i="6" s="1"/>
  <c r="AU20" i="6" s="1"/>
  <c r="AY20" i="6" s="1"/>
  <c r="BC20" i="6" s="1"/>
  <c r="BG20" i="6" s="1"/>
  <c r="BK20" i="6" s="1"/>
  <c r="BO20" i="6" s="1"/>
  <c r="BS20" i="6" s="1"/>
  <c r="I20" i="6"/>
  <c r="M20" i="6" s="1"/>
  <c r="Q20" i="6" s="1"/>
  <c r="U20" i="6" s="1"/>
  <c r="Y20" i="6" s="1"/>
  <c r="AC20" i="6" s="1"/>
  <c r="AG20" i="6" s="1"/>
  <c r="AK20" i="6" s="1"/>
  <c r="AO20" i="6" s="1"/>
  <c r="AS20" i="6" s="1"/>
  <c r="AW20" i="6" s="1"/>
  <c r="BA20" i="6" s="1"/>
  <c r="BE20" i="6" s="1"/>
  <c r="BI20" i="6" s="1"/>
  <c r="BM20" i="6" s="1"/>
  <c r="BQ20" i="6" s="1"/>
  <c r="W19" i="6"/>
  <c r="AM19" i="6" s="1"/>
  <c r="BC19" i="6" s="1"/>
  <c r="BS19" i="6" s="1"/>
  <c r="U19" i="6"/>
  <c r="AK19" i="6" s="1"/>
  <c r="BA19" i="6" s="1"/>
  <c r="BQ19" i="6" s="1"/>
  <c r="I19" i="6"/>
  <c r="Y19" i="6" s="1"/>
  <c r="AO19" i="6" s="1"/>
  <c r="BE19" i="6" s="1"/>
  <c r="K18" i="6"/>
  <c r="O18" i="6" s="1"/>
  <c r="S18" i="6" s="1"/>
  <c r="W18" i="6" s="1"/>
  <c r="AA18" i="6" s="1"/>
  <c r="AE18" i="6" s="1"/>
  <c r="AI18" i="6" s="1"/>
  <c r="AM18" i="6" s="1"/>
  <c r="AQ18" i="6" s="1"/>
  <c r="AU18" i="6" s="1"/>
  <c r="AY18" i="6" s="1"/>
  <c r="BC18" i="6" s="1"/>
  <c r="BG18" i="6" s="1"/>
  <c r="BK18" i="6" s="1"/>
  <c r="BO18" i="6" s="1"/>
  <c r="BS18" i="6" s="1"/>
  <c r="I18" i="6"/>
  <c r="M18" i="6" s="1"/>
  <c r="Q18" i="6" s="1"/>
  <c r="U18" i="6" s="1"/>
  <c r="Y18" i="6" s="1"/>
  <c r="AC18" i="6" s="1"/>
  <c r="AG18" i="6" s="1"/>
  <c r="AK18" i="6" s="1"/>
  <c r="AO18" i="6" s="1"/>
  <c r="AS18" i="6" s="1"/>
  <c r="AW18" i="6" s="1"/>
  <c r="BA18" i="6" s="1"/>
  <c r="BE18" i="6" s="1"/>
  <c r="BI18" i="6" s="1"/>
  <c r="BM18" i="6" s="1"/>
  <c r="BQ18" i="6" s="1"/>
  <c r="I17" i="6"/>
  <c r="K17" i="6" s="1"/>
  <c r="M17" i="6" s="1"/>
  <c r="O17" i="6" s="1"/>
  <c r="Q17" i="6" s="1"/>
  <c r="S17" i="6" s="1"/>
  <c r="U17" i="6" s="1"/>
  <c r="W17" i="6" s="1"/>
  <c r="Y17" i="6" s="1"/>
  <c r="AA17" i="6" s="1"/>
  <c r="AC17" i="6" s="1"/>
  <c r="AE17" i="6" s="1"/>
  <c r="AG17" i="6" s="1"/>
  <c r="AI17" i="6" s="1"/>
  <c r="AK17" i="6" s="1"/>
  <c r="AM17" i="6" s="1"/>
  <c r="AO17" i="6" s="1"/>
  <c r="AQ17" i="6" s="1"/>
  <c r="AS17" i="6" s="1"/>
  <c r="AU17" i="6" s="1"/>
  <c r="AW17" i="6" s="1"/>
  <c r="AY17" i="6" s="1"/>
  <c r="BA17" i="6" s="1"/>
  <c r="BC17" i="6" s="1"/>
  <c r="BE17" i="6" s="1"/>
  <c r="BG17" i="6" s="1"/>
  <c r="BI17" i="6" s="1"/>
  <c r="BK17" i="6" s="1"/>
  <c r="BM17" i="6" s="1"/>
  <c r="BO17" i="6" s="1"/>
  <c r="BQ17" i="6" s="1"/>
  <c r="BS17" i="6" s="1"/>
  <c r="S16" i="6"/>
  <c r="W16" i="6" s="1"/>
  <c r="AA16" i="6" s="1"/>
  <c r="AE16" i="6" s="1"/>
  <c r="AI16" i="6" s="1"/>
  <c r="AM16" i="6" s="1"/>
  <c r="AQ16" i="6" s="1"/>
  <c r="AU16" i="6" s="1"/>
  <c r="AY16" i="6" s="1"/>
  <c r="BC16" i="6" s="1"/>
  <c r="BG16" i="6" s="1"/>
  <c r="BK16" i="6" s="1"/>
  <c r="BO16" i="6" s="1"/>
  <c r="BS16" i="6" s="1"/>
  <c r="K16" i="6"/>
  <c r="O16" i="6" s="1"/>
  <c r="I16" i="6"/>
  <c r="M16" i="6" s="1"/>
  <c r="Q16" i="6" s="1"/>
  <c r="U16" i="6" s="1"/>
  <c r="Y16" i="6" s="1"/>
  <c r="AC16" i="6" s="1"/>
  <c r="AG16" i="6" s="1"/>
  <c r="AK16" i="6" s="1"/>
  <c r="AO16" i="6" s="1"/>
  <c r="AS16" i="6" s="1"/>
  <c r="AW16" i="6" s="1"/>
  <c r="BA16" i="6" s="1"/>
  <c r="BE16" i="6" s="1"/>
  <c r="BI16" i="6" s="1"/>
  <c r="BM16" i="6" s="1"/>
  <c r="BQ16" i="6" s="1"/>
  <c r="I10" i="6"/>
  <c r="F10" i="6"/>
  <c r="BS9" i="6"/>
  <c r="BQ9" i="6"/>
  <c r="BO9" i="6"/>
  <c r="BM9" i="6"/>
  <c r="BK9" i="6"/>
  <c r="BI9" i="6"/>
  <c r="BG9" i="6"/>
  <c r="BE9" i="6"/>
  <c r="BC9" i="6"/>
  <c r="BA9" i="6"/>
  <c r="AY9" i="6"/>
  <c r="AW9" i="6"/>
  <c r="AU9" i="6"/>
  <c r="AS9" i="6"/>
  <c r="AQ9" i="6"/>
  <c r="AO9" i="6"/>
  <c r="AM9" i="6"/>
  <c r="AK9" i="6"/>
  <c r="AI9" i="6"/>
  <c r="AG9" i="6"/>
  <c r="AE9" i="6"/>
  <c r="AC9" i="6"/>
  <c r="AA9" i="6"/>
  <c r="Y9" i="6"/>
  <c r="W9" i="6"/>
  <c r="U9" i="6"/>
  <c r="S9" i="6"/>
  <c r="Q9" i="6"/>
  <c r="O9" i="6"/>
  <c r="M9" i="6"/>
  <c r="K9" i="6"/>
  <c r="I9" i="6"/>
  <c r="F9" i="6"/>
  <c r="BS8" i="6"/>
  <c r="BQ8" i="6"/>
  <c r="BO8" i="6"/>
  <c r="BM8" i="6"/>
  <c r="BK8" i="6"/>
  <c r="BI8" i="6"/>
  <c r="BG8" i="6"/>
  <c r="BE8" i="6"/>
  <c r="BC8" i="6"/>
  <c r="BA8" i="6"/>
  <c r="AY8" i="6"/>
  <c r="AW8" i="6"/>
  <c r="AU8" i="6"/>
  <c r="AS8" i="6"/>
  <c r="AQ8" i="6"/>
  <c r="AO8" i="6"/>
  <c r="AM8" i="6"/>
  <c r="AK8" i="6"/>
  <c r="AI8" i="6"/>
  <c r="AG8" i="6"/>
  <c r="AE8" i="6"/>
  <c r="AC8" i="6"/>
  <c r="AA8" i="6"/>
  <c r="Y8" i="6"/>
  <c r="W8" i="6"/>
  <c r="U8" i="6"/>
  <c r="S8" i="6"/>
  <c r="Q8" i="6"/>
  <c r="O8" i="6"/>
  <c r="M8" i="6"/>
  <c r="K8" i="6"/>
  <c r="I8" i="6"/>
  <c r="F8" i="6"/>
  <c r="AS7" i="6"/>
  <c r="BM7" i="6" s="1"/>
  <c r="AA7" i="6"/>
  <c r="AU7" i="6" s="1"/>
  <c r="BO7" i="6" s="1"/>
  <c r="Y7" i="6"/>
  <c r="W7" i="6"/>
  <c r="AQ7" i="6" s="1"/>
  <c r="BK7" i="6" s="1"/>
  <c r="U7" i="6"/>
  <c r="AO7" i="6" s="1"/>
  <c r="BI7" i="6" s="1"/>
  <c r="S7" i="6"/>
  <c r="AM7" i="6" s="1"/>
  <c r="BG7" i="6" s="1"/>
  <c r="K7" i="6"/>
  <c r="O7" i="6" s="1"/>
  <c r="AI7" i="6" s="1"/>
  <c r="BC7" i="6" s="1"/>
  <c r="I7" i="6"/>
  <c r="M7" i="6" s="1"/>
  <c r="F7" i="6"/>
  <c r="AU6" i="6"/>
  <c r="BO6" i="6" s="1"/>
  <c r="AO6" i="6"/>
  <c r="BI6" i="6" s="1"/>
  <c r="AA6" i="6"/>
  <c r="Y6" i="6"/>
  <c r="AS6" i="6" s="1"/>
  <c r="BM6" i="6" s="1"/>
  <c r="W6" i="6"/>
  <c r="AQ6" i="6" s="1"/>
  <c r="BK6" i="6" s="1"/>
  <c r="U6" i="6"/>
  <c r="S6" i="6"/>
  <c r="AM6" i="6" s="1"/>
  <c r="BG6" i="6" s="1"/>
  <c r="K6" i="6"/>
  <c r="O6" i="6" s="1"/>
  <c r="AI6" i="6" s="1"/>
  <c r="BC6" i="6" s="1"/>
  <c r="I6" i="6"/>
  <c r="F6" i="6"/>
  <c r="BS5" i="6"/>
  <c r="BQ5" i="6"/>
  <c r="BO5" i="6"/>
  <c r="BM5" i="6"/>
  <c r="BK5" i="6"/>
  <c r="BI5" i="6"/>
  <c r="BG5" i="6"/>
  <c r="BE5" i="6"/>
  <c r="BC5" i="6"/>
  <c r="BA5" i="6"/>
  <c r="AY5" i="6"/>
  <c r="AW5" i="6"/>
  <c r="AU5" i="6"/>
  <c r="AS5" i="6"/>
  <c r="AQ5" i="6"/>
  <c r="AO5" i="6"/>
  <c r="AM5" i="6"/>
  <c r="AK5" i="6"/>
  <c r="AI5" i="6"/>
  <c r="AG5" i="6"/>
  <c r="AE5" i="6"/>
  <c r="AC5" i="6"/>
  <c r="AA5" i="6"/>
  <c r="Y5" i="6"/>
  <c r="W5" i="6"/>
  <c r="U5" i="6"/>
  <c r="S5" i="6"/>
  <c r="Q5" i="6"/>
  <c r="O5" i="6"/>
  <c r="M5" i="6"/>
  <c r="K5" i="6"/>
  <c r="I5" i="6"/>
  <c r="F5" i="6"/>
  <c r="AA4" i="6"/>
  <c r="AU4" i="6" s="1"/>
  <c r="BO4" i="6" s="1"/>
  <c r="Y4" i="6"/>
  <c r="W4" i="6"/>
  <c r="AQ4" i="6" s="1"/>
  <c r="BK4" i="6" s="1"/>
  <c r="K4" i="6"/>
  <c r="I4" i="6"/>
  <c r="F4" i="6"/>
  <c r="AA3" i="6"/>
  <c r="AU3" i="6" s="1"/>
  <c r="Y3" i="6"/>
  <c r="AS3" i="6" s="1"/>
  <c r="BM3" i="6" s="1"/>
  <c r="W3" i="6"/>
  <c r="M3" i="6"/>
  <c r="K3" i="6"/>
  <c r="O3" i="6" s="1"/>
  <c r="I3" i="6"/>
  <c r="AC3" i="6" s="1"/>
  <c r="AW3" i="6" s="1"/>
  <c r="BQ3" i="6" s="1"/>
  <c r="F3" i="6"/>
  <c r="G73" i="5"/>
  <c r="G68" i="5"/>
  <c r="G63" i="5"/>
  <c r="A63" i="5"/>
  <c r="H56" i="5"/>
  <c r="H55" i="5"/>
  <c r="H54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0" i="5"/>
  <c r="H29" i="5"/>
  <c r="H28" i="5"/>
  <c r="H27" i="5"/>
  <c r="H26" i="5"/>
  <c r="D22" i="5"/>
  <c r="H22" i="5" s="1"/>
  <c r="D21" i="5"/>
  <c r="H21" i="5" s="1"/>
  <c r="D20" i="5"/>
  <c r="H20" i="5" s="1"/>
  <c r="D19" i="5"/>
  <c r="H19" i="5" s="1"/>
  <c r="D18" i="5"/>
  <c r="H18" i="5" s="1"/>
  <c r="D17" i="5"/>
  <c r="H17" i="5" s="1"/>
  <c r="H13" i="5"/>
  <c r="H12" i="5"/>
  <c r="H14" i="5" s="1"/>
  <c r="C46" i="9"/>
  <c r="B46" i="9"/>
  <c r="U46" i="9" s="1"/>
  <c r="U45" i="9"/>
  <c r="D45" i="9"/>
  <c r="D44" i="9"/>
  <c r="U43" i="9"/>
  <c r="U38" i="9"/>
  <c r="D38" i="9"/>
  <c r="C36" i="9"/>
  <c r="B36" i="9"/>
  <c r="D35" i="9"/>
  <c r="U32" i="9"/>
  <c r="D32" i="9"/>
  <c r="C27" i="9"/>
  <c r="B27" i="9"/>
  <c r="U27" i="9" s="1"/>
  <c r="W26" i="9"/>
  <c r="U26" i="9"/>
  <c r="D26" i="9"/>
  <c r="U25" i="9"/>
  <c r="C22" i="9"/>
  <c r="C28" i="9" s="1"/>
  <c r="J21" i="9"/>
  <c r="I21" i="9"/>
  <c r="H21" i="9"/>
  <c r="J68" i="55"/>
  <c r="J69" i="55" s="1"/>
  <c r="J71" i="55" s="1"/>
  <c r="J32" i="54"/>
  <c r="J62" i="53"/>
  <c r="J63" i="53" s="1"/>
  <c r="AC7" i="6" l="1"/>
  <c r="AW7" i="6" s="1"/>
  <c r="BQ7" i="6" s="1"/>
  <c r="F11" i="6"/>
  <c r="AE7" i="6"/>
  <c r="AY7" i="6" s="1"/>
  <c r="BS7" i="6" s="1"/>
  <c r="S27" i="6"/>
  <c r="AI27" i="6" s="1"/>
  <c r="AY27" i="6" s="1"/>
  <c r="BO27" i="6" s="1"/>
  <c r="D36" i="9"/>
  <c r="AE3" i="6"/>
  <c r="B47" i="9"/>
  <c r="U47" i="9" s="1"/>
  <c r="H51" i="5"/>
  <c r="H57" i="5"/>
  <c r="D27" i="9"/>
  <c r="K28" i="6"/>
  <c r="M28" i="6" s="1"/>
  <c r="U28" i="6" s="1"/>
  <c r="AC28" i="6" s="1"/>
  <c r="AK28" i="6" s="1"/>
  <c r="AS28" i="6" s="1"/>
  <c r="BA28" i="6" s="1"/>
  <c r="BI28" i="6" s="1"/>
  <c r="BQ28" i="6" s="1"/>
  <c r="H31" i="5"/>
  <c r="K19" i="6"/>
  <c r="AA19" i="6" s="1"/>
  <c r="AQ19" i="6" s="1"/>
  <c r="BG19" i="6" s="1"/>
  <c r="H23" i="5"/>
  <c r="AE6" i="6"/>
  <c r="AY6" i="6" s="1"/>
  <c r="BS6" i="6" s="1"/>
  <c r="D46" i="9"/>
  <c r="J46" i="9" s="1"/>
  <c r="C30" i="9"/>
  <c r="C31" i="9" s="1"/>
  <c r="C33" i="9" s="1"/>
  <c r="C37" i="9" s="1"/>
  <c r="C39" i="9" s="1"/>
  <c r="BO3" i="6"/>
  <c r="AG3" i="6"/>
  <c r="Q3" i="6"/>
  <c r="U24" i="6"/>
  <c r="AG24" i="6" s="1"/>
  <c r="AS24" i="6" s="1"/>
  <c r="BE24" i="6" s="1"/>
  <c r="BQ24" i="6" s="1"/>
  <c r="M24" i="6"/>
  <c r="Y24" i="6" s="1"/>
  <c r="AK24" i="6" s="1"/>
  <c r="AW24" i="6" s="1"/>
  <c r="BI24" i="6" s="1"/>
  <c r="AI3" i="6"/>
  <c r="I47" i="6"/>
  <c r="I49" i="6" s="1"/>
  <c r="S32" i="6"/>
  <c r="AC32" i="6" s="1"/>
  <c r="AM32" i="6" s="1"/>
  <c r="AW32" i="6" s="1"/>
  <c r="BG32" i="6" s="1"/>
  <c r="BQ32" i="6" s="1"/>
  <c r="C47" i="9"/>
  <c r="C48" i="9" s="1"/>
  <c r="AC4" i="6"/>
  <c r="S37" i="6"/>
  <c r="AC37" i="6" s="1"/>
  <c r="AM37" i="6" s="1"/>
  <c r="AW37" i="6" s="1"/>
  <c r="BG37" i="6" s="1"/>
  <c r="BQ37" i="6" s="1"/>
  <c r="W47" i="6"/>
  <c r="AQ3" i="6"/>
  <c r="S31" i="6"/>
  <c r="AC31" i="6" s="1"/>
  <c r="AM31" i="6" s="1"/>
  <c r="AW31" i="6" s="1"/>
  <c r="BG31" i="6" s="1"/>
  <c r="BQ31" i="6" s="1"/>
  <c r="J33" i="54"/>
  <c r="J35" i="54" s="1"/>
  <c r="U36" i="9"/>
  <c r="S3" i="6"/>
  <c r="AE4" i="6"/>
  <c r="AY4" i="6" s="1"/>
  <c r="BS4" i="6" s="1"/>
  <c r="O4" i="6"/>
  <c r="AS4" i="6"/>
  <c r="BM4" i="6" s="1"/>
  <c r="AG7" i="6"/>
  <c r="BA7" i="6" s="1"/>
  <c r="Q7" i="6"/>
  <c r="AK7" i="6" s="1"/>
  <c r="BE7" i="6" s="1"/>
  <c r="J65" i="53"/>
  <c r="AY3" i="6"/>
  <c r="M4" i="6"/>
  <c r="AC6" i="6"/>
  <c r="AW6" i="6" s="1"/>
  <c r="BQ6" i="6" s="1"/>
  <c r="M6" i="6"/>
  <c r="Q27" i="6"/>
  <c r="AG27" i="6" s="1"/>
  <c r="AW27" i="6" s="1"/>
  <c r="BM27" i="6" s="1"/>
  <c r="Y27" i="6"/>
  <c r="AO27" i="6" s="1"/>
  <c r="BE27" i="6" s="1"/>
  <c r="K47" i="6" l="1"/>
  <c r="H59" i="5"/>
  <c r="M19" i="6"/>
  <c r="M47" i="6" s="1"/>
  <c r="M49" i="6" s="1"/>
  <c r="S28" i="6"/>
  <c r="AA28" i="6" s="1"/>
  <c r="AI28" i="6" s="1"/>
  <c r="AQ28" i="6" s="1"/>
  <c r="AY28" i="6" s="1"/>
  <c r="BG28" i="6" s="1"/>
  <c r="BO28" i="6" s="1"/>
  <c r="K49" i="6"/>
  <c r="B48" i="9"/>
  <c r="U48" i="9" s="1"/>
  <c r="C40" i="9"/>
  <c r="C41" i="9"/>
  <c r="BS3" i="6"/>
  <c r="BS47" i="6" s="1"/>
  <c r="AG4" i="6"/>
  <c r="BA4" i="6" s="1"/>
  <c r="Q4" i="6"/>
  <c r="AM3" i="6"/>
  <c r="AQ47" i="6"/>
  <c r="BK3" i="6"/>
  <c r="AG6" i="6"/>
  <c r="BA6" i="6" s="1"/>
  <c r="Q6" i="6"/>
  <c r="AK6" i="6" s="1"/>
  <c r="BE6" i="6" s="1"/>
  <c r="AI4" i="6"/>
  <c r="BC4" i="6" s="1"/>
  <c r="S4" i="6"/>
  <c r="AM4" i="6" s="1"/>
  <c r="BG4" i="6" s="1"/>
  <c r="O19" i="6"/>
  <c r="AC19" i="6"/>
  <c r="AS19" i="6" s="1"/>
  <c r="BC3" i="6"/>
  <c r="U3" i="6"/>
  <c r="AK3" i="6"/>
  <c r="D47" i="9"/>
  <c r="D48" i="9" s="1"/>
  <c r="J48" i="9" s="1"/>
  <c r="Y47" i="6"/>
  <c r="AW4" i="6"/>
  <c r="AC47" i="6"/>
  <c r="BA3" i="6"/>
  <c r="AA47" i="6" l="1"/>
  <c r="Q19" i="6"/>
  <c r="AE19" i="6"/>
  <c r="O47" i="6"/>
  <c r="O49" i="6" s="1"/>
  <c r="BE3" i="6"/>
  <c r="BC47" i="6"/>
  <c r="BI19" i="6"/>
  <c r="AS47" i="6"/>
  <c r="BQ4" i="6"/>
  <c r="BQ47" i="6" s="1"/>
  <c r="BA47" i="6"/>
  <c r="AO3" i="6"/>
  <c r="AM47" i="6"/>
  <c r="BG3" i="6"/>
  <c r="BG47" i="6" s="1"/>
  <c r="U4" i="6"/>
  <c r="AO4" i="6" s="1"/>
  <c r="BI4" i="6" s="1"/>
  <c r="AK4" i="6"/>
  <c r="BE4" i="6" s="1"/>
  <c r="AK47" i="6" l="1"/>
  <c r="B21" i="9"/>
  <c r="U21" i="9" s="1"/>
  <c r="AO47" i="6"/>
  <c r="BI3" i="6"/>
  <c r="BI47" i="6" s="1"/>
  <c r="AG19" i="6"/>
  <c r="S19" i="6"/>
  <c r="Q47" i="6"/>
  <c r="Q49" i="6" s="1"/>
  <c r="U47" i="6"/>
  <c r="AU19" i="6"/>
  <c r="AE47" i="6"/>
  <c r="BE47" i="6"/>
  <c r="AI19" i="6" l="1"/>
  <c r="S47" i="6"/>
  <c r="S49" i="6" s="1"/>
  <c r="U49" i="6" s="1"/>
  <c r="W49" i="6" s="1"/>
  <c r="Y49" i="6" s="1"/>
  <c r="AA49" i="6" s="1"/>
  <c r="AC49" i="6" s="1"/>
  <c r="AE49" i="6" s="1"/>
  <c r="BK19" i="6"/>
  <c r="BK47" i="6" s="1"/>
  <c r="AU47" i="6"/>
  <c r="AW19" i="6"/>
  <c r="AG47" i="6"/>
  <c r="B22" i="9"/>
  <c r="B28" i="9" s="1"/>
  <c r="U28" i="9" s="1"/>
  <c r="D21" i="9"/>
  <c r="W21" i="9" s="1"/>
  <c r="AG49" i="6" l="1"/>
  <c r="BM19" i="6"/>
  <c r="BM47" i="6" s="1"/>
  <c r="AW47" i="6"/>
  <c r="AY19" i="6"/>
  <c r="AI47" i="6"/>
  <c r="AI49" i="6" s="1"/>
  <c r="AK49" i="6" s="1"/>
  <c r="AM49" i="6" s="1"/>
  <c r="AO49" i="6" s="1"/>
  <c r="AQ49" i="6" s="1"/>
  <c r="AS49" i="6" s="1"/>
  <c r="AU49" i="6" s="1"/>
  <c r="AW49" i="6" s="1"/>
  <c r="D22" i="9"/>
  <c r="D28" i="9" s="1"/>
  <c r="J28" i="9" s="1"/>
  <c r="B30" i="9"/>
  <c r="B31" i="9" s="1"/>
  <c r="U31" i="9" s="1"/>
  <c r="U22" i="9"/>
  <c r="BO19" i="6" l="1"/>
  <c r="BO47" i="6" s="1"/>
  <c r="AY47" i="6"/>
  <c r="AY49" i="6" s="1"/>
  <c r="BA49" i="6" s="1"/>
  <c r="BC49" i="6" s="1"/>
  <c r="BE49" i="6" s="1"/>
  <c r="BG49" i="6" s="1"/>
  <c r="BI49" i="6" s="1"/>
  <c r="BK49" i="6" s="1"/>
  <c r="BM49" i="6" s="1"/>
  <c r="BO49" i="6" s="1"/>
  <c r="BQ49" i="6" s="1"/>
  <c r="BS49" i="6" s="1"/>
  <c r="U30" i="9"/>
  <c r="D30" i="9"/>
  <c r="D31" i="9" s="1"/>
  <c r="D33" i="9" s="1"/>
  <c r="D37" i="9" s="1"/>
  <c r="D39" i="9" s="1"/>
  <c r="J39" i="9" s="1"/>
  <c r="B33" i="9"/>
  <c r="B37" i="9" s="1"/>
  <c r="U33" i="9" l="1"/>
  <c r="U37" i="9"/>
  <c r="B39" i="9"/>
  <c r="B40" i="9" l="1"/>
  <c r="B41" i="9" s="1"/>
  <c r="U41" i="9" s="1"/>
  <c r="U39" i="9"/>
  <c r="D40" i="9" l="1"/>
  <c r="D41" i="9" s="1"/>
  <c r="J41" i="9" s="1"/>
  <c r="U4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Kholeka Qali</author>
  </authors>
  <commentList>
    <comment ref="B6" authorId="0" shapeId="0" xr:uid="{851F37BB-A1AC-476B-9019-1F0DF14B9D78}">
      <text>
        <r>
          <rPr>
            <b/>
            <sz val="9"/>
            <color indexed="81"/>
            <rFont val="Tahoma"/>
            <family val="2"/>
          </rPr>
          <t>Kholeka Qali:</t>
        </r>
        <r>
          <rPr>
            <sz val="9"/>
            <color indexed="81"/>
            <rFont val="Tahoma"/>
            <family val="2"/>
          </rPr>
          <t xml:space="preserve">
as per cleaning council</t>
        </r>
      </text>
    </comment>
  </commentList>
</comments>
</file>

<file path=xl/sharedStrings.xml><?xml version="1.0" encoding="utf-8"?>
<sst xmlns="http://schemas.openxmlformats.org/spreadsheetml/2006/main" count="968" uniqueCount="447">
  <si>
    <t>DESCRIPTION</t>
  </si>
  <si>
    <t>Contact Person:</t>
  </si>
  <si>
    <t>Address:</t>
  </si>
  <si>
    <t>Telephone No.:</t>
  </si>
  <si>
    <t>Fax No.:</t>
  </si>
  <si>
    <t>TOTALS</t>
  </si>
  <si>
    <t>Assessment prepared by:</t>
  </si>
  <si>
    <t>PRINT NAME</t>
  </si>
  <si>
    <t>SIGNATURE</t>
  </si>
  <si>
    <t>NOW DUE</t>
  </si>
  <si>
    <t>Description</t>
  </si>
  <si>
    <t>Amount</t>
  </si>
  <si>
    <t>Item</t>
  </si>
  <si>
    <t>Contractor Representative</t>
  </si>
  <si>
    <t>Signature:</t>
  </si>
  <si>
    <t>Eskom Project Management Representative</t>
  </si>
  <si>
    <t>TEMPORARY EMPLOYMENT SERVICES AGREEMENT</t>
  </si>
  <si>
    <t>Rate (Basic Salary)</t>
  </si>
  <si>
    <t>Task Order No.</t>
  </si>
  <si>
    <t>Overtime</t>
  </si>
  <si>
    <t>Traveling</t>
  </si>
  <si>
    <t>Date</t>
  </si>
  <si>
    <t>Name</t>
  </si>
  <si>
    <t>Coal Area 3 Eskom Holdings SOC Ltd</t>
  </si>
  <si>
    <t>Lazarus Swarts</t>
  </si>
  <si>
    <t>Grootvlei Project</t>
  </si>
  <si>
    <t>Supervisor -</t>
  </si>
  <si>
    <t>M van Zyl</t>
  </si>
  <si>
    <t>Cleaner -</t>
  </si>
  <si>
    <t>Z Gumbo</t>
  </si>
  <si>
    <t>S Msimanga</t>
  </si>
  <si>
    <t>D Nhlapo</t>
  </si>
  <si>
    <t>A Moagi</t>
  </si>
  <si>
    <t>S Qumba</t>
  </si>
  <si>
    <t>Total</t>
  </si>
  <si>
    <t>Equipment:</t>
  </si>
  <si>
    <t>Monthly Rate:</t>
  </si>
  <si>
    <t>Consumables:</t>
  </si>
  <si>
    <t>Toilet Paper</t>
  </si>
  <si>
    <t>Hand Soap</t>
  </si>
  <si>
    <t>Paper Towel</t>
  </si>
  <si>
    <t>Toilet Spray</t>
  </si>
  <si>
    <t>Dish Cloth</t>
  </si>
  <si>
    <t>Sunlight Liquid</t>
  </si>
  <si>
    <t>Handy Andy</t>
  </si>
  <si>
    <t>Jig</t>
  </si>
  <si>
    <t>Pine Jell</t>
  </si>
  <si>
    <t>Duo Blocks</t>
  </si>
  <si>
    <t>Furniture Polish</t>
  </si>
  <si>
    <t>Cloths for Dusting</t>
  </si>
  <si>
    <t>Refuse Bags</t>
  </si>
  <si>
    <t>Dustbin Bags</t>
  </si>
  <si>
    <t>Window Cleaner</t>
  </si>
  <si>
    <t>Vinyl Tile Cleaner</t>
  </si>
  <si>
    <t>Cleaner Uniform:</t>
  </si>
  <si>
    <t>Overhaul Pants</t>
  </si>
  <si>
    <t>Overhaul Jackets</t>
  </si>
  <si>
    <t>Safety Shoes</t>
  </si>
  <si>
    <t>Carpet Cleaner</t>
  </si>
  <si>
    <t>Vacuum Cleaners</t>
  </si>
  <si>
    <t>Brooms</t>
  </si>
  <si>
    <t>Mops</t>
  </si>
  <si>
    <t>Scoop &amp; Brush</t>
  </si>
  <si>
    <t>Vinyl Tile Polish</t>
  </si>
  <si>
    <t>Nathi Mthethwa</t>
  </si>
  <si>
    <t>Site Establishment</t>
  </si>
  <si>
    <t>Health &amp; Safety</t>
  </si>
  <si>
    <t>Zevoli</t>
  </si>
  <si>
    <t>Item Number</t>
  </si>
  <si>
    <t>Unit</t>
  </si>
  <si>
    <t>Quantity</t>
  </si>
  <si>
    <t>Rate</t>
  </si>
  <si>
    <t>Site establishment</t>
  </si>
  <si>
    <t>Sum</t>
  </si>
  <si>
    <t>Site de-establishment</t>
  </si>
  <si>
    <t>Health and safety</t>
  </si>
  <si>
    <t>Month</t>
  </si>
  <si>
    <t>Cleaning equipment</t>
  </si>
  <si>
    <t>Consumables</t>
  </si>
  <si>
    <t>Supervisor x1 (Normal rate)</t>
  </si>
  <si>
    <t>Rate/hour</t>
  </si>
  <si>
    <t>General workers x5 (Normal rate)</t>
  </si>
  <si>
    <t>Cleaners uniform</t>
  </si>
  <si>
    <t xml:space="preserve">Total </t>
  </si>
  <si>
    <t>Provision of equipment</t>
  </si>
  <si>
    <t>Item no:</t>
  </si>
  <si>
    <t xml:space="preserve">Routine </t>
  </si>
  <si>
    <t>1 x Carpet Cleaner</t>
  </si>
  <si>
    <t>6 Monthly</t>
  </si>
  <si>
    <t>3 x Vacuum Cleaners</t>
  </si>
  <si>
    <t>Yearly</t>
  </si>
  <si>
    <t>3 x Brooms</t>
  </si>
  <si>
    <t>Quarterly</t>
  </si>
  <si>
    <t>3 x Mops</t>
  </si>
  <si>
    <t>3 x Scoop and Brush</t>
  </si>
  <si>
    <t>Provision of Consumables</t>
  </si>
  <si>
    <r>
      <t>1.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 </t>
    </r>
  </si>
  <si>
    <t>Toilet Paper (48 X10 Packet)</t>
  </si>
  <si>
    <t>Monthly</t>
  </si>
  <si>
    <r>
      <t>2.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 </t>
    </r>
  </si>
  <si>
    <t>Hand Soap - 25 litre</t>
  </si>
  <si>
    <r>
      <t>3.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 </t>
    </r>
  </si>
  <si>
    <t>Paper Towel- 4 rolls</t>
  </si>
  <si>
    <r>
      <t>4.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 </t>
    </r>
  </si>
  <si>
    <t>Toilet Spray - (30 x 180ml)</t>
  </si>
  <si>
    <r>
      <t>5.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 </t>
    </r>
  </si>
  <si>
    <t>15 x Dish Cloth</t>
  </si>
  <si>
    <r>
      <t>6.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 </t>
    </r>
  </si>
  <si>
    <t>25 litre Sunlight Liquid</t>
  </si>
  <si>
    <r>
      <t>7.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 </t>
    </r>
  </si>
  <si>
    <t>25 litre Handy Andy</t>
  </si>
  <si>
    <t>Every 2 Months</t>
  </si>
  <si>
    <r>
      <t>8.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 </t>
    </r>
  </si>
  <si>
    <t>25 litre Jig</t>
  </si>
  <si>
    <r>
      <t>9.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 </t>
    </r>
  </si>
  <si>
    <t>25 litre Pine Jell</t>
  </si>
  <si>
    <r>
      <t>10.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Arial"/>
        <family val="2"/>
      </rPr>
      <t> </t>
    </r>
  </si>
  <si>
    <t>5 Litre Duo Blocks</t>
  </si>
  <si>
    <t>Every 5 Months</t>
  </si>
  <si>
    <r>
      <t>11.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Arial"/>
        <family val="2"/>
      </rPr>
      <t> </t>
    </r>
  </si>
  <si>
    <t>9 x Furniture Polish</t>
  </si>
  <si>
    <r>
      <t>12.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Arial"/>
        <family val="2"/>
      </rPr>
      <t> </t>
    </r>
  </si>
  <si>
    <t>6 x Cloths for Dusting</t>
  </si>
  <si>
    <r>
      <t>13.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Arial"/>
        <family val="2"/>
      </rPr>
      <t> </t>
    </r>
  </si>
  <si>
    <t>Black refuse Bags 100</t>
  </si>
  <si>
    <r>
      <t>14.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Arial"/>
        <family val="2"/>
      </rPr>
      <t> </t>
    </r>
  </si>
  <si>
    <t>Small Bags for Office Dustbins 100</t>
  </si>
  <si>
    <t>Every 3 Months</t>
  </si>
  <si>
    <r>
      <t>15.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Arial"/>
        <family val="2"/>
      </rPr>
      <t> </t>
    </r>
  </si>
  <si>
    <t>25 litre Window Cleaner</t>
  </si>
  <si>
    <r>
      <t>16.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Arial"/>
        <family val="2"/>
      </rPr>
      <t> </t>
    </r>
  </si>
  <si>
    <t>25 litre Vinyl Tile Cleaner</t>
  </si>
  <si>
    <r>
      <t>17.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Arial"/>
        <family val="2"/>
      </rPr>
      <t> </t>
    </r>
  </si>
  <si>
    <t>25 litre Vinyl Tile Polish</t>
  </si>
  <si>
    <t>Cleaners Uniform</t>
  </si>
  <si>
    <t>2 x Overhaul Pants (for every cleaner)</t>
  </si>
  <si>
    <t>2 x Overhaul Jackets (for every cleaner)</t>
  </si>
  <si>
    <t>2 x Safety Shoes (for every cleaner)</t>
  </si>
  <si>
    <t>Price for Work Done to Date</t>
  </si>
  <si>
    <t>Price adjustment for inflation</t>
  </si>
  <si>
    <t>Sub-totals</t>
  </si>
  <si>
    <t>Less delay damages</t>
  </si>
  <si>
    <t>Payment 2</t>
  </si>
  <si>
    <t>Payment 1</t>
  </si>
  <si>
    <t>Adjusted rates</t>
  </si>
  <si>
    <t>Payment 3</t>
  </si>
  <si>
    <t>Payment 4</t>
  </si>
  <si>
    <t>Payment 5</t>
  </si>
  <si>
    <t>Payment 6</t>
  </si>
  <si>
    <t>Payment 7</t>
  </si>
  <si>
    <t>NOTE CONTRACT NUMBER CHANGED from 4600006491</t>
  </si>
  <si>
    <t>This certificate is issued in terms of Clause 50 of the Conditions of Contract.</t>
  </si>
  <si>
    <t>Comments</t>
  </si>
  <si>
    <t>CHECK PO Number</t>
  </si>
  <si>
    <t>CHECK PO NUMBER</t>
  </si>
  <si>
    <r>
      <t>CONTRACTOR</t>
    </r>
    <r>
      <rPr>
        <sz val="10"/>
        <rFont val="Arial"/>
        <family val="2"/>
      </rPr>
      <t>:</t>
    </r>
  </si>
  <si>
    <r>
      <t>EMPLOYER</t>
    </r>
    <r>
      <rPr>
        <sz val="10"/>
        <rFont val="Arial"/>
        <family val="2"/>
      </rPr>
      <t>:</t>
    </r>
  </si>
  <si>
    <t>ESKOM HOLDINGS SOC. Ltd</t>
  </si>
  <si>
    <t>Note change of contact personnel</t>
  </si>
  <si>
    <t>ASSESSMENT No:</t>
  </si>
  <si>
    <t>CUMULATIVE THIS ASSESSMENT</t>
  </si>
  <si>
    <t>CUMULATIVE PREVIOUS ASSESSMENT</t>
  </si>
  <si>
    <t>Check</t>
  </si>
  <si>
    <t>Variance</t>
  </si>
  <si>
    <t>Notes</t>
  </si>
  <si>
    <t>CHECK</t>
  </si>
  <si>
    <t>Contract costs Bill of Quantity Work</t>
  </si>
  <si>
    <t>RoE :1 EUR=</t>
  </si>
  <si>
    <t>Retention</t>
  </si>
  <si>
    <t>Local work done to date</t>
  </si>
  <si>
    <t>Price for Bill of Quantity Work Done to Date</t>
  </si>
  <si>
    <t>Contingency cost allocation</t>
  </si>
  <si>
    <t>Compensation Events</t>
  </si>
  <si>
    <t>Price for compensation events Work Done to Date</t>
  </si>
  <si>
    <t>Less retention @ 0%</t>
  </si>
  <si>
    <r>
      <t xml:space="preserve">Other amounts due to/by the </t>
    </r>
    <r>
      <rPr>
        <i/>
        <sz val="9"/>
        <rFont val="Arial"/>
        <family val="2"/>
      </rPr>
      <t>Contractor</t>
    </r>
  </si>
  <si>
    <t>Interest removed handled outside of certification</t>
  </si>
  <si>
    <t>Interest calculation</t>
  </si>
  <si>
    <t>Local Retention released</t>
  </si>
  <si>
    <t>Add retention released (Total)</t>
  </si>
  <si>
    <t/>
  </si>
  <si>
    <t>assessment day</t>
  </si>
  <si>
    <t>Assessment accepted by:</t>
  </si>
  <si>
    <r>
      <t xml:space="preserve">Certified by the </t>
    </r>
    <r>
      <rPr>
        <b/>
        <i/>
        <sz val="10"/>
        <rFont val="Arial"/>
        <family val="2"/>
      </rPr>
      <t>Employer</t>
    </r>
    <r>
      <rPr>
        <b/>
        <sz val="10"/>
        <rFont val="Arial"/>
        <family val="2"/>
      </rPr>
      <t>:</t>
    </r>
  </si>
  <si>
    <t>Provision of cleaning services</t>
  </si>
  <si>
    <t>Current</t>
  </si>
  <si>
    <t>Cululative</t>
  </si>
  <si>
    <t>Payment 8</t>
  </si>
  <si>
    <t>Payment 9</t>
  </si>
  <si>
    <t>Payment 10</t>
  </si>
  <si>
    <t>Payment 11</t>
  </si>
  <si>
    <t>Payment 12</t>
  </si>
  <si>
    <t>Payment 13</t>
  </si>
  <si>
    <t>Payment 14</t>
  </si>
  <si>
    <t>Payment 15</t>
  </si>
  <si>
    <t>Payment 16</t>
  </si>
  <si>
    <t>Payment 17</t>
  </si>
  <si>
    <t>Payment 18</t>
  </si>
  <si>
    <t>Payment 19</t>
  </si>
  <si>
    <t>Payment 20</t>
  </si>
  <si>
    <t>Payment 21</t>
  </si>
  <si>
    <t>Payment 22</t>
  </si>
  <si>
    <t>Payment 23</t>
  </si>
  <si>
    <t>Payment 24</t>
  </si>
  <si>
    <t>Payment 25</t>
  </si>
  <si>
    <t>Payment 26</t>
  </si>
  <si>
    <t>Payment 27</t>
  </si>
  <si>
    <t>Payment 28</t>
  </si>
  <si>
    <t>Payment 29</t>
  </si>
  <si>
    <t>Payment 30</t>
  </si>
  <si>
    <t>Payment 31</t>
  </si>
  <si>
    <t>Payment 32</t>
  </si>
  <si>
    <t>Term Service Contract                                  Employer’s Assessment</t>
  </si>
  <si>
    <t>Service Rendered</t>
  </si>
  <si>
    <t>Hygiene Consumables</t>
  </si>
  <si>
    <t>CLEANING TOTAL</t>
  </si>
  <si>
    <t>PEST CONTROL TOTAL</t>
  </si>
  <si>
    <t>HORTICULTURE TOTAL</t>
  </si>
  <si>
    <t>Assessment Checked by:</t>
  </si>
  <si>
    <t>Email</t>
  </si>
  <si>
    <t>Tax Invoice</t>
  </si>
  <si>
    <t>Page</t>
  </si>
  <si>
    <t>Invoice No</t>
  </si>
  <si>
    <t>Contractor's Contact Details</t>
  </si>
  <si>
    <t>Sub Total</t>
  </si>
  <si>
    <t>Contractor's Bank Details</t>
  </si>
  <si>
    <t>PO No</t>
  </si>
  <si>
    <t>GR No</t>
  </si>
  <si>
    <t>Sunnilaws Office Park</t>
  </si>
  <si>
    <t>Coastal (Engineering Complex)</t>
  </si>
  <si>
    <t>Palm Square</t>
  </si>
  <si>
    <t>Beacon Bay Crossing</t>
  </si>
  <si>
    <t>Telecomms</t>
  </si>
  <si>
    <t>Dutywa CNC</t>
  </si>
  <si>
    <t>Butterworth CNC Butterworth WIC</t>
  </si>
  <si>
    <t>King Williams Town CNC</t>
  </si>
  <si>
    <t>Toleni CNC</t>
  </si>
  <si>
    <t>Alice CNC</t>
  </si>
  <si>
    <t>Bulembu CNC</t>
  </si>
  <si>
    <t>Peddie CNC</t>
  </si>
  <si>
    <t>Cleaning Consumables</t>
  </si>
  <si>
    <t>Ducats (Engineering Complex)</t>
  </si>
  <si>
    <t xml:space="preserve">PURCHASE ORDER NUMBER: </t>
  </si>
  <si>
    <t>Triple Point</t>
  </si>
  <si>
    <t>Adelaide CNC</t>
  </si>
  <si>
    <t>Sunnilaws Operations Centre</t>
  </si>
  <si>
    <t>Alice CS WIC</t>
  </si>
  <si>
    <t>King Williams Town WIC</t>
  </si>
  <si>
    <t>Beacon Park Transmision</t>
  </si>
  <si>
    <t>Lamplough Store</t>
  </si>
  <si>
    <t>Units</t>
  </si>
  <si>
    <t>Each</t>
  </si>
  <si>
    <t>HANDYMAN SERVICES</t>
  </si>
  <si>
    <t>ASSESSMENT DATE</t>
  </si>
  <si>
    <t>Contract Nr: 4600062486</t>
  </si>
  <si>
    <t xml:space="preserve">TITLE OF THE CONTRACT: The provision of Facilities Management Service (Soft Service) for Eskom Real Estate consisting of:
Cleaning, Horticulture, Pest Control, Rodent Control, Healthcare &amp; Hygiene, Carpets &amp; Upholstery Cleaning, Carwash Services, etc
</t>
  </si>
  <si>
    <t>PRINT NAME (Sibushwana)</t>
  </si>
  <si>
    <t>PRINT NAME (ERE Snr Supervisor)</t>
  </si>
  <si>
    <t>PRINT NAME (FM)</t>
  </si>
  <si>
    <t>Add VAT @ 15%</t>
  </si>
  <si>
    <t>VAT 15%</t>
  </si>
  <si>
    <t>Zone</t>
  </si>
  <si>
    <t>Contractor</t>
  </si>
  <si>
    <t>Contract Number</t>
  </si>
  <si>
    <t>Contract Target Value</t>
  </si>
  <si>
    <t>Spent on SAP 
(31 Aug 2018)</t>
  </si>
  <si>
    <t>Statement Amount</t>
  </si>
  <si>
    <t>Cost to Completion 
(Sept 2018 - Mar 2020)</t>
  </si>
  <si>
    <t>Modification Value</t>
  </si>
  <si>
    <t>% Modification</t>
  </si>
  <si>
    <t>East London Zone</t>
  </si>
  <si>
    <t>Sibushwana</t>
  </si>
  <si>
    <t>Spent Amount</t>
  </si>
  <si>
    <t>Remaining Amount</t>
  </si>
  <si>
    <t>Rate for each Item</t>
  </si>
  <si>
    <t xml:space="preserve"> CLEANING ESTABLISHMENT COSTS</t>
  </si>
  <si>
    <t>Sector Name:</t>
  </si>
  <si>
    <t>Decription</t>
  </si>
  <si>
    <t>Qty</t>
  </si>
  <si>
    <t xml:space="preserve">ESTABLISHEMENT COSTS CLEANING APPENDIX </t>
  </si>
  <si>
    <t>List the establishment items</t>
  </si>
  <si>
    <t>Vacuum Machine</t>
  </si>
  <si>
    <t>EA</t>
  </si>
  <si>
    <t>Mop Trolley</t>
  </si>
  <si>
    <t>Broom - Softbristle</t>
  </si>
  <si>
    <t>Bucket round - 25 litre</t>
  </si>
  <si>
    <t>Dust cloths</t>
  </si>
  <si>
    <t>Feather Duster</t>
  </si>
  <si>
    <t>Kitchen towel</t>
  </si>
  <si>
    <t>Mop</t>
  </si>
  <si>
    <t>Total Cost to company: materials</t>
  </si>
  <si>
    <t>Overhead and Profit %</t>
  </si>
  <si>
    <t>%</t>
  </si>
  <si>
    <t>Total Cost Including Overhead and Profit but excluding Vat</t>
  </si>
  <si>
    <t>Insert Pricing in all blocks highlighted GREEN</t>
  </si>
  <si>
    <t>Insert description in all blocks highlighted ORANGE</t>
  </si>
  <si>
    <t>YELLOW blocks contain formulas please don't change.</t>
  </si>
  <si>
    <t>COST PER CLEANER PER MONTH</t>
  </si>
  <si>
    <t>Labour Costs (Cleaner)</t>
  </si>
  <si>
    <t>Basic Salary</t>
  </si>
  <si>
    <t>Annual Leave Provision</t>
  </si>
  <si>
    <t>Sick leave Provision</t>
  </si>
  <si>
    <t>Family Responsibility Leave Provision</t>
  </si>
  <si>
    <t>UIF</t>
  </si>
  <si>
    <t>Provident Fund</t>
  </si>
  <si>
    <t>Bonus Provision</t>
  </si>
  <si>
    <t>Severance Pay Provision</t>
  </si>
  <si>
    <t>Bargaining Council Levy/Fees</t>
  </si>
  <si>
    <t>COID/WCA</t>
  </si>
  <si>
    <t>Uniform / Required PPE</t>
  </si>
  <si>
    <t>Training Levy</t>
  </si>
  <si>
    <t>Others as may be necessary, to be specify:</t>
  </si>
  <si>
    <t>Total Cost to company: Labour Cost</t>
  </si>
  <si>
    <t>SECTION 9: CLEANING COST FOR:</t>
  </si>
  <si>
    <t>Item no.</t>
  </si>
  <si>
    <t>Remarks</t>
  </si>
  <si>
    <t>Quantity per month</t>
  </si>
  <si>
    <t>Contract term</t>
  </si>
  <si>
    <t>Cost per Month</t>
  </si>
  <si>
    <t>Cost per Contract Term</t>
  </si>
  <si>
    <t xml:space="preserve">Cleaning Establishment Costs </t>
  </si>
  <si>
    <t>Once off item, line items to be used for replacement of equipment during the duration of the contract, proof of delivery for equipment to be provided with invoicing.</t>
  </si>
  <si>
    <t>N/A</t>
  </si>
  <si>
    <t>Cleaner Cost</t>
  </si>
  <si>
    <t xml:space="preserve">Monthly cost </t>
  </si>
  <si>
    <t>Monthly cost, proof of delivery for consumables and material to provided with invoicing.</t>
  </si>
  <si>
    <t>TOTAL COST CLEANING</t>
  </si>
  <si>
    <t>SECTION 10: GARDENING COST FOR:</t>
  </si>
  <si>
    <t xml:space="preserve">Gardening Establishment Costs </t>
  </si>
  <si>
    <t>Gardener Cost</t>
  </si>
  <si>
    <t>Gardening Consumables</t>
  </si>
  <si>
    <t>TOTAL COST GARDENING</t>
  </si>
  <si>
    <t xml:space="preserve">Overhead, Equipment and Profit </t>
  </si>
  <si>
    <t>External Window Cleaning Exceeding a Height of 3.3m</t>
  </si>
  <si>
    <t xml:space="preserve">Each </t>
  </si>
  <si>
    <t>PEE Urinal Mats</t>
  </si>
  <si>
    <t>Deep Cleaning of Toilets &amp; Showers</t>
  </si>
  <si>
    <t>Waste Management</t>
  </si>
  <si>
    <t>General waste Collection &amp; Disposal</t>
  </si>
  <si>
    <t>Kg</t>
  </si>
  <si>
    <t>Km</t>
  </si>
  <si>
    <t>Paper Towels (6 pack)</t>
  </si>
  <si>
    <t>Hygiene Equipment</t>
  </si>
  <si>
    <t xml:space="preserve">Item </t>
  </si>
  <si>
    <t>Refill Aerosol (75ml)</t>
  </si>
  <si>
    <t>Refill Seat Wipe Foam (400ml)</t>
  </si>
  <si>
    <t>Refill Urinal drip (300ml)</t>
  </si>
  <si>
    <t>Refill Soap Dispenser (1 litre)</t>
  </si>
  <si>
    <t>Sunlight Dish wash (5L)</t>
  </si>
  <si>
    <t>Pine Gel (5L)</t>
  </si>
  <si>
    <t>Floor Polish (5L)</t>
  </si>
  <si>
    <t>Bowel Cleaner (5L)</t>
  </si>
  <si>
    <t>Bleach (5L)</t>
  </si>
  <si>
    <t>Per pack</t>
  </si>
  <si>
    <t>per m²</t>
  </si>
  <si>
    <t>Orange dust cloths</t>
  </si>
  <si>
    <t>Microfibre cloth (different colours)</t>
  </si>
  <si>
    <t>Internal Window Cleaning Exceeding a Height of 3.3m</t>
  </si>
  <si>
    <t>Washing of carpets</t>
  </si>
  <si>
    <t>Washing of office chairs</t>
  </si>
  <si>
    <t>Washing of high back chairs</t>
  </si>
  <si>
    <t>Washing of sofas</t>
  </si>
  <si>
    <t>Ad Hoc Services (As and when requested)</t>
  </si>
  <si>
    <t>Labour</t>
  </si>
  <si>
    <t>SHE Packets Refill (50)</t>
  </si>
  <si>
    <t>Handy Andy (5L)</t>
  </si>
  <si>
    <t>Washing of visitor’s chairs</t>
  </si>
  <si>
    <t>Clear Plastics (560x660) (25's)</t>
  </si>
  <si>
    <t>Floor Cleaner (5L)</t>
  </si>
  <si>
    <t>Floor stripper (5L)</t>
  </si>
  <si>
    <t>Floor sealer (5L)</t>
  </si>
  <si>
    <t>Kitchen scourers (green)</t>
  </si>
  <si>
    <t>Sanitary Hygiene bin rental (7-day service) monthly cost per bin (Including replacement of bin liners and Transport)</t>
  </si>
  <si>
    <t>Sanitary Hygiene bin rental (14-day service) monthly cost per bin (Including replacement of bin liners and Transport)</t>
  </si>
  <si>
    <t>Mictofibre Cloths: Colour Coded  (Red - toilets, yellow - kitchen, blue - offices and general areas)</t>
  </si>
  <si>
    <t>Black Refuse bags (100 in a pack)</t>
  </si>
  <si>
    <t>Furniture Polish spray (275 ml) 1 pack of 6</t>
  </si>
  <si>
    <t>Full Day Cleaner</t>
  </si>
  <si>
    <t>Hour</t>
  </si>
  <si>
    <t>hours per week</t>
  </si>
  <si>
    <t>Inclusive rate</t>
  </si>
  <si>
    <t>Doom  (300ml)</t>
  </si>
  <si>
    <t>Dust Masks (Pack of 20)</t>
  </si>
  <si>
    <t>COST PER GARDENER PER MONTH</t>
  </si>
  <si>
    <t>COST PER SUPERVISOR PER MONTH</t>
  </si>
  <si>
    <t>Labour Costs (Gardener)</t>
  </si>
  <si>
    <t>Once a week Gardener</t>
  </si>
  <si>
    <t>Pest control</t>
  </si>
  <si>
    <t>No.</t>
  </si>
  <si>
    <t>Installation of uv light fly catcher 
(As and when required)</t>
  </si>
  <si>
    <t>Installation of sticky fly catcher 
(As and when required)</t>
  </si>
  <si>
    <t>Installation of  red top disposable fly catcher 
(As and when required)</t>
  </si>
  <si>
    <t>Service of rodent Bait station
(As and when required)</t>
  </si>
  <si>
    <t>Service of uv light catcher
(As and when required)</t>
  </si>
  <si>
    <t>Removal and relocation of Bees (hives)
(As and when required)</t>
  </si>
  <si>
    <t>Fumigation of Bees
(As and when required)</t>
  </si>
  <si>
    <t>Birds Repellent Gel 
(As and when required)</t>
  </si>
  <si>
    <t>m²</t>
  </si>
  <si>
    <t>Birds Repellent spikes
(As and when required)</t>
  </si>
  <si>
    <t>Eagle Eye Bird Repellent Mechanism installation
(As and when required)</t>
  </si>
  <si>
    <t>No</t>
  </si>
  <si>
    <t>Eagle Eye Bird Repellent Mechanism servicing 
(As and when required)</t>
  </si>
  <si>
    <t>Removal and relocation of Birds Nests
(As and when required)</t>
  </si>
  <si>
    <t>Treatment of Feline (stray cats)
(As and when required)</t>
  </si>
  <si>
    <t>Snakes Repellent
(As and when required)</t>
  </si>
  <si>
    <t>Removal and relocation of snakes
(As and when required)</t>
  </si>
  <si>
    <t>Treatment of termites 
(As and when required)</t>
  </si>
  <si>
    <t>Treatment of crawling insects
(As and when required)</t>
  </si>
  <si>
    <t>Treatment of flying insects Indoor
(As and when required)</t>
  </si>
  <si>
    <t>Treatment of flying insects outdoor
(As and when required)</t>
  </si>
  <si>
    <t>Servicing of fly insects indoor bait 
(As and when required)</t>
  </si>
  <si>
    <t>Servicing of fly insects outdoor bait
(As and when required)</t>
  </si>
  <si>
    <t>Removal of WASPS  nest 
(As and when required)</t>
  </si>
  <si>
    <t xml:space="preserve">Transport per trip </t>
  </si>
  <si>
    <t>Installation of rodent Bait Stations (with poison
-As and when required)</t>
  </si>
  <si>
    <t>Removal of bats (including sealing and clean up)</t>
  </si>
  <si>
    <t>2 ply Toilet Paper (1 x 48 Rolls)</t>
  </si>
  <si>
    <t>Hourly</t>
  </si>
  <si>
    <t xml:space="preserve">Supervisor </t>
  </si>
  <si>
    <t>Labour Costs (hourly rate to be applied as supervisor will not be on site on a fulltime bases)</t>
  </si>
  <si>
    <t>Drinking water (20L bottle)</t>
  </si>
  <si>
    <t>Supply and installation of air freshener dispensers</t>
  </si>
  <si>
    <t>Supply and installation of air freshener anti-theft bracket</t>
  </si>
  <si>
    <t>Supply and installation of liquid hand soap dispenser</t>
  </si>
  <si>
    <t>Supply and installation of toilet seat sanitizer dispenser</t>
  </si>
  <si>
    <t>Supply and installation of wall mounted waste bin (27L)</t>
  </si>
  <si>
    <t>Supply and installation of 25Litre Stainless steel Bin with lead and foot pedal</t>
  </si>
  <si>
    <t>Supply and installation of urinal sanitizer dispenser</t>
  </si>
  <si>
    <t>Supply and installation of toilet roll holder (700) set (3 Tier)</t>
  </si>
  <si>
    <t>Supply and installation of world hand dryer</t>
  </si>
  <si>
    <t>Supply and installation of Paper Towel Dispensers</t>
  </si>
  <si>
    <t>Supply of Toilet Brush and Holder Set Industrial</t>
  </si>
  <si>
    <t>Once off provision of water cooler-easy cooler dispenser</t>
  </si>
  <si>
    <t>Replacement of faulty water cooler-easy cooler</t>
  </si>
  <si>
    <t>Total tendered Cost Excluding Vat</t>
  </si>
  <si>
    <t>SHEQ Officer</t>
  </si>
  <si>
    <t>Sanitary bins collection and disposal certificate</t>
  </si>
  <si>
    <t>Provision of General waste bins/skip</t>
  </si>
  <si>
    <t>PCO</t>
  </si>
  <si>
    <t>Refill Hand Sanitizer (400ml) 1L</t>
  </si>
  <si>
    <t>Air Freshener (210ml)</t>
  </si>
  <si>
    <t>Batteries (AA) (No x 12)</t>
  </si>
  <si>
    <t>Batteries (AAA) (No x 12)</t>
  </si>
  <si>
    <t>Batteries (C.LR14 1.5V) (No x12)</t>
  </si>
  <si>
    <t>SHEQ/Compliance Costs (for all employees)Breakdown to be submitted during tender.</t>
  </si>
  <si>
    <t>Dish cloths (No x 3)</t>
  </si>
  <si>
    <t>Drying cloths (No x3)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</si>
</sst>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&quot;* #,##0.00_-;\-&quot;R&quot;* #,##0.00_-;_-&quot;R&quot;* &quot;-&quot;??_-;_-@_-"/>
    <numFmt numFmtId="164" formatCode="&quot;R&quot;\ #,##0.00;[Red]&quot;R&quot;\ \-#,##0.00"/>
    <numFmt numFmtId="165" formatCode="_ &quot;R&quot;\ * #,##0.00_ ;_ &quot;R&quot;\ * \-#,##0.00_ ;_ &quot;R&quot;\ * &quot;-&quot;??_ ;_ @_ "/>
    <numFmt numFmtId="166" formatCode="_ * #,##0.00_ ;_ * \-#,##0.00_ ;_ * &quot;-&quot;??_ ;_ @_ "/>
    <numFmt numFmtId="167" formatCode="&quot;R&quot;#,##0.00_);[Red]\(&quot;R&quot;#,##0.00\)"/>
    <numFmt numFmtId="168" formatCode="&quot;R&quot;\ #,##0.00"/>
    <numFmt numFmtId="169" formatCode="[$-F800]dddd\,\ mmmm\ dd\,\ yyyy"/>
    <numFmt numFmtId="170" formatCode="[$ZAR]\ #,##0.00000"/>
    <numFmt numFmtId="171" formatCode="[$-1C09]\ mmmm\ yyyy;@"/>
    <numFmt numFmtId="172" formatCode="&quot;R&quot;#,##0.00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Times New Roman"/>
      <family val="1"/>
    </font>
    <font>
      <sz val="14"/>
      <name val="Times New Roman"/>
      <family val="1"/>
    </font>
    <font>
      <b/>
      <sz val="14"/>
      <name val="Arial"/>
      <family val="2"/>
    </font>
    <font>
      <b/>
      <sz val="10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b/>
      <sz val="12"/>
      <color indexed="8"/>
      <name val="Arial"/>
      <family val="2"/>
    </font>
    <font>
      <b/>
      <sz val="8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vertAlign val="superscript"/>
      <sz val="10"/>
      <name val="Arial"/>
      <family val="2"/>
    </font>
    <font>
      <i/>
      <vertAlign val="superscript"/>
      <sz val="1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name val="Times New Roman"/>
      <family val="1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Arial"/>
      <family val="2"/>
    </font>
    <font>
      <b/>
      <sz val="11"/>
      <color rgb="FF000000"/>
      <name val="Arial"/>
      <family val="2"/>
    </font>
    <font>
      <b/>
      <sz val="16"/>
      <name val="Arial"/>
      <family val="2"/>
    </font>
    <font>
      <sz val="10"/>
      <color theme="4"/>
      <name val="Arial"/>
      <family val="2"/>
    </font>
    <font>
      <sz val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bgColor indexed="22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/>
      <bottom style="dotted">
        <color indexed="64"/>
      </bottom>
      <diagonal/>
    </border>
    <border>
      <left style="dashed">
        <color indexed="64"/>
      </left>
      <right style="thin">
        <color indexed="64"/>
      </right>
      <top/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165" fontId="3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166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165" fontId="6" fillId="0" borderId="0" applyFont="0" applyFill="0" applyBorder="0" applyAlignment="0" applyProtection="0"/>
    <xf numFmtId="0" fontId="8" fillId="0" borderId="0"/>
    <xf numFmtId="0" fontId="8" fillId="0" borderId="0"/>
    <xf numFmtId="171" fontId="8" fillId="0" borderId="0"/>
    <xf numFmtId="0" fontId="7" fillId="0" borderId="0"/>
    <xf numFmtId="171" fontId="6" fillId="0" borderId="0"/>
    <xf numFmtId="0" fontId="6" fillId="0" borderId="0"/>
    <xf numFmtId="0" fontId="34" fillId="0" borderId="0"/>
    <xf numFmtId="0" fontId="8" fillId="0" borderId="0"/>
    <xf numFmtId="0" fontId="5" fillId="0" borderId="0"/>
    <xf numFmtId="9" fontId="5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</cellStyleXfs>
  <cellXfs count="360">
    <xf numFmtId="0" fontId="0" fillId="0" borderId="0" xfId="0"/>
    <xf numFmtId="2" fontId="10" fillId="0" borderId="2" xfId="0" applyNumberFormat="1" applyFont="1" applyBorder="1" applyAlignment="1">
      <alignment horizontal="center"/>
    </xf>
    <xf numFmtId="0" fontId="9" fillId="0" borderId="3" xfId="0" quotePrefix="1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4" fontId="11" fillId="0" borderId="0" xfId="0" applyNumberFormat="1" applyFont="1"/>
    <xf numFmtId="4" fontId="15" fillId="0" borderId="0" xfId="0" quotePrefix="1" applyNumberFormat="1" applyFont="1" applyAlignment="1">
      <alignment horizontal="left"/>
    </xf>
    <xf numFmtId="4" fontId="10" fillId="0" borderId="0" xfId="0" applyNumberFormat="1" applyFont="1"/>
    <xf numFmtId="169" fontId="10" fillId="0" borderId="7" xfId="0" applyNumberFormat="1" applyFont="1" applyBorder="1" applyAlignment="1">
      <alignment horizontal="left"/>
    </xf>
    <xf numFmtId="0" fontId="10" fillId="0" borderId="0" xfId="0" applyFont="1"/>
    <xf numFmtId="4" fontId="10" fillId="0" borderId="0" xfId="0" quotePrefix="1" applyNumberFormat="1" applyFont="1" applyAlignment="1">
      <alignment horizontal="left"/>
    </xf>
    <xf numFmtId="169" fontId="10" fillId="0" borderId="0" xfId="0" applyNumberFormat="1" applyFont="1" applyAlignment="1">
      <alignment horizontal="left"/>
    </xf>
    <xf numFmtId="0" fontId="10" fillId="0" borderId="6" xfId="0" applyFont="1" applyBorder="1"/>
    <xf numFmtId="167" fontId="9" fillId="0" borderId="2" xfId="0" applyNumberFormat="1" applyFont="1" applyBorder="1"/>
    <xf numFmtId="167" fontId="9" fillId="0" borderId="12" xfId="0" applyNumberFormat="1" applyFont="1" applyBorder="1"/>
    <xf numFmtId="167" fontId="10" fillId="0" borderId="2" xfId="0" applyNumberFormat="1" applyFont="1" applyBorder="1"/>
    <xf numFmtId="167" fontId="9" fillId="0" borderId="13" xfId="0" applyNumberFormat="1" applyFont="1" applyBorder="1"/>
    <xf numFmtId="15" fontId="11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top" wrapText="1"/>
    </xf>
    <xf numFmtId="0" fontId="10" fillId="0" borderId="11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167" fontId="10" fillId="0" borderId="12" xfId="0" applyNumberFormat="1" applyFont="1" applyBorder="1"/>
    <xf numFmtId="0" fontId="10" fillId="0" borderId="5" xfId="0" applyFont="1" applyBorder="1"/>
    <xf numFmtId="168" fontId="10" fillId="0" borderId="0" xfId="0" applyNumberFormat="1" applyFont="1"/>
    <xf numFmtId="167" fontId="10" fillId="0" borderId="0" xfId="0" applyNumberFormat="1" applyFont="1"/>
    <xf numFmtId="0" fontId="8" fillId="0" borderId="6" xfId="0" applyFont="1" applyBorder="1" applyAlignment="1">
      <alignment horizontal="left"/>
    </xf>
    <xf numFmtId="0" fontId="8" fillId="0" borderId="5" xfId="0" quotePrefix="1" applyFont="1" applyBorder="1" applyAlignment="1">
      <alignment horizontal="left"/>
    </xf>
    <xf numFmtId="0" fontId="8" fillId="0" borderId="6" xfId="0" applyFont="1" applyBorder="1"/>
    <xf numFmtId="0" fontId="8" fillId="0" borderId="5" xfId="0" applyFont="1" applyBorder="1"/>
    <xf numFmtId="0" fontId="9" fillId="0" borderId="4" xfId="0" applyFont="1" applyBorder="1" applyAlignment="1">
      <alignment horizontal="left"/>
    </xf>
    <xf numFmtId="0" fontId="9" fillId="0" borderId="6" xfId="0" applyFont="1" applyBorder="1"/>
    <xf numFmtId="0" fontId="9" fillId="0" borderId="5" xfId="0" applyFont="1" applyBorder="1"/>
    <xf numFmtId="2" fontId="9" fillId="0" borderId="2" xfId="0" applyNumberFormat="1" applyFont="1" applyBorder="1" applyAlignment="1">
      <alignment horizontal="center"/>
    </xf>
    <xf numFmtId="0" fontId="9" fillId="0" borderId="0" xfId="0" applyFont="1"/>
    <xf numFmtId="168" fontId="9" fillId="0" borderId="0" xfId="0" applyNumberFormat="1" applyFont="1"/>
    <xf numFmtId="167" fontId="8" fillId="0" borderId="2" xfId="0" applyNumberFormat="1" applyFont="1" applyBorder="1"/>
    <xf numFmtId="0" fontId="9" fillId="0" borderId="6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5" xfId="0" quotePrefix="1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5" xfId="0" quotePrefix="1" applyFont="1" applyBorder="1" applyAlignment="1">
      <alignment horizontal="left"/>
    </xf>
    <xf numFmtId="0" fontId="16" fillId="0" borderId="0" xfId="0" applyFont="1"/>
    <xf numFmtId="168" fontId="0" fillId="0" borderId="0" xfId="0" applyNumberFormat="1"/>
    <xf numFmtId="0" fontId="0" fillId="0" borderId="2" xfId="0" applyBorder="1"/>
    <xf numFmtId="0" fontId="17" fillId="0" borderId="14" xfId="0" applyFont="1" applyBorder="1" applyAlignment="1">
      <alignment vertical="center" wrapText="1"/>
    </xf>
    <xf numFmtId="168" fontId="17" fillId="0" borderId="14" xfId="0" applyNumberFormat="1" applyFont="1" applyBorder="1" applyAlignment="1">
      <alignment vertical="center" wrapText="1"/>
    </xf>
    <xf numFmtId="2" fontId="17" fillId="0" borderId="2" xfId="0" applyNumberFormat="1" applyFont="1" applyBorder="1" applyAlignment="1">
      <alignment horizontal="right" vertical="center" wrapText="1"/>
    </xf>
    <xf numFmtId="0" fontId="17" fillId="0" borderId="2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168" fontId="18" fillId="0" borderId="2" xfId="0" applyNumberFormat="1" applyFont="1" applyBorder="1" applyAlignment="1">
      <alignment vertical="center" wrapText="1"/>
    </xf>
    <xf numFmtId="2" fontId="8" fillId="0" borderId="2" xfId="0" applyNumberFormat="1" applyFont="1" applyBorder="1" applyAlignment="1">
      <alignment horizontal="right"/>
    </xf>
    <xf numFmtId="168" fontId="0" fillId="0" borderId="2" xfId="0" applyNumberFormat="1" applyBorder="1"/>
    <xf numFmtId="0" fontId="18" fillId="0" borderId="13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168" fontId="18" fillId="0" borderId="15" xfId="0" applyNumberFormat="1" applyFont="1" applyBorder="1" applyAlignment="1">
      <alignment vertical="center" wrapText="1"/>
    </xf>
    <xf numFmtId="2" fontId="0" fillId="0" borderId="2" xfId="0" applyNumberFormat="1" applyBorder="1" applyAlignment="1">
      <alignment horizontal="right"/>
    </xf>
    <xf numFmtId="0" fontId="18" fillId="0" borderId="16" xfId="0" applyFont="1" applyBorder="1" applyAlignment="1">
      <alignment vertical="center" wrapText="1"/>
    </xf>
    <xf numFmtId="0" fontId="18" fillId="0" borderId="17" xfId="0" applyFont="1" applyBorder="1" applyAlignment="1">
      <alignment vertical="center" wrapText="1"/>
    </xf>
    <xf numFmtId="168" fontId="18" fillId="0" borderId="17" xfId="0" applyNumberFormat="1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168" fontId="18" fillId="0" borderId="0" xfId="0" applyNumberFormat="1" applyFont="1" applyAlignment="1">
      <alignment vertical="center" wrapText="1"/>
    </xf>
    <xf numFmtId="0" fontId="18" fillId="0" borderId="0" xfId="0" applyFont="1" applyAlignment="1">
      <alignment vertical="center"/>
    </xf>
    <xf numFmtId="0" fontId="17" fillId="0" borderId="13" xfId="0" applyFont="1" applyBorder="1" applyAlignment="1">
      <alignment vertical="center" wrapText="1"/>
    </xf>
    <xf numFmtId="168" fontId="17" fillId="0" borderId="13" xfId="0" applyNumberFormat="1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168" fontId="18" fillId="0" borderId="14" xfId="0" applyNumberFormat="1" applyFont="1" applyBorder="1" applyAlignment="1">
      <alignment vertical="center" wrapText="1"/>
    </xf>
    <xf numFmtId="0" fontId="17" fillId="0" borderId="0" xfId="0" applyFont="1" applyAlignment="1">
      <alignment vertical="center"/>
    </xf>
    <xf numFmtId="0" fontId="18" fillId="0" borderId="13" xfId="0" applyFont="1" applyBorder="1" applyAlignment="1">
      <alignment horizontal="left" vertical="center" wrapText="1" indent="2"/>
    </xf>
    <xf numFmtId="2" fontId="0" fillId="0" borderId="0" xfId="0" applyNumberFormat="1" applyAlignment="1">
      <alignment horizontal="right"/>
    </xf>
    <xf numFmtId="168" fontId="9" fillId="0" borderId="2" xfId="0" applyNumberFormat="1" applyFont="1" applyBorder="1"/>
    <xf numFmtId="0" fontId="8" fillId="0" borderId="0" xfId="0" applyFont="1"/>
    <xf numFmtId="0" fontId="9" fillId="0" borderId="10" xfId="0" quotePrefix="1" applyFont="1" applyBorder="1" applyAlignment="1">
      <alignment horizontal="left" vertical="center" wrapText="1"/>
    </xf>
    <xf numFmtId="0" fontId="0" fillId="2" borderId="0" xfId="0" quotePrefix="1" applyFill="1" applyAlignment="1">
      <alignment horizontal="left"/>
    </xf>
    <xf numFmtId="0" fontId="22" fillId="0" borderId="0" xfId="0" applyFont="1"/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23" fillId="0" borderId="0" xfId="0" quotePrefix="1" applyFont="1" applyAlignment="1">
      <alignment vertical="top"/>
    </xf>
    <xf numFmtId="0" fontId="24" fillId="0" borderId="0" xfId="0" applyFont="1"/>
    <xf numFmtId="0" fontId="9" fillId="0" borderId="2" xfId="0" applyFont="1" applyBorder="1" applyAlignment="1">
      <alignment horizontal="left"/>
    </xf>
    <xf numFmtId="0" fontId="11" fillId="0" borderId="0" xfId="0" quotePrefix="1" applyFont="1"/>
    <xf numFmtId="0" fontId="9" fillId="3" borderId="0" xfId="0" applyFont="1" applyFill="1"/>
    <xf numFmtId="0" fontId="12" fillId="0" borderId="18" xfId="0" applyFont="1" applyBorder="1" applyAlignment="1">
      <alignment horizontal="right" vertical="top" wrapText="1"/>
    </xf>
    <xf numFmtId="0" fontId="9" fillId="0" borderId="19" xfId="0" quotePrefix="1" applyFont="1" applyBorder="1" applyAlignment="1">
      <alignment horizontal="left" vertical="top"/>
    </xf>
    <xf numFmtId="0" fontId="12" fillId="0" borderId="20" xfId="0" applyFont="1" applyBorder="1" applyAlignment="1">
      <alignment horizontal="right" vertical="top" wrapText="1"/>
    </xf>
    <xf numFmtId="0" fontId="9" fillId="0" borderId="21" xfId="0" quotePrefix="1" applyFont="1" applyBorder="1" applyAlignment="1">
      <alignment horizontal="left" vertical="top" wrapText="1"/>
    </xf>
    <xf numFmtId="0" fontId="8" fillId="0" borderId="22" xfId="0" applyFont="1" applyBorder="1" applyAlignment="1">
      <alignment horizontal="right" vertical="top" wrapText="1"/>
    </xf>
    <xf numFmtId="0" fontId="9" fillId="0" borderId="23" xfId="0" applyFont="1" applyBorder="1" applyAlignment="1">
      <alignment horizontal="left" vertical="top"/>
    </xf>
    <xf numFmtId="0" fontId="8" fillId="0" borderId="24" xfId="0" applyFont="1" applyBorder="1" applyAlignment="1">
      <alignment horizontal="right" vertical="top" wrapText="1"/>
    </xf>
    <xf numFmtId="0" fontId="9" fillId="0" borderId="25" xfId="0" applyFont="1" applyBorder="1" applyAlignment="1">
      <alignment horizontal="left" vertical="top" wrapText="1"/>
    </xf>
    <xf numFmtId="0" fontId="9" fillId="0" borderId="0" xfId="0" quotePrefix="1" applyFont="1" applyAlignment="1">
      <alignment horizontal="left"/>
    </xf>
    <xf numFmtId="0" fontId="9" fillId="0" borderId="27" xfId="0" applyFont="1" applyBorder="1" applyAlignment="1">
      <alignment vertical="top"/>
    </xf>
    <xf numFmtId="0" fontId="8" fillId="0" borderId="28" xfId="0" applyFont="1" applyBorder="1" applyAlignment="1">
      <alignment horizontal="right" vertical="top" wrapText="1"/>
    </xf>
    <xf numFmtId="0" fontId="14" fillId="0" borderId="29" xfId="0" quotePrefix="1" applyFont="1" applyBorder="1" applyAlignment="1">
      <alignment horizontal="left" vertical="top" wrapText="1"/>
    </xf>
    <xf numFmtId="0" fontId="8" fillId="0" borderId="31" xfId="0" applyFont="1" applyBorder="1" applyAlignment="1">
      <alignment horizontal="right" vertical="top" wrapText="1"/>
    </xf>
    <xf numFmtId="0" fontId="8" fillId="0" borderId="32" xfId="0" applyFont="1" applyBorder="1" applyAlignment="1">
      <alignment horizontal="right" vertical="top" wrapText="1"/>
    </xf>
    <xf numFmtId="3" fontId="9" fillId="0" borderId="23" xfId="0" quotePrefix="1" applyNumberFormat="1" applyFont="1" applyBorder="1" applyAlignment="1">
      <alignment horizontal="left" vertical="top"/>
    </xf>
    <xf numFmtId="3" fontId="9" fillId="0" borderId="25" xfId="0" quotePrefix="1" applyNumberFormat="1" applyFont="1" applyBorder="1" applyAlignment="1">
      <alignment horizontal="left" vertical="top" wrapText="1"/>
    </xf>
    <xf numFmtId="0" fontId="8" fillId="0" borderId="33" xfId="0" applyFont="1" applyBorder="1" applyAlignment="1">
      <alignment horizontal="right" vertical="top" wrapText="1"/>
    </xf>
    <xf numFmtId="0" fontId="9" fillId="0" borderId="34" xfId="0" quotePrefix="1" applyFont="1" applyBorder="1" applyAlignment="1">
      <alignment horizontal="left" vertical="top"/>
    </xf>
    <xf numFmtId="0" fontId="8" fillId="0" borderId="7" xfId="0" applyFont="1" applyBorder="1" applyAlignment="1">
      <alignment horizontal="right" vertical="top" wrapText="1"/>
    </xf>
    <xf numFmtId="0" fontId="25" fillId="0" borderId="0" xfId="0" quotePrefix="1" applyFont="1" applyAlignment="1" applyProtection="1">
      <alignment horizontal="left"/>
      <protection locked="0"/>
    </xf>
    <xf numFmtId="0" fontId="25" fillId="0" borderId="0" xfId="0" applyFont="1"/>
    <xf numFmtId="0" fontId="25" fillId="0" borderId="0" xfId="0" applyFont="1" applyProtection="1">
      <protection locked="0"/>
    </xf>
    <xf numFmtId="0" fontId="11" fillId="0" borderId="0" xfId="0" applyFont="1" applyAlignment="1">
      <alignment horizontal="left"/>
    </xf>
    <xf numFmtId="0" fontId="9" fillId="4" borderId="36" xfId="0" applyFont="1" applyFill="1" applyBorder="1" applyAlignment="1">
      <alignment horizontal="center" vertical="top" wrapText="1"/>
    </xf>
    <xf numFmtId="0" fontId="9" fillId="4" borderId="37" xfId="0" applyFont="1" applyFill="1" applyBorder="1" applyAlignment="1">
      <alignment horizontal="center" vertical="top" wrapText="1"/>
    </xf>
    <xf numFmtId="0" fontId="9" fillId="4" borderId="38" xfId="0" applyFont="1" applyFill="1" applyBorder="1" applyAlignment="1">
      <alignment horizontal="center" vertical="top" wrapText="1"/>
    </xf>
    <xf numFmtId="0" fontId="9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0" xfId="0" applyFont="1" applyAlignment="1">
      <alignment horizontal="center"/>
    </xf>
    <xf numFmtId="0" fontId="9" fillId="0" borderId="39" xfId="0" quotePrefix="1" applyFont="1" applyBorder="1" applyAlignment="1">
      <alignment horizontal="left" wrapText="1"/>
    </xf>
    <xf numFmtId="164" fontId="8" fillId="0" borderId="40" xfId="0" applyNumberFormat="1" applyFont="1" applyBorder="1" applyAlignment="1">
      <alignment horizontal="right" wrapText="1"/>
    </xf>
    <xf numFmtId="164" fontId="8" fillId="0" borderId="41" xfId="0" applyNumberFormat="1" applyFont="1" applyBorder="1" applyAlignment="1">
      <alignment horizontal="right" wrapText="1"/>
    </xf>
    <xf numFmtId="0" fontId="26" fillId="0" borderId="42" xfId="0" applyFont="1" applyBorder="1"/>
    <xf numFmtId="170" fontId="26" fillId="0" borderId="43" xfId="0" applyNumberFormat="1" applyFont="1" applyBorder="1"/>
    <xf numFmtId="0" fontId="8" fillId="0" borderId="39" xfId="0" applyFont="1" applyBorder="1" applyAlignment="1">
      <alignment wrapText="1"/>
    </xf>
    <xf numFmtId="164" fontId="0" fillId="0" borderId="2" xfId="0" applyNumberFormat="1" applyBorder="1"/>
    <xf numFmtId="164" fontId="0" fillId="0" borderId="0" xfId="0" applyNumberFormat="1"/>
    <xf numFmtId="0" fontId="9" fillId="0" borderId="39" xfId="0" quotePrefix="1" applyFont="1" applyBorder="1" applyAlignment="1">
      <alignment horizontal="left"/>
    </xf>
    <xf numFmtId="0" fontId="9" fillId="0" borderId="39" xfId="0" applyFont="1" applyBorder="1" applyAlignment="1">
      <alignment horizontal="left" wrapText="1"/>
    </xf>
    <xf numFmtId="0" fontId="14" fillId="0" borderId="39" xfId="0" quotePrefix="1" applyFont="1" applyBorder="1" applyAlignment="1">
      <alignment horizontal="left"/>
    </xf>
    <xf numFmtId="0" fontId="9" fillId="0" borderId="39" xfId="0" applyFont="1" applyBorder="1" applyAlignment="1">
      <alignment wrapText="1"/>
    </xf>
    <xf numFmtId="0" fontId="8" fillId="0" borderId="39" xfId="0" quotePrefix="1" applyFont="1" applyBorder="1" applyAlignment="1">
      <alignment horizontal="left" wrapText="1"/>
    </xf>
    <xf numFmtId="0" fontId="9" fillId="0" borderId="39" xfId="0" applyFont="1" applyBorder="1" applyAlignment="1">
      <alignment horizontal="right" wrapText="1"/>
    </xf>
    <xf numFmtId="0" fontId="27" fillId="0" borderId="2" xfId="0" applyFont="1" applyBorder="1"/>
    <xf numFmtId="0" fontId="28" fillId="0" borderId="39" xfId="0" applyFont="1" applyBorder="1" applyAlignment="1">
      <alignment wrapText="1"/>
    </xf>
    <xf numFmtId="0" fontId="0" fillId="0" borderId="0" xfId="0" quotePrefix="1" applyAlignment="1">
      <alignment horizontal="left"/>
    </xf>
    <xf numFmtId="0" fontId="9" fillId="0" borderId="0" xfId="0" applyFont="1" applyAlignment="1">
      <alignment horizontal="left"/>
    </xf>
    <xf numFmtId="0" fontId="9" fillId="2" borderId="0" xfId="0" quotePrefix="1" applyFont="1" applyFill="1" applyAlignment="1">
      <alignment horizontal="left"/>
    </xf>
    <xf numFmtId="0" fontId="8" fillId="0" borderId="39" xfId="0" applyFont="1" applyBorder="1" applyAlignment="1">
      <alignment horizontal="left" wrapText="1"/>
    </xf>
    <xf numFmtId="4" fontId="0" fillId="0" borderId="0" xfId="0" applyNumberFormat="1"/>
    <xf numFmtId="0" fontId="8" fillId="0" borderId="0" xfId="0" applyFont="1" applyAlignment="1">
      <alignment horizontal="left" vertical="top"/>
    </xf>
    <xf numFmtId="0" fontId="0" fillId="0" borderId="2" xfId="0" quotePrefix="1" applyBorder="1" applyAlignment="1">
      <alignment horizontal="left"/>
    </xf>
    <xf numFmtId="0" fontId="9" fillId="0" borderId="0" xfId="0" applyFont="1" applyAlignment="1">
      <alignment horizontal="center" vertical="top"/>
    </xf>
    <xf numFmtId="0" fontId="9" fillId="0" borderId="57" xfId="0" applyFont="1" applyBorder="1" applyAlignment="1">
      <alignment horizontal="right" wrapText="1"/>
    </xf>
    <xf numFmtId="0" fontId="9" fillId="0" borderId="57" xfId="0" applyFont="1" applyBorder="1" applyAlignment="1">
      <alignment wrapText="1"/>
    </xf>
    <xf numFmtId="0" fontId="8" fillId="0" borderId="33" xfId="0" applyFont="1" applyBorder="1"/>
    <xf numFmtId="0" fontId="8" fillId="0" borderId="7" xfId="0" applyFont="1" applyBorder="1"/>
    <xf numFmtId="0" fontId="0" fillId="0" borderId="35" xfId="0" applyBorder="1"/>
    <xf numFmtId="0" fontId="9" fillId="0" borderId="59" xfId="0" applyFont="1" applyBorder="1" applyAlignment="1">
      <alignment vertical="top" wrapText="1"/>
    </xf>
    <xf numFmtId="0" fontId="9" fillId="0" borderId="60" xfId="0" applyFont="1" applyBorder="1" applyAlignment="1">
      <alignment vertical="top"/>
    </xf>
    <xf numFmtId="0" fontId="9" fillId="0" borderId="60" xfId="0" applyFont="1" applyBorder="1" applyAlignment="1">
      <alignment vertical="top" wrapText="1"/>
    </xf>
    <xf numFmtId="0" fontId="8" fillId="0" borderId="38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30" xfId="0" applyFont="1" applyBorder="1" applyAlignment="1">
      <alignment wrapText="1"/>
    </xf>
    <xf numFmtId="0" fontId="8" fillId="0" borderId="0" xfId="0" applyFont="1" applyAlignment="1">
      <alignment wrapText="1"/>
    </xf>
    <xf numFmtId="14" fontId="8" fillId="0" borderId="0" xfId="0" quotePrefix="1" applyNumberFormat="1" applyFont="1" applyAlignment="1">
      <alignment horizontal="center" wrapText="1"/>
    </xf>
    <xf numFmtId="0" fontId="0" fillId="0" borderId="29" xfId="0" applyBorder="1"/>
    <xf numFmtId="0" fontId="30" fillId="0" borderId="30" xfId="0" applyFont="1" applyBorder="1"/>
    <xf numFmtId="0" fontId="30" fillId="0" borderId="0" xfId="0" applyFont="1"/>
    <xf numFmtId="0" fontId="31" fillId="0" borderId="0" xfId="0" applyFont="1" applyAlignment="1">
      <alignment wrapText="1"/>
    </xf>
    <xf numFmtId="0" fontId="9" fillId="0" borderId="30" xfId="0" quotePrefix="1" applyFont="1" applyBorder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8" fillId="0" borderId="29" xfId="0" applyFont="1" applyBorder="1" applyAlignment="1">
      <alignment vertical="top" wrapText="1"/>
    </xf>
    <xf numFmtId="14" fontId="8" fillId="0" borderId="0" xfId="0" applyNumberFormat="1" applyFont="1" applyAlignment="1">
      <alignment horizontal="center" wrapText="1"/>
    </xf>
    <xf numFmtId="0" fontId="31" fillId="0" borderId="0" xfId="0" applyFont="1"/>
    <xf numFmtId="0" fontId="9" fillId="0" borderId="30" xfId="0" applyFont="1" applyBorder="1" applyAlignment="1">
      <alignment vertical="top" wrapText="1"/>
    </xf>
    <xf numFmtId="0" fontId="30" fillId="0" borderId="33" xfId="0" applyFont="1" applyBorder="1"/>
    <xf numFmtId="0" fontId="30" fillId="0" borderId="7" xfId="0" applyFont="1" applyBorder="1"/>
    <xf numFmtId="0" fontId="31" fillId="0" borderId="7" xfId="0" applyFont="1" applyBorder="1"/>
    <xf numFmtId="0" fontId="8" fillId="0" borderId="29" xfId="0" quotePrefix="1" applyFont="1" applyBorder="1" applyAlignment="1">
      <alignment horizontal="left"/>
    </xf>
    <xf numFmtId="0" fontId="24" fillId="0" borderId="30" xfId="0" quotePrefix="1" applyFont="1" applyBorder="1" applyAlignment="1">
      <alignment horizontal="left" wrapText="1"/>
    </xf>
    <xf numFmtId="168" fontId="8" fillId="0" borderId="40" xfId="0" applyNumberFormat="1" applyFont="1" applyBorder="1" applyAlignment="1">
      <alignment horizontal="right" wrapText="1"/>
    </xf>
    <xf numFmtId="168" fontId="8" fillId="0" borderId="41" xfId="0" applyNumberFormat="1" applyFont="1" applyBorder="1" applyAlignment="1">
      <alignment horizontal="right" wrapText="1"/>
    </xf>
    <xf numFmtId="168" fontId="9" fillId="0" borderId="44" xfId="0" applyNumberFormat="1" applyFont="1" applyBorder="1" applyAlignment="1">
      <alignment horizontal="right" wrapText="1"/>
    </xf>
    <xf numFmtId="168" fontId="9" fillId="0" borderId="45" xfId="0" applyNumberFormat="1" applyFont="1" applyBorder="1" applyAlignment="1">
      <alignment horizontal="right" wrapText="1"/>
    </xf>
    <xf numFmtId="168" fontId="9" fillId="0" borderId="46" xfId="0" applyNumberFormat="1" applyFont="1" applyBorder="1" applyAlignment="1">
      <alignment horizontal="right" wrapText="1"/>
    </xf>
    <xf numFmtId="168" fontId="9" fillId="0" borderId="47" xfId="0" applyNumberFormat="1" applyFont="1" applyBorder="1" applyAlignment="1">
      <alignment horizontal="right" wrapText="1"/>
    </xf>
    <xf numFmtId="168" fontId="8" fillId="0" borderId="47" xfId="0" applyNumberFormat="1" applyFont="1" applyBorder="1" applyAlignment="1">
      <alignment horizontal="right" wrapText="1"/>
    </xf>
    <xf numFmtId="168" fontId="8" fillId="0" borderId="46" xfId="0" applyNumberFormat="1" applyFont="1" applyBorder="1" applyAlignment="1">
      <alignment horizontal="right" wrapText="1"/>
    </xf>
    <xf numFmtId="168" fontId="8" fillId="0" borderId="48" xfId="0" applyNumberFormat="1" applyFont="1" applyBorder="1" applyAlignment="1">
      <alignment horizontal="right" wrapText="1"/>
    </xf>
    <xf numFmtId="168" fontId="9" fillId="0" borderId="49" xfId="0" applyNumberFormat="1" applyFont="1" applyBorder="1" applyAlignment="1">
      <alignment horizontal="right" wrapText="1"/>
    </xf>
    <xf numFmtId="168" fontId="9" fillId="0" borderId="50" xfId="0" applyNumberFormat="1" applyFont="1" applyBorder="1" applyAlignment="1">
      <alignment horizontal="right" wrapText="1"/>
    </xf>
    <xf numFmtId="168" fontId="9" fillId="0" borderId="51" xfId="0" applyNumberFormat="1" applyFont="1" applyBorder="1" applyAlignment="1">
      <alignment horizontal="right" wrapText="1"/>
    </xf>
    <xf numFmtId="168" fontId="9" fillId="0" borderId="52" xfId="0" applyNumberFormat="1" applyFont="1" applyBorder="1" applyAlignment="1">
      <alignment horizontal="right" wrapText="1"/>
    </xf>
    <xf numFmtId="168" fontId="9" fillId="0" borderId="53" xfId="0" applyNumberFormat="1" applyFont="1" applyBorder="1" applyAlignment="1">
      <alignment horizontal="right" wrapText="1"/>
    </xf>
    <xf numFmtId="168" fontId="9" fillId="0" borderId="54" xfId="0" applyNumberFormat="1" applyFont="1" applyBorder="1" applyAlignment="1">
      <alignment horizontal="right" wrapText="1"/>
    </xf>
    <xf numFmtId="168" fontId="8" fillId="0" borderId="53" xfId="0" applyNumberFormat="1" applyFont="1" applyBorder="1" applyAlignment="1">
      <alignment horizontal="right" wrapText="1"/>
    </xf>
    <xf numFmtId="168" fontId="8" fillId="0" borderId="54" xfId="0" applyNumberFormat="1" applyFont="1" applyBorder="1" applyAlignment="1">
      <alignment horizontal="right" wrapText="1"/>
    </xf>
    <xf numFmtId="168" fontId="8" fillId="0" borderId="53" xfId="0" applyNumberFormat="1" applyFont="1" applyBorder="1" applyAlignment="1" applyProtection="1">
      <alignment horizontal="right" wrapText="1"/>
      <protection locked="0"/>
    </xf>
    <xf numFmtId="168" fontId="9" fillId="0" borderId="55" xfId="0" applyNumberFormat="1" applyFont="1" applyBorder="1" applyAlignment="1">
      <alignment horizontal="right" wrapText="1"/>
    </xf>
    <xf numFmtId="168" fontId="9" fillId="0" borderId="56" xfId="0" applyNumberFormat="1" applyFont="1" applyBorder="1" applyAlignment="1">
      <alignment horizontal="right" wrapText="1"/>
    </xf>
    <xf numFmtId="168" fontId="8" fillId="0" borderId="53" xfId="0" applyNumberFormat="1" applyFont="1" applyBorder="1" applyAlignment="1">
      <alignment wrapText="1"/>
    </xf>
    <xf numFmtId="168" fontId="8" fillId="0" borderId="54" xfId="0" applyNumberFormat="1" applyFont="1" applyBorder="1" applyAlignment="1">
      <alignment wrapText="1"/>
    </xf>
    <xf numFmtId="168" fontId="8" fillId="0" borderId="58" xfId="0" applyNumberFormat="1" applyFont="1" applyBorder="1" applyAlignment="1">
      <alignment horizontal="right" wrapText="1"/>
    </xf>
    <xf numFmtId="0" fontId="9" fillId="0" borderId="0" xfId="0" applyFont="1" applyAlignment="1">
      <alignment horizontal="right"/>
    </xf>
    <xf numFmtId="0" fontId="17" fillId="0" borderId="6" xfId="0" applyFont="1" applyBorder="1" applyAlignment="1">
      <alignment vertical="center" wrapText="1"/>
    </xf>
    <xf numFmtId="168" fontId="0" fillId="0" borderId="6" xfId="0" applyNumberFormat="1" applyBorder="1"/>
    <xf numFmtId="168" fontId="9" fillId="0" borderId="6" xfId="0" applyNumberFormat="1" applyFont="1" applyBorder="1"/>
    <xf numFmtId="0" fontId="0" fillId="0" borderId="6" xfId="0" applyBorder="1"/>
    <xf numFmtId="168" fontId="18" fillId="0" borderId="29" xfId="0" applyNumberFormat="1" applyFont="1" applyBorder="1" applyAlignment="1">
      <alignment vertical="center" wrapText="1"/>
    </xf>
    <xf numFmtId="0" fontId="31" fillId="0" borderId="29" xfId="0" applyFont="1" applyBorder="1"/>
    <xf numFmtId="0" fontId="31" fillId="0" borderId="35" xfId="0" applyFont="1" applyBorder="1"/>
    <xf numFmtId="0" fontId="20" fillId="0" borderId="9" xfId="0" applyFont="1" applyBorder="1" applyAlignment="1">
      <alignment wrapText="1"/>
    </xf>
    <xf numFmtId="0" fontId="13" fillId="0" borderId="39" xfId="0" applyFont="1" applyBorder="1" applyAlignment="1">
      <alignment horizontal="left" wrapText="1"/>
    </xf>
    <xf numFmtId="3" fontId="33" fillId="0" borderId="35" xfId="2" quotePrefix="1" applyNumberFormat="1" applyFill="1" applyBorder="1" applyAlignment="1" applyProtection="1">
      <alignment horizontal="left" vertical="top" wrapText="1"/>
    </xf>
    <xf numFmtId="0" fontId="8" fillId="0" borderId="0" xfId="5"/>
    <xf numFmtId="0" fontId="8" fillId="9" borderId="59" xfId="5" applyFill="1" applyBorder="1"/>
    <xf numFmtId="0" fontId="8" fillId="9" borderId="60" xfId="5" applyFill="1" applyBorder="1"/>
    <xf numFmtId="0" fontId="8" fillId="9" borderId="38" xfId="5" applyFill="1" applyBorder="1"/>
    <xf numFmtId="0" fontId="8" fillId="9" borderId="2" xfId="5" applyFill="1" applyBorder="1"/>
    <xf numFmtId="0" fontId="8" fillId="9" borderId="6" xfId="5" applyFill="1" applyBorder="1"/>
    <xf numFmtId="0" fontId="8" fillId="9" borderId="62" xfId="5" applyFill="1" applyBorder="1"/>
    <xf numFmtId="0" fontId="8" fillId="9" borderId="5" xfId="5" applyFill="1" applyBorder="1"/>
    <xf numFmtId="0" fontId="8" fillId="0" borderId="30" xfId="5" applyBorder="1"/>
    <xf numFmtId="0" fontId="8" fillId="9" borderId="30" xfId="5" applyFill="1" applyBorder="1"/>
    <xf numFmtId="0" fontId="8" fillId="9" borderId="0" xfId="5" applyFill="1"/>
    <xf numFmtId="0" fontId="8" fillId="9" borderId="29" xfId="5" applyFill="1" applyBorder="1"/>
    <xf numFmtId="0" fontId="8" fillId="9" borderId="33" xfId="5" applyFill="1" applyBorder="1"/>
    <xf numFmtId="0" fontId="8" fillId="9" borderId="7" xfId="5" applyFill="1" applyBorder="1"/>
    <xf numFmtId="0" fontId="8" fillId="9" borderId="35" xfId="5" applyFill="1" applyBorder="1"/>
    <xf numFmtId="0" fontId="9" fillId="9" borderId="30" xfId="5" applyFont="1" applyFill="1" applyBorder="1"/>
    <xf numFmtId="168" fontId="8" fillId="9" borderId="2" xfId="5" applyNumberFormat="1" applyFill="1" applyBorder="1" applyAlignment="1">
      <alignment horizontal="left"/>
    </xf>
    <xf numFmtId="0" fontId="8" fillId="9" borderId="63" xfId="5" applyFill="1" applyBorder="1"/>
    <xf numFmtId="168" fontId="8" fillId="9" borderId="63" xfId="5" applyNumberFormat="1" applyFill="1" applyBorder="1" applyAlignment="1">
      <alignment horizontal="left"/>
    </xf>
    <xf numFmtId="0" fontId="12" fillId="0" borderId="6" xfId="0" applyFont="1" applyBorder="1" applyAlignment="1">
      <alignment horizontal="left"/>
    </xf>
    <xf numFmtId="168" fontId="8" fillId="9" borderId="5" xfId="5" applyNumberFormat="1" applyFill="1" applyBorder="1" applyAlignment="1">
      <alignment horizontal="left"/>
    </xf>
    <xf numFmtId="0" fontId="12" fillId="9" borderId="6" xfId="0" applyFont="1" applyFill="1" applyBorder="1" applyAlignment="1">
      <alignment horizontal="left"/>
    </xf>
    <xf numFmtId="0" fontId="9" fillId="9" borderId="6" xfId="0" applyFont="1" applyFill="1" applyBorder="1" applyAlignment="1">
      <alignment horizontal="left"/>
    </xf>
    <xf numFmtId="0" fontId="9" fillId="9" borderId="2" xfId="5" applyFont="1" applyFill="1" applyBorder="1"/>
    <xf numFmtId="0" fontId="8" fillId="0" borderId="2" xfId="5" applyBorder="1"/>
    <xf numFmtId="0" fontId="16" fillId="5" borderId="2" xfId="14" applyFont="1" applyFill="1" applyBorder="1" applyAlignment="1">
      <alignment horizontal="center" vertical="center"/>
    </xf>
    <xf numFmtId="0" fontId="16" fillId="5" borderId="2" xfId="14" applyFont="1" applyFill="1" applyBorder="1" applyAlignment="1">
      <alignment horizontal="center" vertical="center" wrapText="1"/>
    </xf>
    <xf numFmtId="0" fontId="5" fillId="0" borderId="0" xfId="15"/>
    <xf numFmtId="0" fontId="35" fillId="0" borderId="2" xfId="14" applyFont="1" applyBorder="1" applyAlignment="1">
      <alignment horizontal="left" vertical="center" wrapText="1"/>
    </xf>
    <xf numFmtId="0" fontId="24" fillId="0" borderId="2" xfId="15" applyFont="1" applyBorder="1" applyAlignment="1">
      <alignment horizontal="center" vertical="center" wrapText="1"/>
    </xf>
    <xf numFmtId="165" fontId="24" fillId="0" borderId="2" xfId="15" applyNumberFormat="1" applyFont="1" applyBorder="1" applyAlignment="1">
      <alignment horizontal="right" vertical="center" wrapText="1"/>
    </xf>
    <xf numFmtId="165" fontId="0" fillId="0" borderId="2" xfId="16" applyNumberFormat="1" applyFont="1" applyFill="1" applyBorder="1"/>
    <xf numFmtId="9" fontId="0" fillId="0" borderId="2" xfId="16" applyFont="1" applyBorder="1" applyAlignment="1">
      <alignment horizontal="center"/>
    </xf>
    <xf numFmtId="168" fontId="5" fillId="0" borderId="0" xfId="15" applyNumberFormat="1"/>
    <xf numFmtId="165" fontId="5" fillId="0" borderId="0" xfId="15" applyNumberFormat="1"/>
    <xf numFmtId="2" fontId="5" fillId="0" borderId="0" xfId="15" applyNumberFormat="1"/>
    <xf numFmtId="164" fontId="5" fillId="0" borderId="0" xfId="15" applyNumberFormat="1"/>
    <xf numFmtId="165" fontId="5" fillId="0" borderId="0" xfId="1" applyFont="1"/>
    <xf numFmtId="0" fontId="4" fillId="0" borderId="0" xfId="19"/>
    <xf numFmtId="0" fontId="4" fillId="0" borderId="4" xfId="19" applyBorder="1" applyAlignment="1">
      <alignment horizontal="center"/>
    </xf>
    <xf numFmtId="0" fontId="4" fillId="0" borderId="2" xfId="19" applyBorder="1"/>
    <xf numFmtId="0" fontId="4" fillId="0" borderId="6" xfId="19" applyBorder="1"/>
    <xf numFmtId="0" fontId="4" fillId="0" borderId="12" xfId="19" applyBorder="1"/>
    <xf numFmtId="0" fontId="16" fillId="0" borderId="4" xfId="19" applyFont="1" applyBorder="1" applyAlignment="1">
      <alignment horizontal="center"/>
    </xf>
    <xf numFmtId="0" fontId="16" fillId="0" borderId="2" xfId="19" applyFont="1" applyBorder="1"/>
    <xf numFmtId="0" fontId="16" fillId="0" borderId="2" xfId="19" applyFont="1" applyBorder="1" applyAlignment="1">
      <alignment horizontal="center"/>
    </xf>
    <xf numFmtId="0" fontId="16" fillId="0" borderId="6" xfId="19" applyFont="1" applyBorder="1" applyAlignment="1">
      <alignment horizontal="center"/>
    </xf>
    <xf numFmtId="0" fontId="16" fillId="0" borderId="12" xfId="19" applyFont="1" applyBorder="1" applyAlignment="1">
      <alignment horizontal="center"/>
    </xf>
    <xf numFmtId="0" fontId="16" fillId="0" borderId="0" xfId="19" applyFont="1"/>
    <xf numFmtId="0" fontId="16" fillId="0" borderId="6" xfId="19" applyFont="1" applyBorder="1"/>
    <xf numFmtId="0" fontId="16" fillId="0" borderId="12" xfId="19" applyFont="1" applyBorder="1"/>
    <xf numFmtId="0" fontId="16" fillId="9" borderId="2" xfId="19" applyFont="1" applyFill="1" applyBorder="1"/>
    <xf numFmtId="166" fontId="0" fillId="0" borderId="12" xfId="20" applyFont="1" applyBorder="1"/>
    <xf numFmtId="0" fontId="4" fillId="0" borderId="2" xfId="19" applyBorder="1" applyAlignment="1">
      <alignment wrapText="1"/>
    </xf>
    <xf numFmtId="0" fontId="4" fillId="9" borderId="2" xfId="19" applyFill="1" applyBorder="1"/>
    <xf numFmtId="0" fontId="4" fillId="11" borderId="2" xfId="19" applyFill="1" applyBorder="1"/>
    <xf numFmtId="165" fontId="4" fillId="6" borderId="6" xfId="19" applyNumberFormat="1" applyFill="1" applyBorder="1"/>
    <xf numFmtId="165" fontId="0" fillId="10" borderId="12" xfId="20" applyNumberFormat="1" applyFont="1" applyFill="1" applyBorder="1"/>
    <xf numFmtId="0" fontId="4" fillId="7" borderId="2" xfId="19" applyFill="1" applyBorder="1"/>
    <xf numFmtId="165" fontId="16" fillId="10" borderId="12" xfId="20" applyNumberFormat="1" applyFont="1" applyFill="1" applyBorder="1"/>
    <xf numFmtId="10" fontId="4" fillId="6" borderId="6" xfId="19" applyNumberFormat="1" applyFill="1" applyBorder="1"/>
    <xf numFmtId="0" fontId="16" fillId="0" borderId="2" xfId="19" applyFont="1" applyBorder="1" applyAlignment="1">
      <alignment horizontal="left" wrapText="1"/>
    </xf>
    <xf numFmtId="0" fontId="4" fillId="0" borderId="65" xfId="19" applyBorder="1" applyAlignment="1">
      <alignment horizontal="center"/>
    </xf>
    <xf numFmtId="0" fontId="4" fillId="0" borderId="66" xfId="19" applyBorder="1"/>
    <xf numFmtId="0" fontId="4" fillId="0" borderId="61" xfId="19" applyBorder="1"/>
    <xf numFmtId="166" fontId="0" fillId="0" borderId="67" xfId="20" applyFont="1" applyBorder="1"/>
    <xf numFmtId="0" fontId="4" fillId="6" borderId="2" xfId="19" applyFill="1" applyBorder="1" applyAlignment="1">
      <alignment vertical="top" wrapText="1"/>
    </xf>
    <xf numFmtId="0" fontId="4" fillId="10" borderId="2" xfId="19" applyFill="1" applyBorder="1"/>
    <xf numFmtId="0" fontId="4" fillId="0" borderId="0" xfId="19" applyAlignment="1">
      <alignment horizontal="center"/>
    </xf>
    <xf numFmtId="165" fontId="0" fillId="6" borderId="12" xfId="20" applyNumberFormat="1" applyFont="1" applyFill="1" applyBorder="1"/>
    <xf numFmtId="0" fontId="4" fillId="9" borderId="2" xfId="19" applyFill="1" applyBorder="1" applyAlignment="1">
      <alignment wrapText="1"/>
    </xf>
    <xf numFmtId="165" fontId="0" fillId="0" borderId="12" xfId="20" applyNumberFormat="1" applyFont="1" applyBorder="1"/>
    <xf numFmtId="0" fontId="16" fillId="0" borderId="2" xfId="19" applyFont="1" applyBorder="1" applyAlignment="1">
      <alignment horizontal="left" vertical="top" wrapText="1"/>
    </xf>
    <xf numFmtId="0" fontId="16" fillId="0" borderId="2" xfId="19" applyFont="1" applyBorder="1" applyAlignment="1">
      <alignment horizontal="left" vertical="top"/>
    </xf>
    <xf numFmtId="0" fontId="4" fillId="0" borderId="2" xfId="19" applyBorder="1" applyAlignment="1">
      <alignment horizontal="left" vertical="top"/>
    </xf>
    <xf numFmtId="0" fontId="4" fillId="0" borderId="2" xfId="19" applyBorder="1" applyAlignment="1">
      <alignment horizontal="left" vertical="top" wrapText="1"/>
    </xf>
    <xf numFmtId="165" fontId="4" fillId="10" borderId="2" xfId="19" applyNumberFormat="1" applyFill="1" applyBorder="1" applyAlignment="1">
      <alignment horizontal="left" vertical="top"/>
    </xf>
    <xf numFmtId="0" fontId="37" fillId="10" borderId="2" xfId="19" applyFont="1" applyFill="1" applyBorder="1" applyAlignment="1">
      <alignment horizontal="left" vertical="top"/>
    </xf>
    <xf numFmtId="0" fontId="4" fillId="0" borderId="2" xfId="19" applyBorder="1" applyAlignment="1">
      <alignment horizontal="left"/>
    </xf>
    <xf numFmtId="165" fontId="4" fillId="0" borderId="2" xfId="19" applyNumberFormat="1" applyBorder="1"/>
    <xf numFmtId="165" fontId="4" fillId="10" borderId="2" xfId="19" applyNumberFormat="1" applyFill="1" applyBorder="1"/>
    <xf numFmtId="0" fontId="4" fillId="0" borderId="0" xfId="19" applyAlignment="1">
      <alignment horizontal="left"/>
    </xf>
    <xf numFmtId="0" fontId="3" fillId="0" borderId="2" xfId="19" applyFont="1" applyBorder="1"/>
    <xf numFmtId="165" fontId="16" fillId="0" borderId="12" xfId="20" applyNumberFormat="1" applyFont="1" applyFill="1" applyBorder="1"/>
    <xf numFmtId="0" fontId="4" fillId="0" borderId="4" xfId="19" applyBorder="1" applyAlignment="1">
      <alignment horizontal="center" wrapText="1"/>
    </xf>
    <xf numFmtId="0" fontId="4" fillId="0" borderId="12" xfId="19" applyBorder="1" applyAlignment="1">
      <alignment wrapText="1"/>
    </xf>
    <xf numFmtId="0" fontId="4" fillId="0" borderId="0" xfId="19" applyAlignment="1">
      <alignment wrapText="1"/>
    </xf>
    <xf numFmtId="165" fontId="16" fillId="10" borderId="12" xfId="1" applyFont="1" applyFill="1" applyBorder="1"/>
    <xf numFmtId="0" fontId="40" fillId="0" borderId="0" xfId="0" applyFont="1"/>
    <xf numFmtId="0" fontId="41" fillId="0" borderId="10" xfId="0" applyFont="1" applyBorder="1" applyAlignment="1">
      <alignment vertical="center" wrapText="1"/>
    </xf>
    <xf numFmtId="0" fontId="41" fillId="0" borderId="10" xfId="0" applyFont="1" applyBorder="1" applyAlignment="1">
      <alignment horizontal="center" vertical="center" wrapText="1"/>
    </xf>
    <xf numFmtId="0" fontId="23" fillId="0" borderId="13" xfId="0" applyFont="1" applyBorder="1" applyAlignment="1">
      <alignment vertical="center"/>
    </xf>
    <xf numFmtId="0" fontId="23" fillId="0" borderId="15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41" fillId="0" borderId="15" xfId="0" applyFont="1" applyBorder="1" applyAlignment="1">
      <alignment vertical="center"/>
    </xf>
    <xf numFmtId="0" fontId="8" fillId="0" borderId="15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0" fontId="40" fillId="0" borderId="15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2" fillId="0" borderId="2" xfId="19" applyFont="1" applyBorder="1"/>
    <xf numFmtId="172" fontId="8" fillId="0" borderId="15" xfId="0" applyNumberFormat="1" applyFont="1" applyBorder="1" applyAlignment="1">
      <alignment vertical="center"/>
    </xf>
    <xf numFmtId="172" fontId="41" fillId="0" borderId="15" xfId="0" applyNumberFormat="1" applyFont="1" applyBorder="1" applyAlignment="1">
      <alignment vertical="center"/>
    </xf>
    <xf numFmtId="0" fontId="1" fillId="0" borderId="2" xfId="19" applyFont="1" applyBorder="1"/>
    <xf numFmtId="44" fontId="4" fillId="0" borderId="0" xfId="19" applyNumberFormat="1"/>
    <xf numFmtId="10" fontId="1" fillId="0" borderId="2" xfId="19" applyNumberFormat="1" applyFont="1" applyBorder="1"/>
    <xf numFmtId="0" fontId="9" fillId="0" borderId="13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2" fontId="8" fillId="0" borderId="13" xfId="0" applyNumberFormat="1" applyFont="1" applyBorder="1" applyAlignment="1">
      <alignment vertical="center"/>
    </xf>
    <xf numFmtId="0" fontId="16" fillId="0" borderId="2" xfId="19" applyFont="1" applyBorder="1" applyAlignment="1">
      <alignment wrapText="1"/>
    </xf>
    <xf numFmtId="172" fontId="43" fillId="0" borderId="15" xfId="0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41" fillId="0" borderId="9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1" fillId="9" borderId="6" xfId="5" applyFont="1" applyFill="1" applyBorder="1" applyAlignment="1">
      <alignment horizontal="center"/>
    </xf>
    <xf numFmtId="0" fontId="11" fillId="9" borderId="62" xfId="5" applyFont="1" applyFill="1" applyBorder="1" applyAlignment="1">
      <alignment horizontal="center"/>
    </xf>
    <xf numFmtId="0" fontId="11" fillId="9" borderId="5" xfId="5" applyFont="1" applyFill="1" applyBorder="1" applyAlignment="1">
      <alignment horizontal="center"/>
    </xf>
    <xf numFmtId="0" fontId="21" fillId="0" borderId="9" xfId="0" quotePrefix="1" applyFont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8" fillId="0" borderId="26" xfId="0" applyFont="1" applyBorder="1" applyAlignment="1">
      <alignment horizontal="right" vertical="top" wrapText="1"/>
    </xf>
    <xf numFmtId="0" fontId="8" fillId="0" borderId="30" xfId="0" applyFont="1" applyBorder="1" applyAlignment="1">
      <alignment horizontal="right" vertical="top" wrapText="1"/>
    </xf>
    <xf numFmtId="0" fontId="8" fillId="0" borderId="22" xfId="0" applyFont="1" applyBorder="1" applyAlignment="1">
      <alignment horizontal="right" vertical="top" wrapText="1"/>
    </xf>
    <xf numFmtId="0" fontId="9" fillId="0" borderId="0" xfId="0" applyFont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0" fontId="11" fillId="0" borderId="0" xfId="0" quotePrefix="1" applyFont="1" applyAlignment="1">
      <alignment horizontal="center" wrapText="1"/>
    </xf>
    <xf numFmtId="0" fontId="11" fillId="0" borderId="0" xfId="0" applyFont="1" applyAlignment="1">
      <alignment horizontal="center" wrapText="1"/>
    </xf>
    <xf numFmtId="169" fontId="11" fillId="0" borderId="0" xfId="0" quotePrefix="1" applyNumberFormat="1" applyFont="1" applyAlignment="1">
      <alignment horizontal="center"/>
    </xf>
    <xf numFmtId="169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9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0" fillId="0" borderId="8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2" fontId="8" fillId="0" borderId="5" xfId="0" applyNumberFormat="1" applyFont="1" applyBorder="1" applyAlignment="1">
      <alignment horizontal="center"/>
    </xf>
    <xf numFmtId="0" fontId="36" fillId="8" borderId="6" xfId="19" applyFont="1" applyFill="1" applyBorder="1" applyAlignment="1">
      <alignment horizontal="left" vertical="top"/>
    </xf>
    <xf numFmtId="0" fontId="36" fillId="8" borderId="62" xfId="19" applyFont="1" applyFill="1" applyBorder="1" applyAlignment="1">
      <alignment horizontal="left" vertical="top"/>
    </xf>
    <xf numFmtId="0" fontId="36" fillId="8" borderId="5" xfId="19" applyFont="1" applyFill="1" applyBorder="1" applyAlignment="1">
      <alignment horizontal="left" vertical="top"/>
    </xf>
    <xf numFmtId="0" fontId="16" fillId="0" borderId="2" xfId="19" applyFont="1" applyBorder="1" applyAlignment="1">
      <alignment horizontal="left"/>
    </xf>
    <xf numFmtId="0" fontId="36" fillId="8" borderId="2" xfId="19" applyFont="1" applyFill="1" applyBorder="1" applyAlignment="1">
      <alignment horizontal="left" vertical="top"/>
    </xf>
    <xf numFmtId="0" fontId="17" fillId="0" borderId="42" xfId="19" applyFont="1" applyBorder="1" applyAlignment="1">
      <alignment horizontal="center"/>
    </xf>
    <xf numFmtId="0" fontId="17" fillId="0" borderId="64" xfId="19" applyFont="1" applyBorder="1" applyAlignment="1">
      <alignment horizontal="center"/>
    </xf>
    <xf numFmtId="0" fontId="17" fillId="0" borderId="43" xfId="19" applyFont="1" applyBorder="1" applyAlignment="1">
      <alignment horizontal="center"/>
    </xf>
    <xf numFmtId="0" fontId="16" fillId="0" borderId="69" xfId="19" applyFont="1" applyBorder="1" applyAlignment="1">
      <alignment horizontal="left"/>
    </xf>
    <xf numFmtId="0" fontId="16" fillId="0" borderId="62" xfId="19" applyFont="1" applyBorder="1" applyAlignment="1">
      <alignment horizontal="left"/>
    </xf>
    <xf numFmtId="0" fontId="16" fillId="0" borderId="70" xfId="19" applyFont="1" applyBorder="1" applyAlignment="1">
      <alignment horizontal="left"/>
    </xf>
    <xf numFmtId="0" fontId="4" fillId="0" borderId="2" xfId="19" applyBorder="1" applyAlignment="1">
      <alignment horizontal="left" vertical="top" wrapText="1"/>
    </xf>
    <xf numFmtId="0" fontId="17" fillId="0" borderId="68" xfId="19" applyFont="1" applyBorder="1" applyAlignment="1">
      <alignment horizontal="center"/>
    </xf>
    <xf numFmtId="0" fontId="16" fillId="0" borderId="69" xfId="19" applyFont="1" applyBorder="1" applyAlignment="1">
      <alignment horizontal="left" wrapText="1"/>
    </xf>
    <xf numFmtId="0" fontId="16" fillId="0" borderId="62" xfId="19" applyFont="1" applyBorder="1" applyAlignment="1">
      <alignment horizontal="left" wrapText="1"/>
    </xf>
    <xf numFmtId="0" fontId="16" fillId="0" borderId="70" xfId="19" applyFont="1" applyBorder="1" applyAlignment="1">
      <alignment horizontal="left" wrapText="1"/>
    </xf>
  </cellXfs>
  <cellStyles count="21">
    <cellStyle name="Comma 2" xfId="3" xr:uid="{00000000-0005-0000-0000-000001000000}"/>
    <cellStyle name="Comma 3" xfId="17" xr:uid="{00000000-0005-0000-0000-000002000000}"/>
    <cellStyle name="Comma 4" xfId="20" xr:uid="{00000000-0005-0000-0000-000003000000}"/>
    <cellStyle name="Currency" xfId="1" builtinId="4"/>
    <cellStyle name="Currency 2" xfId="4" xr:uid="{00000000-0005-0000-0000-000005000000}"/>
    <cellStyle name="Currency 3" xfId="18" xr:uid="{00000000-0005-0000-0000-000006000000}"/>
    <cellStyle name="Currency 4" xfId="6" xr:uid="{00000000-0005-0000-0000-000007000000}"/>
    <cellStyle name="Hyperlink" xfId="2" builtinId="8"/>
    <cellStyle name="Normal" xfId="0" builtinId="0"/>
    <cellStyle name="Normal 10" xfId="7" xr:uid="{00000000-0005-0000-0000-00000A000000}"/>
    <cellStyle name="Normal 13" xfId="8" xr:uid="{00000000-0005-0000-0000-00000B000000}"/>
    <cellStyle name="Normal 2" xfId="5" xr:uid="{00000000-0005-0000-0000-00000C000000}"/>
    <cellStyle name="Normal 2 2" xfId="9" xr:uid="{00000000-0005-0000-0000-00000D000000}"/>
    <cellStyle name="Normal 3" xfId="10" xr:uid="{00000000-0005-0000-0000-00000E000000}"/>
    <cellStyle name="Normal 4" xfId="15" xr:uid="{00000000-0005-0000-0000-00000F000000}"/>
    <cellStyle name="Normal 5" xfId="19" xr:uid="{00000000-0005-0000-0000-000010000000}"/>
    <cellStyle name="Normal 7" xfId="11" xr:uid="{00000000-0005-0000-0000-000011000000}"/>
    <cellStyle name="Normal 8" xfId="12" xr:uid="{00000000-0005-0000-0000-000012000000}"/>
    <cellStyle name="Normal_C&amp;I Unit 6 Evaluation-DH-14 June Check" xfId="14" xr:uid="{00000000-0005-0000-0000-000013000000}"/>
    <cellStyle name="Percent 2" xfId="16" xr:uid="{00000000-0005-0000-0000-000014000000}"/>
    <cellStyle name="Style 1" xfId="13" xr:uid="{00000000-0005-0000-0000-00001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EECFCE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95250</xdr:rowOff>
    </xdr:from>
    <xdr:to>
      <xdr:col>0</xdr:col>
      <xdr:colOff>2790825</xdr:colOff>
      <xdr:row>0</xdr:row>
      <xdr:rowOff>571500</xdr:rowOff>
    </xdr:to>
    <xdr:pic>
      <xdr:nvPicPr>
        <xdr:cNvPr id="2" name="Picture 1" descr="Eskomlogo 2002 Black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"/>
          <a:ext cx="27908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://gcd.eskom.co.za/Users/ravup/AppData/Local/Temp/Temp1_20131127%20WORKS%20COMPLETION%20Month%20Oct2013%20Overall%20assessment%20Siemens%20Komati%20CI.zip/20131127%20WORKS%20COMPLETION%20Month%20Oct2013%20Overall%20assessment%20Siemens%20Komati%20C&amp;I.xls?E131367B" TargetMode="External"/><Relationship Id="rId1" Type="http://schemas.openxmlformats.org/officeDocument/2006/relationships/externalLinkPath" Target="file:///\\E131367B\20131127%20WORKS%20COMPLETION%20Month%20Oct2013%20Overall%20assessment%20Siemens%20Komati%20C&amp;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gcd.eskom.co.za/ERE/EREOperations/KZN_EC/Shared%20Documents/Dashboard%20and%20Reports/Contracts/Contract%20Renewals/EC%20-%20Soft%20Services/Aliwal%20North/FMS%202018%20BOQ%20Master%20-%20COOPER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 &amp; BoQ breakdown"/>
      <sheetName val="Siemens FRI"/>
      <sheetName val="Completion dates"/>
      <sheetName val="Foreign Cashflow FRIs DF"/>
      <sheetName val="Detailed Forex forecast"/>
      <sheetName val="Cashflow FRIs"/>
      <sheetName val="Foreign Cashflow FRI Breakdown"/>
      <sheetName val="Cashflow FRIs Breakdown"/>
      <sheetName val="Retention Cashflow"/>
      <sheetName val="Base Cashflow"/>
      <sheetName val="Contract cashflows Retention"/>
      <sheetName val="Contract cashflows Base"/>
      <sheetName val="Total contract cashflows"/>
      <sheetName val="Total Unitised costs"/>
      <sheetName val="DF BoQ Unitised costs"/>
      <sheetName val="CE &amp; BoQ changes Unit costs"/>
      <sheetName val="Section Costs &amp; Retention"/>
      <sheetName val="Summary Costs &amp; Retention"/>
      <sheetName val="Employer's Assessment"/>
      <sheetName val="Employer's Assessment Update"/>
      <sheetName val="Employer's Assessment Cert"/>
      <sheetName val="Summary unitised"/>
      <sheetName val="Summary Base"/>
      <sheetName val="Summary PAfI"/>
      <sheetName val="Labour BoQ P&amp;G &amp; Unit cost"/>
      <sheetName val="Labour BoQ Net Current"/>
      <sheetName val="Labour BoQ PAfI"/>
      <sheetName val="CE &amp; BoQ Summary"/>
      <sheetName val="CE &amp; BoQ Months"/>
      <sheetName val="CE &amp; BoQ breakdown Summary"/>
      <sheetName val="CE &amp; BoQ assessment update"/>
      <sheetName val="CE &amp; BoQ change values for PAfI"/>
      <sheetName val="CE &amp; BoQ Unitised cashflow"/>
      <sheetName val="Summary PAfI factors"/>
      <sheetName val="Design freeze bill assessment"/>
      <sheetName val="Breakdown Summary excl lab adj"/>
      <sheetName val="Total Labour adjustment"/>
      <sheetName val="Foreign to Local"/>
      <sheetName val="ADJUSTED Breakdown Summary"/>
      <sheetName val="Outstanding amounts"/>
      <sheetName val="Assessment %"/>
      <sheetName val="Assessment % (Prev)"/>
      <sheetName val="Assessment % (NET)"/>
      <sheetName val="Assessment value"/>
      <sheetName val="Assessment value (Prev)"/>
      <sheetName val="Assessment Current (Net)"/>
      <sheetName val="PAfI TOTAL"/>
      <sheetName val="PAfI CE &amp; BoQ changes"/>
      <sheetName val="PAfI BoQ freeze"/>
      <sheetName val="PAfI Formulae"/>
      <sheetName val="Indices &amp; forecast"/>
      <sheetName val="Assessment value (PAfI)"/>
      <sheetName val="CE &amp; BoQ PAfI Breakdown"/>
      <sheetName val="Unitised details (PAfI)"/>
      <sheetName val="BoQ freeze details (PAfI)"/>
      <sheetName val="CE BoQ changes details (PAfI)"/>
      <sheetName val="NET Current Unitised (PAfI)"/>
      <sheetName val="Previous Unitised detail (PAfI)"/>
      <sheetName val="Summary formula allocation"/>
      <sheetName val="Summary formula allocation DF"/>
      <sheetName val="Summary formula allocation CE"/>
      <sheetName val="CE &amp; BoQ Split PAfI Breakdown"/>
      <sheetName val="BoQ changes details PAfI"/>
      <sheetName val="Summary formula BoQ"/>
      <sheetName val="CE details PAfI"/>
      <sheetName val="Summary formula CE only"/>
      <sheetName val="Check"/>
      <sheetName val="Check Unit progress"/>
      <sheetName val="Unit progress"/>
      <sheetName val="Unit progress (2)"/>
      <sheetName val="Unitised analysis progress"/>
      <sheetName val="Unitised analysis progress (2)"/>
      <sheetName val="Unitised analysis progress  (3)"/>
      <sheetName val="Unitised Formulae breakdown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33">
          <cell r="D33">
            <v>581593.97424131632</v>
          </cell>
        </row>
        <row r="43">
          <cell r="D43">
            <v>3164494.9742413089</v>
          </cell>
        </row>
        <row r="45">
          <cell r="D45">
            <v>3607524.2742413208</v>
          </cell>
        </row>
        <row r="50">
          <cell r="D50">
            <v>331905.9072598815</v>
          </cell>
        </row>
        <row r="52">
          <cell r="D52">
            <v>378372.73725987971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0">
          <cell r="K10">
            <v>-3.1327009201049805E-3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8">
          <cell r="E8">
            <v>0</v>
          </cell>
        </row>
        <row r="13">
          <cell r="E13">
            <v>158735.93999999762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ercial Buildings"/>
      <sheetName val="Summary Technical"/>
      <sheetName val="Summary None Technical"/>
      <sheetName val="Section 1 Preliminaries"/>
      <sheetName val="Section 2 Ad Hoc Tech"/>
      <sheetName val="Section 3 Plumbing"/>
      <sheetName val="Section 4 Electrical"/>
      <sheetName val="Section 5 Air Conditioning"/>
      <sheetName val="Section 6 Civil"/>
      <sheetName val="Section 7 Capentry"/>
      <sheetName val="Section 8 Ad Hoc N Tech"/>
      <sheetName val="Section 9 Cleaner Summary"/>
      <sheetName val="Cleaner Cost"/>
      <sheetName val="Cleaning Establishing"/>
      <sheetName val="Cleaning Consumables"/>
      <sheetName val="Section 10 Gardener Sumary"/>
      <sheetName val="Gardener Cost"/>
      <sheetName val="Gardening Establishing"/>
      <sheetName val="Gardening Consumables"/>
      <sheetName val="Section 11 Pest Control"/>
      <sheetName val="Section 12 Cleaning"/>
      <sheetName val="Sheet13"/>
    </sheetNames>
    <sheetDataSet>
      <sheetData sheetId="0">
        <row r="8">
          <cell r="H8">
            <v>37</v>
          </cell>
          <cell r="I8">
            <v>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4">
          <cell r="D24">
            <v>0</v>
          </cell>
        </row>
      </sheetData>
      <sheetData sheetId="13">
        <row r="27">
          <cell r="F27">
            <v>0</v>
          </cell>
        </row>
      </sheetData>
      <sheetData sheetId="14">
        <row r="32">
          <cell r="F32">
            <v>0</v>
          </cell>
        </row>
      </sheetData>
      <sheetData sheetId="15"/>
      <sheetData sheetId="16">
        <row r="24">
          <cell r="D24">
            <v>0</v>
          </cell>
        </row>
      </sheetData>
      <sheetData sheetId="17">
        <row r="27">
          <cell r="F27">
            <v>0</v>
          </cell>
        </row>
      </sheetData>
      <sheetData sheetId="18">
        <row r="32">
          <cell r="F32">
            <v>0</v>
          </cell>
        </row>
      </sheetData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5"/>
  <sheetViews>
    <sheetView topLeftCell="A22" workbookViewId="0">
      <selection activeCell="P55" sqref="P55"/>
    </sheetView>
  </sheetViews>
  <sheetFormatPr defaultColWidth="9.26953125" defaultRowHeight="12.5" x14ac:dyDescent="0.25"/>
  <cols>
    <col min="1" max="9" width="9.26953125" style="203"/>
    <col min="10" max="10" width="12" style="203" bestFit="1" customWidth="1"/>
    <col min="11" max="16384" width="9.26953125" style="203"/>
  </cols>
  <sheetData>
    <row r="1" spans="1:11" ht="15.5" x14ac:dyDescent="0.35">
      <c r="A1" s="318" t="s">
        <v>220</v>
      </c>
      <c r="B1" s="319"/>
      <c r="C1" s="319"/>
      <c r="D1" s="319"/>
      <c r="E1" s="319"/>
      <c r="F1" s="319"/>
      <c r="G1" s="319"/>
      <c r="H1" s="319"/>
      <c r="I1" s="319"/>
      <c r="J1" s="320"/>
    </row>
    <row r="2" spans="1:11" x14ac:dyDescent="0.25">
      <c r="A2" s="204"/>
      <c r="B2" s="205"/>
      <c r="C2" s="205"/>
      <c r="D2" s="205"/>
      <c r="E2" s="205"/>
      <c r="F2" s="206"/>
      <c r="G2" s="207" t="s">
        <v>21</v>
      </c>
      <c r="H2" s="208"/>
      <c r="I2" s="209"/>
      <c r="J2" s="210"/>
      <c r="K2" s="211"/>
    </row>
    <row r="3" spans="1:11" x14ac:dyDescent="0.25">
      <c r="A3" s="212" t="s">
        <v>223</v>
      </c>
      <c r="B3" s="213"/>
      <c r="C3" s="213"/>
      <c r="D3" s="213"/>
      <c r="E3" s="213"/>
      <c r="F3" s="214"/>
      <c r="G3" s="213"/>
      <c r="H3" s="213"/>
      <c r="I3" s="213"/>
      <c r="J3" s="214"/>
      <c r="K3" s="211"/>
    </row>
    <row r="4" spans="1:11" x14ac:dyDescent="0.25">
      <c r="A4" s="212"/>
      <c r="B4" s="213"/>
      <c r="C4" s="213"/>
      <c r="D4" s="213"/>
      <c r="E4" s="213"/>
      <c r="F4" s="214"/>
      <c r="G4" s="207" t="s">
        <v>221</v>
      </c>
      <c r="H4" s="208"/>
      <c r="I4" s="209"/>
      <c r="J4" s="210"/>
      <c r="K4" s="211"/>
    </row>
    <row r="5" spans="1:11" x14ac:dyDescent="0.25">
      <c r="A5" s="212"/>
      <c r="B5" s="213"/>
      <c r="C5" s="213"/>
      <c r="D5" s="213"/>
      <c r="E5" s="213"/>
      <c r="F5" s="214"/>
      <c r="G5" s="212"/>
      <c r="H5" s="213"/>
      <c r="I5" s="213"/>
      <c r="J5" s="214"/>
      <c r="K5" s="211"/>
    </row>
    <row r="6" spans="1:11" x14ac:dyDescent="0.25">
      <c r="A6" s="212"/>
      <c r="B6" s="213"/>
      <c r="C6" s="213"/>
      <c r="D6" s="213"/>
      <c r="E6" s="213"/>
      <c r="F6" s="214"/>
      <c r="G6" s="207" t="s">
        <v>222</v>
      </c>
      <c r="H6" s="208"/>
      <c r="I6" s="209"/>
      <c r="J6" s="210"/>
      <c r="K6" s="211"/>
    </row>
    <row r="7" spans="1:11" x14ac:dyDescent="0.25">
      <c r="A7" s="212"/>
      <c r="B7" s="213"/>
      <c r="C7" s="213"/>
      <c r="D7" s="213"/>
      <c r="E7" s="213"/>
      <c r="F7" s="214"/>
      <c r="G7" s="212"/>
      <c r="H7" s="213"/>
      <c r="I7" s="213"/>
      <c r="J7" s="214"/>
      <c r="K7" s="211"/>
    </row>
    <row r="8" spans="1:11" x14ac:dyDescent="0.25">
      <c r="A8" s="212"/>
      <c r="B8" s="213"/>
      <c r="C8" s="213"/>
      <c r="D8" s="213"/>
      <c r="E8" s="213"/>
      <c r="F8" s="214"/>
      <c r="G8" s="207" t="s">
        <v>226</v>
      </c>
      <c r="H8" s="208"/>
      <c r="I8" s="209"/>
      <c r="J8" s="210"/>
      <c r="K8" s="211"/>
    </row>
    <row r="9" spans="1:11" x14ac:dyDescent="0.25">
      <c r="A9" s="212"/>
      <c r="B9" s="213"/>
      <c r="C9" s="213"/>
      <c r="D9" s="213"/>
      <c r="E9" s="213"/>
      <c r="F9" s="214"/>
      <c r="G9" s="212"/>
      <c r="H9" s="213"/>
      <c r="I9" s="213"/>
      <c r="J9" s="214"/>
      <c r="K9" s="211"/>
    </row>
    <row r="10" spans="1:11" x14ac:dyDescent="0.25">
      <c r="A10" s="212"/>
      <c r="B10" s="213"/>
      <c r="C10" s="213"/>
      <c r="D10" s="213"/>
      <c r="E10" s="213"/>
      <c r="F10" s="214"/>
      <c r="G10" s="207" t="s">
        <v>227</v>
      </c>
      <c r="H10" s="208"/>
      <c r="I10" s="209"/>
      <c r="J10" s="210"/>
      <c r="K10" s="211"/>
    </row>
    <row r="11" spans="1:11" x14ac:dyDescent="0.25">
      <c r="A11" s="215"/>
      <c r="B11" s="216"/>
      <c r="C11" s="216"/>
      <c r="D11" s="216"/>
      <c r="E11" s="216"/>
      <c r="F11" s="217"/>
      <c r="G11" s="215"/>
      <c r="H11" s="216"/>
      <c r="I11" s="216"/>
      <c r="J11" s="217"/>
      <c r="K11" s="211"/>
    </row>
    <row r="12" spans="1:11" x14ac:dyDescent="0.25">
      <c r="A12" s="212"/>
      <c r="B12" s="213"/>
      <c r="C12" s="213"/>
      <c r="D12" s="213"/>
      <c r="E12" s="213"/>
      <c r="F12" s="213"/>
      <c r="G12" s="213"/>
      <c r="H12" s="213"/>
      <c r="I12" s="213"/>
      <c r="J12" s="214"/>
    </row>
    <row r="13" spans="1:11" ht="13" x14ac:dyDescent="0.3">
      <c r="A13" s="218"/>
      <c r="B13" s="213"/>
      <c r="C13" s="213"/>
      <c r="D13" s="213"/>
      <c r="E13" s="213"/>
      <c r="F13" s="213"/>
      <c r="G13" s="213"/>
      <c r="H13" s="213"/>
      <c r="I13" s="213"/>
      <c r="J13" s="214"/>
    </row>
    <row r="14" spans="1:11" ht="13" x14ac:dyDescent="0.3">
      <c r="A14" s="43" t="s">
        <v>228</v>
      </c>
      <c r="B14" s="209"/>
      <c r="C14" s="209"/>
      <c r="D14" s="209"/>
      <c r="E14" s="209"/>
      <c r="F14" s="209"/>
      <c r="G14" s="209"/>
      <c r="H14" s="209"/>
      <c r="I14" s="209"/>
      <c r="J14" s="226" t="s">
        <v>11</v>
      </c>
    </row>
    <row r="15" spans="1:11" ht="13" x14ac:dyDescent="0.3">
      <c r="A15" s="222" t="s">
        <v>215</v>
      </c>
      <c r="B15" s="209"/>
      <c r="C15" s="209"/>
      <c r="D15" s="209"/>
      <c r="E15" s="209"/>
      <c r="F15" s="209"/>
      <c r="G15" s="209"/>
      <c r="H15" s="209"/>
      <c r="I15" s="209"/>
      <c r="J15" s="227"/>
    </row>
    <row r="16" spans="1:11" ht="13" x14ac:dyDescent="0.3">
      <c r="A16" s="222" t="s">
        <v>217</v>
      </c>
      <c r="B16" s="209"/>
      <c r="C16" s="209"/>
      <c r="D16" s="209"/>
      <c r="E16" s="209"/>
      <c r="F16" s="209"/>
      <c r="G16" s="209"/>
      <c r="H16" s="209"/>
      <c r="I16" s="209"/>
      <c r="J16" s="219"/>
    </row>
    <row r="17" spans="1:10" ht="13" x14ac:dyDescent="0.3">
      <c r="A17" s="222" t="s">
        <v>216</v>
      </c>
      <c r="B17" s="209"/>
      <c r="C17" s="209"/>
      <c r="D17" s="209"/>
      <c r="E17" s="209"/>
      <c r="F17" s="209"/>
      <c r="G17" s="209"/>
      <c r="H17" s="209"/>
      <c r="I17" s="209"/>
      <c r="J17" s="219"/>
    </row>
    <row r="18" spans="1:10" ht="13" x14ac:dyDescent="0.3">
      <c r="A18" s="222" t="s">
        <v>252</v>
      </c>
      <c r="B18" s="209"/>
      <c r="C18" s="209"/>
      <c r="D18" s="209"/>
      <c r="E18" s="209"/>
      <c r="F18" s="209"/>
      <c r="G18" s="209"/>
      <c r="H18" s="209"/>
      <c r="I18" s="209"/>
      <c r="J18" s="219"/>
    </row>
    <row r="19" spans="1:10" ht="13" x14ac:dyDescent="0.3">
      <c r="A19" s="222"/>
      <c r="B19" s="209"/>
      <c r="C19" s="209"/>
      <c r="D19" s="209"/>
      <c r="E19" s="209"/>
      <c r="F19" s="209"/>
      <c r="G19" s="209"/>
      <c r="H19" s="209"/>
      <c r="I19" s="209"/>
      <c r="J19" s="223"/>
    </row>
    <row r="20" spans="1:10" ht="13" x14ac:dyDescent="0.3">
      <c r="A20" s="43" t="s">
        <v>245</v>
      </c>
      <c r="B20" s="209"/>
      <c r="C20" s="209"/>
      <c r="D20" s="209"/>
      <c r="E20" s="209"/>
      <c r="F20" s="209"/>
      <c r="G20" s="209"/>
      <c r="H20" s="209"/>
      <c r="I20" s="209"/>
      <c r="J20" s="207"/>
    </row>
    <row r="21" spans="1:10" ht="13" x14ac:dyDescent="0.3">
      <c r="A21" s="222" t="s">
        <v>215</v>
      </c>
      <c r="B21" s="209"/>
      <c r="C21" s="209"/>
      <c r="D21" s="209"/>
      <c r="E21" s="209"/>
      <c r="F21" s="209"/>
      <c r="G21" s="209"/>
      <c r="H21" s="209"/>
      <c r="I21" s="209"/>
      <c r="J21" s="207"/>
    </row>
    <row r="22" spans="1:10" ht="13" x14ac:dyDescent="0.3">
      <c r="A22" s="222" t="s">
        <v>217</v>
      </c>
      <c r="B22" s="209"/>
      <c r="C22" s="209"/>
      <c r="D22" s="209"/>
      <c r="E22" s="209"/>
      <c r="F22" s="209"/>
      <c r="G22" s="209"/>
      <c r="H22" s="209"/>
      <c r="I22" s="209"/>
      <c r="J22" s="207"/>
    </row>
    <row r="23" spans="1:10" ht="13" x14ac:dyDescent="0.3">
      <c r="A23" s="222" t="s">
        <v>216</v>
      </c>
      <c r="B23" s="209"/>
      <c r="C23" s="209"/>
      <c r="D23" s="209"/>
      <c r="E23" s="209"/>
      <c r="F23" s="209"/>
      <c r="G23" s="209"/>
      <c r="H23" s="209"/>
      <c r="I23" s="209"/>
      <c r="J23" s="207"/>
    </row>
    <row r="24" spans="1:10" ht="13" x14ac:dyDescent="0.3">
      <c r="A24" s="222" t="s">
        <v>252</v>
      </c>
      <c r="B24" s="209"/>
      <c r="C24" s="209"/>
      <c r="D24" s="209"/>
      <c r="E24" s="209"/>
      <c r="F24" s="209"/>
      <c r="G24" s="209"/>
      <c r="H24" s="209"/>
      <c r="I24" s="209"/>
      <c r="J24" s="207"/>
    </row>
    <row r="25" spans="1:10" ht="13" x14ac:dyDescent="0.3">
      <c r="A25" s="222"/>
      <c r="B25" s="209"/>
      <c r="C25" s="209"/>
      <c r="D25" s="209"/>
      <c r="E25" s="209"/>
      <c r="F25" s="209"/>
      <c r="G25" s="209"/>
      <c r="H25" s="209"/>
      <c r="I25" s="209"/>
      <c r="J25" s="210"/>
    </row>
    <row r="26" spans="1:10" ht="13" x14ac:dyDescent="0.3">
      <c r="A26" s="43" t="s">
        <v>229</v>
      </c>
      <c r="B26" s="209"/>
      <c r="C26" s="209"/>
      <c r="D26" s="209"/>
      <c r="E26" s="209"/>
      <c r="F26" s="209"/>
      <c r="G26" s="209"/>
      <c r="H26" s="209"/>
      <c r="I26" s="209"/>
      <c r="J26" s="207"/>
    </row>
    <row r="27" spans="1:10" ht="13" x14ac:dyDescent="0.3">
      <c r="A27" s="222" t="s">
        <v>215</v>
      </c>
      <c r="B27" s="209"/>
      <c r="C27" s="209"/>
      <c r="D27" s="209"/>
      <c r="E27" s="209"/>
      <c r="F27" s="209"/>
      <c r="G27" s="209"/>
      <c r="H27" s="209"/>
      <c r="I27" s="209"/>
      <c r="J27" s="207"/>
    </row>
    <row r="28" spans="1:10" ht="13" x14ac:dyDescent="0.3">
      <c r="A28" s="222" t="s">
        <v>217</v>
      </c>
      <c r="B28" s="209"/>
      <c r="C28" s="209"/>
      <c r="D28" s="209"/>
      <c r="E28" s="209"/>
      <c r="F28" s="209"/>
      <c r="G28" s="209"/>
      <c r="H28" s="209"/>
      <c r="I28" s="209"/>
      <c r="J28" s="207"/>
    </row>
    <row r="29" spans="1:10" ht="13" x14ac:dyDescent="0.3">
      <c r="A29" s="222" t="s">
        <v>216</v>
      </c>
      <c r="B29" s="209"/>
      <c r="C29" s="209"/>
      <c r="D29" s="209"/>
      <c r="E29" s="209"/>
      <c r="F29" s="209"/>
      <c r="G29" s="209"/>
      <c r="H29" s="209"/>
      <c r="I29" s="209"/>
      <c r="J29" s="207"/>
    </row>
    <row r="30" spans="1:10" ht="13" x14ac:dyDescent="0.3">
      <c r="A30" s="222" t="s">
        <v>252</v>
      </c>
      <c r="B30" s="209"/>
      <c r="C30" s="209"/>
      <c r="D30" s="209"/>
      <c r="E30" s="209"/>
      <c r="F30" s="209"/>
      <c r="G30" s="209"/>
      <c r="H30" s="209"/>
      <c r="I30" s="209"/>
      <c r="J30" s="207"/>
    </row>
    <row r="31" spans="1:10" ht="13" x14ac:dyDescent="0.3">
      <c r="A31" s="222"/>
      <c r="B31" s="209"/>
      <c r="C31" s="209"/>
      <c r="D31" s="209"/>
      <c r="E31" s="209"/>
      <c r="F31" s="209"/>
      <c r="G31" s="209"/>
      <c r="H31" s="209"/>
      <c r="I31" s="209"/>
      <c r="J31" s="210"/>
    </row>
    <row r="32" spans="1:10" ht="13" x14ac:dyDescent="0.3">
      <c r="A32" s="43" t="s">
        <v>241</v>
      </c>
      <c r="B32" s="209"/>
      <c r="C32" s="209"/>
      <c r="D32" s="209"/>
      <c r="E32" s="209"/>
      <c r="F32" s="209"/>
      <c r="G32" s="209"/>
      <c r="H32" s="209"/>
      <c r="I32" s="209"/>
      <c r="J32" s="207"/>
    </row>
    <row r="33" spans="1:10" ht="13" x14ac:dyDescent="0.3">
      <c r="A33" s="222" t="s">
        <v>215</v>
      </c>
      <c r="B33" s="209"/>
      <c r="C33" s="209"/>
      <c r="D33" s="209"/>
      <c r="E33" s="209"/>
      <c r="F33" s="209"/>
      <c r="G33" s="209"/>
      <c r="H33" s="209"/>
      <c r="I33" s="209"/>
      <c r="J33" s="207"/>
    </row>
    <row r="34" spans="1:10" ht="13" x14ac:dyDescent="0.3">
      <c r="A34" s="222" t="s">
        <v>217</v>
      </c>
      <c r="B34" s="209"/>
      <c r="C34" s="209"/>
      <c r="D34" s="209"/>
      <c r="E34" s="209"/>
      <c r="F34" s="209"/>
      <c r="G34" s="209"/>
      <c r="H34" s="209"/>
      <c r="I34" s="209"/>
      <c r="J34" s="207"/>
    </row>
    <row r="35" spans="1:10" ht="13" x14ac:dyDescent="0.3">
      <c r="A35" s="222" t="s">
        <v>216</v>
      </c>
      <c r="B35" s="209"/>
      <c r="C35" s="209"/>
      <c r="D35" s="209"/>
      <c r="E35" s="209"/>
      <c r="F35" s="209"/>
      <c r="G35" s="209"/>
      <c r="H35" s="209"/>
      <c r="I35" s="209"/>
      <c r="J35" s="207"/>
    </row>
    <row r="36" spans="1:10" ht="13" x14ac:dyDescent="0.3">
      <c r="A36" s="224" t="s">
        <v>252</v>
      </c>
      <c r="B36" s="209"/>
      <c r="C36" s="209"/>
      <c r="D36" s="209"/>
      <c r="E36" s="209"/>
      <c r="F36" s="209"/>
      <c r="G36" s="209"/>
      <c r="H36" s="209"/>
      <c r="I36" s="209"/>
      <c r="J36" s="207"/>
    </row>
    <row r="37" spans="1:10" ht="13" x14ac:dyDescent="0.3">
      <c r="A37" s="224"/>
      <c r="B37" s="209"/>
      <c r="C37" s="209"/>
      <c r="D37" s="209"/>
      <c r="E37" s="209"/>
      <c r="F37" s="209"/>
      <c r="G37" s="209"/>
      <c r="H37" s="209"/>
      <c r="I37" s="209"/>
      <c r="J37" s="210"/>
    </row>
    <row r="38" spans="1:10" ht="13" x14ac:dyDescent="0.3">
      <c r="A38" s="225" t="s">
        <v>230</v>
      </c>
      <c r="B38" s="209"/>
      <c r="C38" s="209"/>
      <c r="D38" s="209"/>
      <c r="E38" s="209"/>
      <c r="F38" s="209"/>
      <c r="G38" s="209"/>
      <c r="H38" s="209"/>
      <c r="I38" s="209"/>
      <c r="J38" s="207"/>
    </row>
    <row r="39" spans="1:10" ht="13" x14ac:dyDescent="0.3">
      <c r="A39" s="224" t="s">
        <v>215</v>
      </c>
      <c r="B39" s="209"/>
      <c r="C39" s="209"/>
      <c r="D39" s="209"/>
      <c r="E39" s="209"/>
      <c r="F39" s="209"/>
      <c r="G39" s="209"/>
      <c r="H39" s="209"/>
      <c r="I39" s="209"/>
      <c r="J39" s="207"/>
    </row>
    <row r="40" spans="1:10" ht="13" x14ac:dyDescent="0.3">
      <c r="A40" s="224" t="s">
        <v>217</v>
      </c>
      <c r="B40" s="209"/>
      <c r="C40" s="209"/>
      <c r="D40" s="209"/>
      <c r="E40" s="209"/>
      <c r="F40" s="209"/>
      <c r="G40" s="209"/>
      <c r="H40" s="209"/>
      <c r="I40" s="209"/>
      <c r="J40" s="207"/>
    </row>
    <row r="41" spans="1:10" ht="13" x14ac:dyDescent="0.3">
      <c r="A41" s="224" t="s">
        <v>216</v>
      </c>
      <c r="B41" s="209"/>
      <c r="C41" s="209"/>
      <c r="D41" s="209"/>
      <c r="E41" s="209"/>
      <c r="F41" s="209"/>
      <c r="G41" s="209"/>
      <c r="H41" s="209"/>
      <c r="I41" s="209"/>
      <c r="J41" s="207"/>
    </row>
    <row r="42" spans="1:10" ht="13" x14ac:dyDescent="0.3">
      <c r="A42" s="224" t="s">
        <v>252</v>
      </c>
      <c r="B42" s="209"/>
      <c r="C42" s="209"/>
      <c r="D42" s="209"/>
      <c r="E42" s="209"/>
      <c r="F42" s="209"/>
      <c r="G42" s="209"/>
      <c r="H42" s="209"/>
      <c r="I42" s="209"/>
      <c r="J42" s="207"/>
    </row>
    <row r="43" spans="1:10" ht="13" x14ac:dyDescent="0.3">
      <c r="A43" s="224"/>
      <c r="B43" s="209"/>
      <c r="C43" s="209"/>
      <c r="D43" s="209"/>
      <c r="E43" s="209"/>
      <c r="F43" s="209"/>
      <c r="G43" s="209"/>
      <c r="H43" s="209"/>
      <c r="I43" s="209"/>
      <c r="J43" s="210"/>
    </row>
    <row r="44" spans="1:10" ht="13" x14ac:dyDescent="0.3">
      <c r="A44" s="225" t="s">
        <v>231</v>
      </c>
      <c r="B44" s="209"/>
      <c r="C44" s="209"/>
      <c r="D44" s="209"/>
      <c r="E44" s="209"/>
      <c r="F44" s="209"/>
      <c r="G44" s="209"/>
      <c r="H44" s="209"/>
      <c r="I44" s="209"/>
      <c r="J44" s="207"/>
    </row>
    <row r="45" spans="1:10" ht="13" x14ac:dyDescent="0.3">
      <c r="A45" s="224" t="s">
        <v>215</v>
      </c>
      <c r="B45" s="209"/>
      <c r="C45" s="209"/>
      <c r="D45" s="209"/>
      <c r="E45" s="209"/>
      <c r="F45" s="209"/>
      <c r="G45" s="209"/>
      <c r="H45" s="209"/>
      <c r="I45" s="209"/>
      <c r="J45" s="207"/>
    </row>
    <row r="46" spans="1:10" ht="13" x14ac:dyDescent="0.3">
      <c r="A46" s="224" t="s">
        <v>217</v>
      </c>
      <c r="B46" s="209"/>
      <c r="C46" s="209"/>
      <c r="D46" s="209"/>
      <c r="E46" s="209"/>
      <c r="F46" s="209"/>
      <c r="G46" s="209"/>
      <c r="H46" s="209"/>
      <c r="I46" s="209"/>
      <c r="J46" s="207"/>
    </row>
    <row r="47" spans="1:10" ht="13" x14ac:dyDescent="0.3">
      <c r="A47" s="224" t="s">
        <v>216</v>
      </c>
      <c r="B47" s="209"/>
      <c r="C47" s="209"/>
      <c r="D47" s="209"/>
      <c r="E47" s="209"/>
      <c r="F47" s="209"/>
      <c r="G47" s="209"/>
      <c r="H47" s="209"/>
      <c r="I47" s="209"/>
      <c r="J47" s="207"/>
    </row>
    <row r="48" spans="1:10" ht="13" x14ac:dyDescent="0.3">
      <c r="A48" s="224" t="s">
        <v>252</v>
      </c>
      <c r="B48" s="209"/>
      <c r="C48" s="209"/>
      <c r="D48" s="209"/>
      <c r="E48" s="209"/>
      <c r="F48" s="209"/>
      <c r="G48" s="209"/>
      <c r="H48" s="209"/>
      <c r="I48" s="209"/>
      <c r="J48" s="207"/>
    </row>
    <row r="49" spans="1:10" ht="13" x14ac:dyDescent="0.3">
      <c r="A49" s="224"/>
      <c r="B49" s="209"/>
      <c r="C49" s="209"/>
      <c r="D49" s="209"/>
      <c r="E49" s="209"/>
      <c r="F49" s="209"/>
      <c r="G49" s="209"/>
      <c r="H49" s="209"/>
      <c r="I49" s="209"/>
      <c r="J49" s="210"/>
    </row>
    <row r="50" spans="1:10" ht="13" x14ac:dyDescent="0.3">
      <c r="A50" s="225" t="s">
        <v>243</v>
      </c>
      <c r="B50" s="209"/>
      <c r="C50" s="209"/>
      <c r="D50" s="209"/>
      <c r="E50" s="209"/>
      <c r="F50" s="209"/>
      <c r="G50" s="209"/>
      <c r="H50" s="209"/>
      <c r="I50" s="209"/>
      <c r="J50" s="207"/>
    </row>
    <row r="51" spans="1:10" ht="13" x14ac:dyDescent="0.3">
      <c r="A51" s="224" t="s">
        <v>215</v>
      </c>
      <c r="B51" s="209"/>
      <c r="C51" s="209"/>
      <c r="D51" s="209"/>
      <c r="E51" s="209"/>
      <c r="F51" s="209"/>
      <c r="G51" s="209"/>
      <c r="H51" s="209"/>
      <c r="I51" s="209"/>
      <c r="J51" s="207"/>
    </row>
    <row r="52" spans="1:10" ht="13" x14ac:dyDescent="0.3">
      <c r="A52" s="224" t="s">
        <v>217</v>
      </c>
      <c r="B52" s="209"/>
      <c r="C52" s="209"/>
      <c r="D52" s="209"/>
      <c r="E52" s="209"/>
      <c r="F52" s="209"/>
      <c r="G52" s="209"/>
      <c r="H52" s="209"/>
      <c r="I52" s="209"/>
      <c r="J52" s="207"/>
    </row>
    <row r="53" spans="1:10" ht="13" x14ac:dyDescent="0.3">
      <c r="A53" s="224" t="s">
        <v>216</v>
      </c>
      <c r="B53" s="209"/>
      <c r="C53" s="209"/>
      <c r="D53" s="209"/>
      <c r="E53" s="209"/>
      <c r="F53" s="209"/>
      <c r="G53" s="209"/>
      <c r="H53" s="209"/>
      <c r="I53" s="209"/>
      <c r="J53" s="207"/>
    </row>
    <row r="54" spans="1:10" ht="13" x14ac:dyDescent="0.3">
      <c r="A54" s="224" t="s">
        <v>252</v>
      </c>
      <c r="B54" s="209"/>
      <c r="C54" s="209"/>
      <c r="D54" s="209"/>
      <c r="E54" s="209"/>
      <c r="F54" s="209"/>
      <c r="G54" s="209"/>
      <c r="H54" s="209"/>
      <c r="I54" s="209"/>
      <c r="J54" s="207"/>
    </row>
    <row r="55" spans="1:10" ht="13" x14ac:dyDescent="0.3">
      <c r="A55" s="224"/>
      <c r="B55" s="209"/>
      <c r="C55" s="209"/>
      <c r="D55" s="209"/>
      <c r="E55" s="209"/>
      <c r="F55" s="209"/>
      <c r="G55" s="209"/>
      <c r="H55" s="209"/>
      <c r="I55" s="209"/>
      <c r="J55" s="210"/>
    </row>
    <row r="56" spans="1:10" ht="13" x14ac:dyDescent="0.3">
      <c r="A56" s="225" t="s">
        <v>232</v>
      </c>
      <c r="B56" s="209"/>
      <c r="C56" s="209"/>
      <c r="D56" s="209"/>
      <c r="E56" s="209"/>
      <c r="F56" s="209"/>
      <c r="G56" s="209"/>
      <c r="H56" s="209"/>
      <c r="I56" s="209"/>
      <c r="J56" s="207"/>
    </row>
    <row r="57" spans="1:10" ht="13" x14ac:dyDescent="0.3">
      <c r="A57" s="224" t="s">
        <v>215</v>
      </c>
      <c r="B57" s="209"/>
      <c r="C57" s="209"/>
      <c r="D57" s="209"/>
      <c r="E57" s="209"/>
      <c r="F57" s="209"/>
      <c r="G57" s="209"/>
      <c r="H57" s="209"/>
      <c r="I57" s="209"/>
      <c r="J57" s="207"/>
    </row>
    <row r="58" spans="1:10" ht="13" x14ac:dyDescent="0.3">
      <c r="A58" s="224" t="s">
        <v>217</v>
      </c>
      <c r="B58" s="209"/>
      <c r="C58" s="209"/>
      <c r="D58" s="209"/>
      <c r="E58" s="209"/>
      <c r="F58" s="209"/>
      <c r="G58" s="209"/>
      <c r="H58" s="209"/>
      <c r="I58" s="209"/>
      <c r="J58" s="207"/>
    </row>
    <row r="59" spans="1:10" ht="13" x14ac:dyDescent="0.3">
      <c r="A59" s="224" t="s">
        <v>216</v>
      </c>
      <c r="B59" s="209"/>
      <c r="C59" s="209"/>
      <c r="D59" s="209"/>
      <c r="E59" s="209"/>
      <c r="F59" s="209"/>
      <c r="G59" s="209"/>
      <c r="H59" s="209"/>
      <c r="I59" s="209"/>
      <c r="J59" s="207"/>
    </row>
    <row r="60" spans="1:10" ht="13" x14ac:dyDescent="0.3">
      <c r="A60" s="224" t="s">
        <v>252</v>
      </c>
      <c r="B60" s="209"/>
      <c r="C60" s="209"/>
      <c r="D60" s="209"/>
      <c r="E60" s="209"/>
      <c r="F60" s="209"/>
      <c r="G60" s="209"/>
      <c r="H60" s="209"/>
      <c r="I60" s="209"/>
      <c r="J60" s="207"/>
    </row>
    <row r="61" spans="1:10" x14ac:dyDescent="0.25">
      <c r="A61" s="208"/>
      <c r="B61" s="209"/>
      <c r="C61" s="209"/>
      <c r="D61" s="209"/>
      <c r="E61" s="209"/>
      <c r="F61" s="209"/>
      <c r="G61" s="209"/>
      <c r="H61" s="209"/>
      <c r="I61" s="209"/>
      <c r="J61" s="210"/>
    </row>
    <row r="62" spans="1:10" x14ac:dyDescent="0.25">
      <c r="A62" s="204" t="s">
        <v>225</v>
      </c>
      <c r="B62" s="205"/>
      <c r="C62" s="205"/>
      <c r="D62" s="205"/>
      <c r="E62" s="205"/>
      <c r="F62" s="205"/>
      <c r="G62" s="205"/>
      <c r="H62" s="206"/>
      <c r="I62" s="220" t="s">
        <v>224</v>
      </c>
      <c r="J62" s="221">
        <f>SUM(J15:J61)</f>
        <v>0</v>
      </c>
    </row>
    <row r="63" spans="1:10" x14ac:dyDescent="0.25">
      <c r="A63" s="212"/>
      <c r="B63" s="213"/>
      <c r="C63" s="213"/>
      <c r="D63" s="213"/>
      <c r="E63" s="213"/>
      <c r="F63" s="213"/>
      <c r="G63" s="213"/>
      <c r="H63" s="214"/>
      <c r="I63" s="207" t="s">
        <v>260</v>
      </c>
      <c r="J63" s="219">
        <f>J62*15%</f>
        <v>0</v>
      </c>
    </row>
    <row r="64" spans="1:10" x14ac:dyDescent="0.25">
      <c r="A64" s="212"/>
      <c r="B64" s="213"/>
      <c r="C64" s="213"/>
      <c r="D64" s="213"/>
      <c r="E64" s="213"/>
      <c r="F64" s="213"/>
      <c r="G64" s="213"/>
      <c r="H64" s="214"/>
      <c r="I64" s="208"/>
      <c r="J64" s="210"/>
    </row>
    <row r="65" spans="1:10" x14ac:dyDescent="0.25">
      <c r="A65" s="215"/>
      <c r="B65" s="216"/>
      <c r="C65" s="216"/>
      <c r="D65" s="216"/>
      <c r="E65" s="216"/>
      <c r="F65" s="216"/>
      <c r="G65" s="216"/>
      <c r="H65" s="217"/>
      <c r="I65" s="207" t="s">
        <v>34</v>
      </c>
      <c r="J65" s="219">
        <f>SUM(J62:J64)</f>
        <v>0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0.59999389629810485"/>
    <pageSetUpPr fitToPage="1"/>
  </sheetPr>
  <dimension ref="A2:F114"/>
  <sheetViews>
    <sheetView tabSelected="1" zoomScale="80" zoomScaleNormal="80" workbookViewId="0">
      <pane xSplit="1" ySplit="1" topLeftCell="B2" activePane="bottomRight" state="frozen"/>
      <selection pane="topRight" activeCell="E1" sqref="E1"/>
      <selection pane="bottomLeft" activeCell="A5" sqref="A5"/>
      <selection pane="bottomRight" activeCell="A2" sqref="A2"/>
    </sheetView>
  </sheetViews>
  <sheetFormatPr defaultColWidth="22" defaultRowHeight="12.5" x14ac:dyDescent="0.25"/>
  <cols>
    <col min="1" max="1" width="8.81640625" customWidth="1"/>
    <col min="2" max="2" width="70" customWidth="1"/>
    <col min="3" max="3" width="8.453125" bestFit="1" customWidth="1"/>
  </cols>
  <sheetData>
    <row r="2" spans="1:6" ht="13" thickBot="1" x14ac:dyDescent="0.3"/>
    <row r="3" spans="1:6" ht="14.5" thickBot="1" x14ac:dyDescent="0.3">
      <c r="A3" s="292" t="s">
        <v>343</v>
      </c>
      <c r="B3" s="292" t="s">
        <v>213</v>
      </c>
      <c r="C3" s="293" t="s">
        <v>250</v>
      </c>
      <c r="D3" s="293" t="s">
        <v>274</v>
      </c>
      <c r="E3" s="75"/>
      <c r="F3" s="75"/>
    </row>
    <row r="4" spans="1:6" ht="14.5" thickBot="1" x14ac:dyDescent="0.3">
      <c r="A4" s="294">
        <v>1</v>
      </c>
      <c r="B4" s="295" t="s">
        <v>363</v>
      </c>
      <c r="C4" s="297"/>
      <c r="D4" s="296"/>
    </row>
    <row r="5" spans="1:6" ht="13" thickBot="1" x14ac:dyDescent="0.3">
      <c r="A5" s="298">
        <v>1.1000000000000001</v>
      </c>
      <c r="B5" s="296" t="s">
        <v>418</v>
      </c>
      <c r="C5" s="296" t="s">
        <v>417</v>
      </c>
      <c r="D5" s="305"/>
    </row>
    <row r="6" spans="1:6" ht="13" thickBot="1" x14ac:dyDescent="0.3">
      <c r="A6" s="298">
        <v>1.2</v>
      </c>
      <c r="B6" s="296" t="s">
        <v>377</v>
      </c>
      <c r="C6" s="296" t="s">
        <v>76</v>
      </c>
      <c r="D6" s="305"/>
    </row>
    <row r="7" spans="1:6" ht="13" thickBot="1" x14ac:dyDescent="0.3">
      <c r="A7" s="298">
        <v>1.3</v>
      </c>
      <c r="B7" s="315" t="s">
        <v>435</v>
      </c>
      <c r="C7" s="315" t="s">
        <v>417</v>
      </c>
      <c r="D7" s="314"/>
    </row>
    <row r="8" spans="1:6" ht="13" thickBot="1" x14ac:dyDescent="0.3">
      <c r="A8" s="298">
        <v>1.4</v>
      </c>
      <c r="B8" s="315" t="s">
        <v>438</v>
      </c>
      <c r="C8" s="315" t="s">
        <v>417</v>
      </c>
      <c r="D8" s="314"/>
    </row>
    <row r="9" spans="1:6" ht="13" thickBot="1" x14ac:dyDescent="0.3">
      <c r="A9" s="298">
        <v>1.5</v>
      </c>
      <c r="B9" s="296" t="s">
        <v>386</v>
      </c>
      <c r="C9" s="296" t="s">
        <v>417</v>
      </c>
      <c r="D9" s="305"/>
    </row>
    <row r="10" spans="1:6" ht="25.5" thickBot="1" x14ac:dyDescent="0.3">
      <c r="A10" s="298">
        <v>1.6</v>
      </c>
      <c r="B10" s="300" t="s">
        <v>444</v>
      </c>
      <c r="C10" s="296" t="s">
        <v>90</v>
      </c>
      <c r="D10" s="305"/>
    </row>
    <row r="11" spans="1:6" ht="13" thickBot="1" x14ac:dyDescent="0.3">
      <c r="A11" s="298"/>
      <c r="B11" s="296"/>
      <c r="C11" s="296"/>
      <c r="D11" s="305"/>
    </row>
    <row r="12" spans="1:6" ht="14.5" thickBot="1" x14ac:dyDescent="0.3">
      <c r="A12" s="294">
        <v>2</v>
      </c>
      <c r="B12" s="299" t="s">
        <v>214</v>
      </c>
      <c r="C12" s="299"/>
      <c r="D12" s="305"/>
    </row>
    <row r="13" spans="1:6" ht="13" thickBot="1" x14ac:dyDescent="0.3">
      <c r="A13" s="298">
        <v>2.1</v>
      </c>
      <c r="B13" s="296" t="s">
        <v>344</v>
      </c>
      <c r="C13" s="296" t="s">
        <v>251</v>
      </c>
      <c r="D13" s="305"/>
    </row>
    <row r="14" spans="1:6" ht="13" thickBot="1" x14ac:dyDescent="0.3">
      <c r="A14" s="298">
        <v>2.2000000000000002</v>
      </c>
      <c r="B14" s="296" t="s">
        <v>345</v>
      </c>
      <c r="C14" s="296" t="s">
        <v>251</v>
      </c>
      <c r="D14" s="305"/>
    </row>
    <row r="15" spans="1:6" ht="13" thickBot="1" x14ac:dyDescent="0.3">
      <c r="A15" s="298">
        <v>2.2999999999999998</v>
      </c>
      <c r="B15" s="296" t="s">
        <v>346</v>
      </c>
      <c r="C15" s="296" t="s">
        <v>251</v>
      </c>
      <c r="D15" s="305"/>
    </row>
    <row r="16" spans="1:6" ht="13" thickBot="1" x14ac:dyDescent="0.3">
      <c r="A16" s="298">
        <v>2.4</v>
      </c>
      <c r="B16" s="296" t="s">
        <v>335</v>
      </c>
      <c r="C16" s="296" t="s">
        <v>251</v>
      </c>
      <c r="D16" s="305"/>
    </row>
    <row r="17" spans="1:4" ht="13" thickBot="1" x14ac:dyDescent="0.3">
      <c r="A17" s="298">
        <v>2.5</v>
      </c>
      <c r="B17" s="296" t="s">
        <v>364</v>
      </c>
      <c r="C17" s="296" t="s">
        <v>334</v>
      </c>
      <c r="D17" s="305"/>
    </row>
    <row r="18" spans="1:4" ht="13" thickBot="1" x14ac:dyDescent="0.3">
      <c r="A18" s="298">
        <v>2.6</v>
      </c>
      <c r="B18" s="296" t="s">
        <v>347</v>
      </c>
      <c r="C18" s="296" t="s">
        <v>334</v>
      </c>
      <c r="D18" s="305"/>
    </row>
    <row r="19" spans="1:4" ht="13" thickBot="1" x14ac:dyDescent="0.3">
      <c r="A19" s="298">
        <v>2.7</v>
      </c>
      <c r="B19" s="315" t="s">
        <v>439</v>
      </c>
      <c r="C19" s="296" t="s">
        <v>334</v>
      </c>
      <c r="D19" s="305"/>
    </row>
    <row r="20" spans="1:4" ht="13" thickBot="1" x14ac:dyDescent="0.3">
      <c r="A20" s="298">
        <v>2.8</v>
      </c>
      <c r="B20" s="315" t="s">
        <v>341</v>
      </c>
      <c r="C20" s="296" t="s">
        <v>353</v>
      </c>
      <c r="D20" s="305"/>
    </row>
    <row r="21" spans="1:4" ht="13" thickBot="1" x14ac:dyDescent="0.3">
      <c r="A21" s="298">
        <v>2.9</v>
      </c>
      <c r="B21" s="315" t="s">
        <v>367</v>
      </c>
      <c r="C21" s="296" t="s">
        <v>353</v>
      </c>
      <c r="D21" s="305"/>
    </row>
    <row r="22" spans="1:4" ht="13" thickBot="1" x14ac:dyDescent="0.3">
      <c r="A22" s="312">
        <v>2.1</v>
      </c>
      <c r="B22" s="315" t="s">
        <v>416</v>
      </c>
      <c r="C22" s="296" t="s">
        <v>353</v>
      </c>
      <c r="D22" s="305"/>
    </row>
    <row r="23" spans="1:4" ht="13" thickBot="1" x14ac:dyDescent="0.3">
      <c r="A23" s="298">
        <v>2.11</v>
      </c>
      <c r="B23" s="315" t="s">
        <v>440</v>
      </c>
      <c r="C23" s="296" t="s">
        <v>251</v>
      </c>
      <c r="D23" s="305"/>
    </row>
    <row r="24" spans="1:4" ht="13" thickBot="1" x14ac:dyDescent="0.3">
      <c r="A24" s="298">
        <v>2.12</v>
      </c>
      <c r="B24" s="315" t="s">
        <v>441</v>
      </c>
      <c r="C24" s="296" t="s">
        <v>251</v>
      </c>
      <c r="D24" s="305"/>
    </row>
    <row r="25" spans="1:4" ht="13" thickBot="1" x14ac:dyDescent="0.3">
      <c r="A25" s="298">
        <v>2.13</v>
      </c>
      <c r="B25" s="315" t="s">
        <v>442</v>
      </c>
      <c r="C25" s="296" t="s">
        <v>251</v>
      </c>
      <c r="D25" s="305"/>
    </row>
    <row r="26" spans="1:4" ht="13" thickBot="1" x14ac:dyDescent="0.3">
      <c r="A26" s="298">
        <v>2.14</v>
      </c>
      <c r="B26" s="315" t="s">
        <v>443</v>
      </c>
      <c r="C26" s="296" t="s">
        <v>251</v>
      </c>
      <c r="D26" s="305"/>
    </row>
    <row r="27" spans="1:4" ht="13" thickBot="1" x14ac:dyDescent="0.3">
      <c r="A27" s="298">
        <v>2.15</v>
      </c>
      <c r="B27" s="315" t="s">
        <v>382</v>
      </c>
      <c r="C27" s="296" t="s">
        <v>251</v>
      </c>
      <c r="D27" s="305"/>
    </row>
    <row r="28" spans="1:4" ht="13" thickBot="1" x14ac:dyDescent="0.3">
      <c r="A28" s="298">
        <v>2.16</v>
      </c>
      <c r="B28" s="296" t="s">
        <v>420</v>
      </c>
      <c r="C28" s="296" t="s">
        <v>251</v>
      </c>
      <c r="D28" s="305"/>
    </row>
    <row r="29" spans="1:4" ht="13" thickBot="1" x14ac:dyDescent="0.3">
      <c r="A29" s="298"/>
      <c r="B29" s="296"/>
      <c r="C29" s="296"/>
      <c r="D29" s="305"/>
    </row>
    <row r="30" spans="1:4" ht="14.5" thickBot="1" x14ac:dyDescent="0.3">
      <c r="A30" s="294">
        <v>3</v>
      </c>
      <c r="B30" s="299" t="s">
        <v>240</v>
      </c>
      <c r="C30" s="299"/>
      <c r="D30" s="305"/>
    </row>
    <row r="31" spans="1:4" ht="13" thickBot="1" x14ac:dyDescent="0.3">
      <c r="A31" s="298">
        <v>3.1</v>
      </c>
      <c r="B31" s="296" t="s">
        <v>348</v>
      </c>
      <c r="C31" s="296" t="s">
        <v>251</v>
      </c>
      <c r="D31" s="305"/>
    </row>
    <row r="32" spans="1:4" ht="13" thickBot="1" x14ac:dyDescent="0.3">
      <c r="A32" s="298">
        <v>3.2</v>
      </c>
      <c r="B32" s="296" t="s">
        <v>349</v>
      </c>
      <c r="C32" s="296" t="s">
        <v>251</v>
      </c>
      <c r="D32" s="305"/>
    </row>
    <row r="33" spans="1:4" ht="13" thickBot="1" x14ac:dyDescent="0.3">
      <c r="A33" s="298">
        <v>3.3</v>
      </c>
      <c r="B33" s="296" t="s">
        <v>350</v>
      </c>
      <c r="C33" s="296" t="s">
        <v>251</v>
      </c>
      <c r="D33" s="305"/>
    </row>
    <row r="34" spans="1:4" ht="13" thickBot="1" x14ac:dyDescent="0.3">
      <c r="A34" s="298">
        <v>3.4</v>
      </c>
      <c r="B34" s="296" t="s">
        <v>368</v>
      </c>
      <c r="C34" s="296" t="s">
        <v>251</v>
      </c>
      <c r="D34" s="305"/>
    </row>
    <row r="35" spans="1:4" ht="13" thickBot="1" x14ac:dyDescent="0.3">
      <c r="A35" s="298">
        <v>3.5</v>
      </c>
      <c r="B35" s="296" t="s">
        <v>369</v>
      </c>
      <c r="C35" s="296" t="s">
        <v>251</v>
      </c>
      <c r="D35" s="305"/>
    </row>
    <row r="36" spans="1:4" ht="13" thickBot="1" x14ac:dyDescent="0.3">
      <c r="A36" s="298">
        <v>3.6</v>
      </c>
      <c r="B36" s="296" t="s">
        <v>370</v>
      </c>
      <c r="C36" s="296" t="s">
        <v>251</v>
      </c>
      <c r="D36" s="305"/>
    </row>
    <row r="37" spans="1:4" ht="13" thickBot="1" x14ac:dyDescent="0.3">
      <c r="A37" s="298">
        <v>3.7</v>
      </c>
      <c r="B37" s="296" t="s">
        <v>375</v>
      </c>
      <c r="C37" s="296" t="s">
        <v>251</v>
      </c>
      <c r="D37" s="305"/>
    </row>
    <row r="38" spans="1:4" ht="13" thickBot="1" x14ac:dyDescent="0.3">
      <c r="A38" s="298"/>
      <c r="B38" s="296" t="s">
        <v>375</v>
      </c>
      <c r="C38" s="296" t="s">
        <v>251</v>
      </c>
      <c r="D38" s="305"/>
    </row>
    <row r="39" spans="1:4" ht="13" thickBot="1" x14ac:dyDescent="0.3">
      <c r="A39" s="298">
        <v>3.8</v>
      </c>
      <c r="B39" s="296" t="s">
        <v>365</v>
      </c>
      <c r="C39" s="296" t="s">
        <v>251</v>
      </c>
      <c r="D39" s="305"/>
    </row>
    <row r="40" spans="1:4" ht="13" thickBot="1" x14ac:dyDescent="0.3">
      <c r="A40" s="298">
        <v>3.9</v>
      </c>
      <c r="B40" s="296" t="s">
        <v>351</v>
      </c>
      <c r="C40" s="296" t="s">
        <v>251</v>
      </c>
      <c r="D40" s="305"/>
    </row>
    <row r="41" spans="1:4" ht="13" thickBot="1" x14ac:dyDescent="0.3">
      <c r="A41" s="298">
        <v>3.1</v>
      </c>
      <c r="B41" s="296" t="s">
        <v>352</v>
      </c>
      <c r="C41" s="296" t="s">
        <v>251</v>
      </c>
      <c r="D41" s="305"/>
    </row>
    <row r="42" spans="1:4" ht="13" thickBot="1" x14ac:dyDescent="0.3">
      <c r="A42" s="298">
        <v>3.11</v>
      </c>
      <c r="B42" s="296" t="s">
        <v>376</v>
      </c>
      <c r="C42" s="296" t="s">
        <v>251</v>
      </c>
      <c r="D42" s="305"/>
    </row>
    <row r="43" spans="1:4" ht="13" thickBot="1" x14ac:dyDescent="0.3">
      <c r="A43" s="298">
        <v>3.12</v>
      </c>
      <c r="B43" s="296" t="s">
        <v>355</v>
      </c>
      <c r="C43" s="296" t="s">
        <v>251</v>
      </c>
      <c r="D43" s="305"/>
    </row>
    <row r="44" spans="1:4" ht="13" thickBot="1" x14ac:dyDescent="0.3">
      <c r="A44" s="298">
        <v>3.13</v>
      </c>
      <c r="B44" s="315" t="s">
        <v>445</v>
      </c>
      <c r="C44" s="296" t="s">
        <v>251</v>
      </c>
      <c r="D44" s="305"/>
    </row>
    <row r="45" spans="1:4" ht="13" thickBot="1" x14ac:dyDescent="0.3">
      <c r="A45" s="298">
        <v>3.14</v>
      </c>
      <c r="B45" s="315" t="s">
        <v>446</v>
      </c>
      <c r="C45" s="296" t="s">
        <v>251</v>
      </c>
      <c r="D45" s="305"/>
    </row>
    <row r="46" spans="1:4" ht="13" thickBot="1" x14ac:dyDescent="0.3">
      <c r="A46" s="298">
        <v>3.15</v>
      </c>
      <c r="B46" s="296" t="s">
        <v>356</v>
      </c>
      <c r="C46" s="296" t="s">
        <v>251</v>
      </c>
      <c r="D46" s="305"/>
    </row>
    <row r="47" spans="1:4" ht="13" thickBot="1" x14ac:dyDescent="0.3">
      <c r="A47" s="298">
        <v>3.16</v>
      </c>
      <c r="B47" s="296" t="s">
        <v>371</v>
      </c>
      <c r="C47" s="296" t="s">
        <v>251</v>
      </c>
      <c r="D47" s="305"/>
    </row>
    <row r="48" spans="1:4" ht="13" thickBot="1" x14ac:dyDescent="0.3">
      <c r="A48" s="298">
        <v>3.17</v>
      </c>
      <c r="B48" s="296" t="s">
        <v>381</v>
      </c>
      <c r="C48" s="296" t="s">
        <v>251</v>
      </c>
      <c r="D48" s="305"/>
    </row>
    <row r="49" spans="1:4" ht="13" thickBot="1" x14ac:dyDescent="0.3">
      <c r="A49" s="298"/>
      <c r="B49" s="296"/>
      <c r="C49" s="296"/>
      <c r="D49" s="305"/>
    </row>
    <row r="50" spans="1:4" ht="14.5" thickBot="1" x14ac:dyDescent="0.3">
      <c r="A50" s="294">
        <v>4</v>
      </c>
      <c r="B50" s="299" t="s">
        <v>342</v>
      </c>
      <c r="C50" s="299"/>
      <c r="D50" s="305"/>
    </row>
    <row r="51" spans="1:4" ht="25.5" thickBot="1" x14ac:dyDescent="0.3">
      <c r="A51" s="298">
        <v>4.0999999999999996</v>
      </c>
      <c r="B51" s="300" t="s">
        <v>372</v>
      </c>
      <c r="C51" s="300" t="s">
        <v>251</v>
      </c>
      <c r="D51" s="305"/>
    </row>
    <row r="52" spans="1:4" ht="25.5" thickBot="1" x14ac:dyDescent="0.3">
      <c r="A52" s="298">
        <v>4.2</v>
      </c>
      <c r="B52" s="300" t="s">
        <v>373</v>
      </c>
      <c r="C52" s="300" t="s">
        <v>251</v>
      </c>
      <c r="D52" s="305"/>
    </row>
    <row r="53" spans="1:4" ht="13" thickBot="1" x14ac:dyDescent="0.3">
      <c r="A53" s="298">
        <v>4.3</v>
      </c>
      <c r="B53" s="300" t="s">
        <v>421</v>
      </c>
      <c r="C53" s="300" t="s">
        <v>251</v>
      </c>
      <c r="D53" s="305"/>
    </row>
    <row r="54" spans="1:4" ht="13" thickBot="1" x14ac:dyDescent="0.3">
      <c r="A54" s="298">
        <v>4.4000000000000004</v>
      </c>
      <c r="B54" s="300" t="s">
        <v>422</v>
      </c>
      <c r="C54" s="300" t="s">
        <v>251</v>
      </c>
      <c r="D54" s="305"/>
    </row>
    <row r="55" spans="1:4" ht="13" thickBot="1" x14ac:dyDescent="0.3">
      <c r="A55" s="298">
        <v>4.5</v>
      </c>
      <c r="B55" s="300" t="s">
        <v>423</v>
      </c>
      <c r="C55" s="300" t="s">
        <v>251</v>
      </c>
      <c r="D55" s="305"/>
    </row>
    <row r="56" spans="1:4" ht="13" thickBot="1" x14ac:dyDescent="0.3">
      <c r="A56" s="298">
        <v>4.5999999999999996</v>
      </c>
      <c r="B56" s="300" t="s">
        <v>424</v>
      </c>
      <c r="C56" s="300" t="s">
        <v>251</v>
      </c>
      <c r="D56" s="305"/>
    </row>
    <row r="57" spans="1:4" ht="13" thickBot="1" x14ac:dyDescent="0.3">
      <c r="A57" s="298">
        <v>4.7</v>
      </c>
      <c r="B57" s="300" t="s">
        <v>425</v>
      </c>
      <c r="C57" s="300" t="s">
        <v>251</v>
      </c>
      <c r="D57" s="305"/>
    </row>
    <row r="58" spans="1:4" ht="13" thickBot="1" x14ac:dyDescent="0.3">
      <c r="A58" s="298">
        <v>4.8</v>
      </c>
      <c r="B58" s="300" t="s">
        <v>426</v>
      </c>
      <c r="C58" s="300" t="s">
        <v>251</v>
      </c>
      <c r="D58" s="305"/>
    </row>
    <row r="59" spans="1:4" ht="13" thickBot="1" x14ac:dyDescent="0.3">
      <c r="A59" s="298">
        <v>4.9000000000000004</v>
      </c>
      <c r="B59" s="300" t="s">
        <v>427</v>
      </c>
      <c r="C59" s="300" t="s">
        <v>251</v>
      </c>
      <c r="D59" s="305"/>
    </row>
    <row r="60" spans="1:4" ht="13" thickBot="1" x14ac:dyDescent="0.3">
      <c r="A60" s="312">
        <v>4.0999999999999996</v>
      </c>
      <c r="B60" s="300" t="s">
        <v>428</v>
      </c>
      <c r="C60" s="300" t="s">
        <v>251</v>
      </c>
      <c r="D60" s="305"/>
    </row>
    <row r="61" spans="1:4" ht="13" thickBot="1" x14ac:dyDescent="0.3">
      <c r="A61" s="298">
        <v>4.1100000000000003</v>
      </c>
      <c r="B61" s="300" t="s">
        <v>429</v>
      </c>
      <c r="C61" s="300" t="s">
        <v>251</v>
      </c>
      <c r="D61" s="305"/>
    </row>
    <row r="62" spans="1:4" ht="13" thickBot="1" x14ac:dyDescent="0.3">
      <c r="A62" s="298">
        <v>4.12</v>
      </c>
      <c r="B62" s="300" t="s">
        <v>430</v>
      </c>
      <c r="C62" s="300" t="s">
        <v>251</v>
      </c>
      <c r="D62" s="305"/>
    </row>
    <row r="63" spans="1:4" ht="13" thickBot="1" x14ac:dyDescent="0.3">
      <c r="A63" s="298">
        <v>4.13</v>
      </c>
      <c r="B63" s="300" t="s">
        <v>431</v>
      </c>
      <c r="C63" s="300" t="s">
        <v>251</v>
      </c>
      <c r="D63" s="305"/>
    </row>
    <row r="64" spans="1:4" ht="13" thickBot="1" x14ac:dyDescent="0.3">
      <c r="A64" s="298">
        <v>4.1399999999999997</v>
      </c>
      <c r="B64" s="300" t="s">
        <v>432</v>
      </c>
      <c r="C64" s="300" t="s">
        <v>251</v>
      </c>
      <c r="D64" s="305"/>
    </row>
    <row r="65" spans="1:4" ht="13" thickBot="1" x14ac:dyDescent="0.3">
      <c r="A65" s="298">
        <v>4.1500000000000004</v>
      </c>
      <c r="B65" s="300" t="s">
        <v>433</v>
      </c>
      <c r="C65" s="300" t="s">
        <v>251</v>
      </c>
      <c r="D65" s="305"/>
    </row>
    <row r="66" spans="1:4" ht="13" thickBot="1" x14ac:dyDescent="0.3">
      <c r="A66" s="298"/>
      <c r="B66" s="300"/>
      <c r="C66" s="300"/>
      <c r="D66" s="305"/>
    </row>
    <row r="67" spans="1:4" ht="14.5" thickBot="1" x14ac:dyDescent="0.3">
      <c r="A67" s="294">
        <v>5</v>
      </c>
      <c r="B67" s="301" t="s">
        <v>362</v>
      </c>
      <c r="C67" s="300"/>
      <c r="D67" s="305"/>
    </row>
    <row r="68" spans="1:4" ht="13" thickBot="1" x14ac:dyDescent="0.3">
      <c r="A68" s="298">
        <v>5.0999999999999996</v>
      </c>
      <c r="B68" s="296" t="s">
        <v>336</v>
      </c>
      <c r="C68" s="296" t="s">
        <v>251</v>
      </c>
      <c r="D68" s="305"/>
    </row>
    <row r="69" spans="1:4" ht="13" thickBot="1" x14ac:dyDescent="0.3">
      <c r="A69" s="298">
        <v>5.2</v>
      </c>
      <c r="B69" s="296" t="s">
        <v>333</v>
      </c>
      <c r="C69" s="296" t="s">
        <v>354</v>
      </c>
      <c r="D69" s="305"/>
    </row>
    <row r="70" spans="1:4" ht="13" thickBot="1" x14ac:dyDescent="0.3">
      <c r="A70" s="298">
        <v>5.3</v>
      </c>
      <c r="B70" s="296" t="s">
        <v>357</v>
      </c>
      <c r="C70" s="296" t="s">
        <v>354</v>
      </c>
      <c r="D70" s="305"/>
    </row>
    <row r="71" spans="1:4" ht="13" thickBot="1" x14ac:dyDescent="0.3">
      <c r="A71" s="298">
        <v>5.4</v>
      </c>
      <c r="B71" s="296" t="s">
        <v>358</v>
      </c>
      <c r="C71" s="296" t="s">
        <v>354</v>
      </c>
      <c r="D71" s="305"/>
    </row>
    <row r="72" spans="1:4" ht="13" thickBot="1" x14ac:dyDescent="0.3">
      <c r="A72" s="298">
        <v>5.5</v>
      </c>
      <c r="B72" s="296" t="s">
        <v>359</v>
      </c>
      <c r="C72" s="296" t="s">
        <v>251</v>
      </c>
      <c r="D72" s="305"/>
    </row>
    <row r="73" spans="1:4" ht="13" thickBot="1" x14ac:dyDescent="0.3">
      <c r="A73" s="298">
        <v>5.6</v>
      </c>
      <c r="B73" s="296" t="s">
        <v>360</v>
      </c>
      <c r="C73" s="296" t="s">
        <v>251</v>
      </c>
      <c r="D73" s="305"/>
    </row>
    <row r="74" spans="1:4" ht="13" thickBot="1" x14ac:dyDescent="0.3">
      <c r="A74" s="298">
        <v>5.7</v>
      </c>
      <c r="B74" s="296" t="s">
        <v>366</v>
      </c>
      <c r="C74" s="296" t="s">
        <v>251</v>
      </c>
      <c r="D74" s="305"/>
    </row>
    <row r="75" spans="1:4" ht="13" thickBot="1" x14ac:dyDescent="0.3">
      <c r="A75" s="298">
        <v>5.8</v>
      </c>
      <c r="B75" s="296" t="s">
        <v>361</v>
      </c>
      <c r="C75" s="296" t="s">
        <v>251</v>
      </c>
      <c r="D75" s="305"/>
    </row>
    <row r="76" spans="1:4" ht="13" thickBot="1" x14ac:dyDescent="0.3">
      <c r="A76" s="298"/>
      <c r="B76" s="302"/>
      <c r="C76" s="296"/>
      <c r="D76" s="305"/>
    </row>
    <row r="77" spans="1:4" ht="14.5" thickBot="1" x14ac:dyDescent="0.3">
      <c r="A77" s="294">
        <v>6</v>
      </c>
      <c r="B77" s="295" t="s">
        <v>337</v>
      </c>
      <c r="C77" s="296"/>
      <c r="D77" s="305"/>
    </row>
    <row r="78" spans="1:4" ht="13" thickBot="1" x14ac:dyDescent="0.3">
      <c r="A78" s="298">
        <v>6.1</v>
      </c>
      <c r="B78" s="296" t="s">
        <v>338</v>
      </c>
      <c r="C78" s="296" t="s">
        <v>339</v>
      </c>
      <c r="D78" s="305"/>
    </row>
    <row r="79" spans="1:4" ht="13" thickBot="1" x14ac:dyDescent="0.3">
      <c r="A79" s="298">
        <v>6.2</v>
      </c>
      <c r="B79" s="296" t="s">
        <v>413</v>
      </c>
      <c r="C79" s="296" t="s">
        <v>340</v>
      </c>
      <c r="D79" s="305"/>
    </row>
    <row r="80" spans="1:4" ht="13" thickBot="1" x14ac:dyDescent="0.3">
      <c r="A80" s="298">
        <v>6.3</v>
      </c>
      <c r="B80" s="315" t="s">
        <v>436</v>
      </c>
      <c r="C80" s="315" t="s">
        <v>339</v>
      </c>
      <c r="D80" s="305"/>
    </row>
    <row r="81" spans="1:4" ht="13" thickBot="1" x14ac:dyDescent="0.3">
      <c r="A81" s="298">
        <v>6.4</v>
      </c>
      <c r="B81" s="315" t="s">
        <v>437</v>
      </c>
      <c r="C81" s="315" t="s">
        <v>251</v>
      </c>
      <c r="D81" s="305"/>
    </row>
    <row r="82" spans="1:4" ht="13" thickBot="1" x14ac:dyDescent="0.3">
      <c r="A82" s="298"/>
      <c r="B82" s="296"/>
      <c r="C82" s="296"/>
      <c r="D82" s="305"/>
    </row>
    <row r="83" spans="1:4" ht="13.5" thickBot="1" x14ac:dyDescent="0.3">
      <c r="A83" s="310">
        <v>7</v>
      </c>
      <c r="B83" s="311" t="s">
        <v>387</v>
      </c>
      <c r="C83" s="296"/>
      <c r="D83" s="305"/>
    </row>
    <row r="84" spans="1:4" ht="25.5" thickBot="1" x14ac:dyDescent="0.3">
      <c r="A84" s="298">
        <v>7.1</v>
      </c>
      <c r="B84" s="300" t="s">
        <v>414</v>
      </c>
      <c r="C84" s="296" t="s">
        <v>12</v>
      </c>
      <c r="D84" s="305"/>
    </row>
    <row r="85" spans="1:4" ht="13" thickBot="1" x14ac:dyDescent="0.3">
      <c r="A85" s="298">
        <v>7.2</v>
      </c>
      <c r="B85" s="296" t="s">
        <v>389</v>
      </c>
      <c r="C85" s="296" t="s">
        <v>12</v>
      </c>
      <c r="D85" s="305"/>
    </row>
    <row r="86" spans="1:4" ht="13" thickBot="1" x14ac:dyDescent="0.3">
      <c r="A86" s="298">
        <v>7.3</v>
      </c>
      <c r="B86" s="296" t="s">
        <v>390</v>
      </c>
      <c r="C86" s="296" t="s">
        <v>12</v>
      </c>
      <c r="D86" s="305"/>
    </row>
    <row r="87" spans="1:4" ht="13" thickBot="1" x14ac:dyDescent="0.3">
      <c r="A87" s="298">
        <v>7.4</v>
      </c>
      <c r="B87" s="296" t="s">
        <v>391</v>
      </c>
      <c r="C87" s="296" t="s">
        <v>12</v>
      </c>
      <c r="D87" s="305"/>
    </row>
    <row r="88" spans="1:4" ht="13" thickBot="1" x14ac:dyDescent="0.3">
      <c r="A88" s="298">
        <v>7.5</v>
      </c>
      <c r="B88" s="296" t="s">
        <v>392</v>
      </c>
      <c r="C88" s="296" t="s">
        <v>12</v>
      </c>
      <c r="D88" s="305"/>
    </row>
    <row r="89" spans="1:4" ht="13" thickBot="1" x14ac:dyDescent="0.3">
      <c r="A89" s="298">
        <v>7.6</v>
      </c>
      <c r="B89" s="296" t="s">
        <v>393</v>
      </c>
      <c r="C89" s="296" t="s">
        <v>12</v>
      </c>
      <c r="D89" s="305"/>
    </row>
    <row r="90" spans="1:4" ht="13" thickBot="1" x14ac:dyDescent="0.3">
      <c r="A90" s="298">
        <v>7.7</v>
      </c>
      <c r="B90" s="296" t="s">
        <v>394</v>
      </c>
      <c r="C90" s="296" t="s">
        <v>12</v>
      </c>
      <c r="D90" s="305"/>
    </row>
    <row r="91" spans="1:4" ht="13" thickBot="1" x14ac:dyDescent="0.3">
      <c r="A91" s="298">
        <v>7.8</v>
      </c>
      <c r="B91" s="296" t="s">
        <v>395</v>
      </c>
      <c r="C91" s="296" t="s">
        <v>12</v>
      </c>
      <c r="D91" s="305"/>
    </row>
    <row r="92" spans="1:4" ht="13" thickBot="1" x14ac:dyDescent="0.3">
      <c r="A92" s="312">
        <v>7.9</v>
      </c>
      <c r="B92" s="296" t="s">
        <v>396</v>
      </c>
      <c r="C92" s="296" t="s">
        <v>397</v>
      </c>
      <c r="D92" s="305"/>
    </row>
    <row r="93" spans="1:4" ht="13" thickBot="1" x14ac:dyDescent="0.3">
      <c r="A93" s="298">
        <v>7.1</v>
      </c>
      <c r="B93" s="296" t="s">
        <v>398</v>
      </c>
      <c r="C93" s="296" t="s">
        <v>388</v>
      </c>
      <c r="D93" s="305"/>
    </row>
    <row r="94" spans="1:4" ht="13" thickBot="1" x14ac:dyDescent="0.3">
      <c r="A94" s="298">
        <v>7.11</v>
      </c>
      <c r="B94" s="296" t="s">
        <v>399</v>
      </c>
      <c r="C94" s="296" t="s">
        <v>400</v>
      </c>
      <c r="D94" s="305"/>
    </row>
    <row r="95" spans="1:4" ht="13" thickBot="1" x14ac:dyDescent="0.3">
      <c r="A95" s="298">
        <v>7.12</v>
      </c>
      <c r="B95" s="296" t="s">
        <v>401</v>
      </c>
      <c r="C95" s="296" t="s">
        <v>12</v>
      </c>
      <c r="D95" s="305"/>
    </row>
    <row r="96" spans="1:4" ht="13" thickBot="1" x14ac:dyDescent="0.3">
      <c r="A96" s="298">
        <v>7.13</v>
      </c>
      <c r="B96" s="296" t="s">
        <v>402</v>
      </c>
      <c r="C96" s="296" t="s">
        <v>12</v>
      </c>
      <c r="D96" s="305"/>
    </row>
    <row r="97" spans="1:4" ht="13" thickBot="1" x14ac:dyDescent="0.3">
      <c r="A97" s="298">
        <v>7.14</v>
      </c>
      <c r="B97" s="296" t="s">
        <v>403</v>
      </c>
      <c r="C97" s="296" t="s">
        <v>12</v>
      </c>
      <c r="D97" s="305"/>
    </row>
    <row r="98" spans="1:4" ht="13" thickBot="1" x14ac:dyDescent="0.3">
      <c r="A98" s="298">
        <v>7.15</v>
      </c>
      <c r="B98" s="296" t="s">
        <v>404</v>
      </c>
      <c r="C98" s="296" t="s">
        <v>397</v>
      </c>
      <c r="D98" s="305"/>
    </row>
    <row r="99" spans="1:4" ht="13" thickBot="1" x14ac:dyDescent="0.3">
      <c r="A99" s="298">
        <v>7.16</v>
      </c>
      <c r="B99" s="296" t="s">
        <v>405</v>
      </c>
      <c r="C99" s="296" t="s">
        <v>12</v>
      </c>
      <c r="D99" s="305"/>
    </row>
    <row r="100" spans="1:4" ht="13" thickBot="1" x14ac:dyDescent="0.3">
      <c r="A100" s="298">
        <v>7.17</v>
      </c>
      <c r="B100" s="296" t="s">
        <v>406</v>
      </c>
      <c r="C100" s="296" t="s">
        <v>397</v>
      </c>
      <c r="D100" s="305"/>
    </row>
    <row r="101" spans="1:4" ht="13" thickBot="1" x14ac:dyDescent="0.3">
      <c r="A101" s="298">
        <v>7.18</v>
      </c>
      <c r="B101" s="296" t="s">
        <v>407</v>
      </c>
      <c r="C101" s="296" t="s">
        <v>397</v>
      </c>
      <c r="D101" s="305"/>
    </row>
    <row r="102" spans="1:4" ht="13" thickBot="1" x14ac:dyDescent="0.3">
      <c r="A102" s="312">
        <v>7.19</v>
      </c>
      <c r="B102" s="296" t="s">
        <v>408</v>
      </c>
      <c r="C102" s="296" t="s">
        <v>12</v>
      </c>
      <c r="D102" s="305"/>
    </row>
    <row r="103" spans="1:4" ht="13" thickBot="1" x14ac:dyDescent="0.3">
      <c r="A103" s="298">
        <v>7.2</v>
      </c>
      <c r="B103" s="296" t="s">
        <v>409</v>
      </c>
      <c r="C103" s="296" t="s">
        <v>12</v>
      </c>
      <c r="D103" s="305"/>
    </row>
    <row r="104" spans="1:4" ht="13" thickBot="1" x14ac:dyDescent="0.3">
      <c r="A104" s="298">
        <v>7.21</v>
      </c>
      <c r="B104" s="296" t="s">
        <v>410</v>
      </c>
      <c r="C104" s="296" t="s">
        <v>12</v>
      </c>
      <c r="D104" s="305"/>
    </row>
    <row r="105" spans="1:4" ht="13" thickBot="1" x14ac:dyDescent="0.3">
      <c r="A105" s="298">
        <v>7.22</v>
      </c>
      <c r="B105" s="296" t="s">
        <v>411</v>
      </c>
      <c r="C105" s="296" t="s">
        <v>12</v>
      </c>
      <c r="D105" s="305"/>
    </row>
    <row r="106" spans="1:4" ht="13" thickBot="1" x14ac:dyDescent="0.3">
      <c r="A106" s="298">
        <v>7.23</v>
      </c>
      <c r="B106" s="296" t="s">
        <v>412</v>
      </c>
      <c r="C106" s="296" t="s">
        <v>12</v>
      </c>
      <c r="D106" s="305"/>
    </row>
    <row r="107" spans="1:4" ht="13" thickBot="1" x14ac:dyDescent="0.3">
      <c r="A107" s="298">
        <v>7.24</v>
      </c>
      <c r="B107" s="296" t="s">
        <v>415</v>
      </c>
      <c r="C107" s="296" t="s">
        <v>12</v>
      </c>
      <c r="D107" s="305"/>
    </row>
    <row r="108" spans="1:4" ht="13" thickBot="1" x14ac:dyDescent="0.3">
      <c r="A108" s="298"/>
      <c r="B108" s="296"/>
      <c r="C108" s="296"/>
      <c r="D108" s="305"/>
    </row>
    <row r="109" spans="1:4" ht="33" customHeight="1" thickBot="1" x14ac:dyDescent="0.3">
      <c r="A109" s="316" t="s">
        <v>434</v>
      </c>
      <c r="B109" s="317"/>
      <c r="C109" s="299"/>
      <c r="D109" s="306"/>
    </row>
    <row r="110" spans="1:4" ht="20" x14ac:dyDescent="0.25">
      <c r="A110" s="303"/>
    </row>
    <row r="112" spans="1:4" x14ac:dyDescent="0.25">
      <c r="A112" s="291"/>
      <c r="B112" s="291"/>
      <c r="C112" s="291"/>
      <c r="D112" s="291"/>
    </row>
    <row r="113" spans="1:4" x14ac:dyDescent="0.25">
      <c r="A113" s="291" t="s">
        <v>374</v>
      </c>
      <c r="B113" s="291"/>
      <c r="C113" s="291"/>
      <c r="D113" s="291"/>
    </row>
    <row r="114" spans="1:4" x14ac:dyDescent="0.25">
      <c r="A114" s="291"/>
      <c r="B114" s="291"/>
      <c r="C114" s="291"/>
      <c r="D114" s="291"/>
    </row>
  </sheetData>
  <mergeCells count="1">
    <mergeCell ref="A109:B109"/>
  </mergeCells>
  <phoneticPr fontId="44" type="noConversion"/>
  <pageMargins left="0.7" right="0.7" top="0.75" bottom="0.75" header="0.3" footer="0.3"/>
  <pageSetup scale="49" fitToWidth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1D544-0A36-40AF-9D9D-9CCF6CBAD58F}">
  <dimension ref="A1:H35"/>
  <sheetViews>
    <sheetView topLeftCell="A21" workbookViewId="0">
      <selection activeCell="G19" sqref="G19"/>
    </sheetView>
  </sheetViews>
  <sheetFormatPr defaultColWidth="9.26953125" defaultRowHeight="14.5" x14ac:dyDescent="0.35"/>
  <cols>
    <col min="1" max="1" width="6.7265625" style="271" customWidth="1"/>
    <col min="2" max="2" width="35" style="241" bestFit="1" customWidth="1"/>
    <col min="3" max="3" width="12.26953125" style="241" customWidth="1"/>
    <col min="4" max="4" width="11.26953125" style="241" bestFit="1" customWidth="1"/>
    <col min="5" max="6" width="9.26953125" style="241"/>
    <col min="7" max="7" width="14.81640625" style="241" bestFit="1" customWidth="1"/>
    <col min="8" max="8" width="11.54296875" style="241" bestFit="1" customWidth="1"/>
    <col min="9" max="16384" width="9.26953125" style="241"/>
  </cols>
  <sheetData>
    <row r="1" spans="1:8" x14ac:dyDescent="0.35">
      <c r="A1" s="349" t="s">
        <v>297</v>
      </c>
      <c r="B1" s="350"/>
      <c r="C1" s="350"/>
      <c r="D1" s="351"/>
    </row>
    <row r="2" spans="1:8" x14ac:dyDescent="0.35">
      <c r="A2" s="352" t="s">
        <v>276</v>
      </c>
      <c r="B2" s="353"/>
      <c r="C2" s="353"/>
      <c r="D2" s="354"/>
    </row>
    <row r="3" spans="1:8" s="289" customFormat="1" x14ac:dyDescent="0.35">
      <c r="A3" s="287"/>
      <c r="B3" s="256"/>
      <c r="C3" s="256"/>
      <c r="D3" s="288"/>
    </row>
    <row r="4" spans="1:8" s="251" customFormat="1" x14ac:dyDescent="0.35">
      <c r="A4" s="246" t="s">
        <v>12</v>
      </c>
      <c r="B4" s="247" t="s">
        <v>277</v>
      </c>
      <c r="C4" s="248" t="s">
        <v>69</v>
      </c>
      <c r="D4" s="250" t="s">
        <v>71</v>
      </c>
    </row>
    <row r="5" spans="1:8" x14ac:dyDescent="0.35">
      <c r="A5" s="242"/>
      <c r="B5" s="243"/>
      <c r="C5" s="243"/>
      <c r="D5" s="245"/>
    </row>
    <row r="6" spans="1:8" x14ac:dyDescent="0.35">
      <c r="A6" s="242"/>
      <c r="B6" s="247" t="s">
        <v>298</v>
      </c>
      <c r="C6" s="247"/>
      <c r="D6" s="253"/>
    </row>
    <row r="7" spans="1:8" x14ac:dyDescent="0.35">
      <c r="A7" s="242"/>
      <c r="B7" s="243"/>
      <c r="C7" s="243"/>
      <c r="D7" s="245"/>
      <c r="H7" s="308"/>
    </row>
    <row r="8" spans="1:8" x14ac:dyDescent="0.35">
      <c r="A8" s="242">
        <v>1</v>
      </c>
      <c r="B8" s="243" t="s">
        <v>299</v>
      </c>
      <c r="C8" s="304" t="s">
        <v>378</v>
      </c>
      <c r="D8" s="272"/>
      <c r="H8" s="308"/>
    </row>
    <row r="9" spans="1:8" x14ac:dyDescent="0.35">
      <c r="A9" s="242">
        <v>2</v>
      </c>
      <c r="B9" s="243" t="s">
        <v>300</v>
      </c>
      <c r="C9" s="304" t="s">
        <v>378</v>
      </c>
      <c r="D9" s="272"/>
    </row>
    <row r="10" spans="1:8" x14ac:dyDescent="0.35">
      <c r="A10" s="242">
        <v>3</v>
      </c>
      <c r="B10" s="243" t="s">
        <v>301</v>
      </c>
      <c r="C10" s="304" t="s">
        <v>378</v>
      </c>
      <c r="D10" s="272"/>
    </row>
    <row r="11" spans="1:8" x14ac:dyDescent="0.35">
      <c r="A11" s="242">
        <v>4</v>
      </c>
      <c r="B11" s="243" t="s">
        <v>302</v>
      </c>
      <c r="C11" s="304" t="s">
        <v>378</v>
      </c>
      <c r="D11" s="272"/>
    </row>
    <row r="12" spans="1:8" x14ac:dyDescent="0.35">
      <c r="A12" s="242"/>
      <c r="B12" s="247" t="s">
        <v>380</v>
      </c>
      <c r="C12" s="304" t="s">
        <v>378</v>
      </c>
      <c r="D12" s="272"/>
    </row>
    <row r="13" spans="1:8" x14ac:dyDescent="0.35">
      <c r="A13" s="242">
        <v>5</v>
      </c>
      <c r="B13" s="243" t="s">
        <v>303</v>
      </c>
      <c r="C13" s="307" t="s">
        <v>378</v>
      </c>
      <c r="D13" s="272"/>
    </row>
    <row r="14" spans="1:8" x14ac:dyDescent="0.35">
      <c r="A14" s="242">
        <v>6</v>
      </c>
      <c r="B14" s="243" t="s">
        <v>304</v>
      </c>
      <c r="C14" s="307" t="s">
        <v>378</v>
      </c>
      <c r="D14" s="272"/>
    </row>
    <row r="15" spans="1:8" x14ac:dyDescent="0.35">
      <c r="A15" s="242">
        <v>7</v>
      </c>
      <c r="B15" s="243" t="s">
        <v>305</v>
      </c>
      <c r="C15" s="307" t="s">
        <v>378</v>
      </c>
      <c r="D15" s="272"/>
    </row>
    <row r="16" spans="1:8" x14ac:dyDescent="0.35">
      <c r="A16" s="242">
        <v>8</v>
      </c>
      <c r="B16" s="243" t="s">
        <v>306</v>
      </c>
      <c r="C16" s="307" t="s">
        <v>378</v>
      </c>
      <c r="D16" s="272"/>
    </row>
    <row r="17" spans="1:4" x14ac:dyDescent="0.35">
      <c r="A17" s="242">
        <v>9</v>
      </c>
      <c r="B17" s="243" t="s">
        <v>307</v>
      </c>
      <c r="C17" s="307" t="s">
        <v>378</v>
      </c>
      <c r="D17" s="272"/>
    </row>
    <row r="18" spans="1:4" x14ac:dyDescent="0.35">
      <c r="A18" s="242">
        <v>10</v>
      </c>
      <c r="B18" s="243" t="s">
        <v>308</v>
      </c>
      <c r="C18" s="307" t="s">
        <v>378</v>
      </c>
      <c r="D18" s="272"/>
    </row>
    <row r="19" spans="1:4" x14ac:dyDescent="0.35">
      <c r="A19" s="242">
        <v>11</v>
      </c>
      <c r="B19" s="243" t="s">
        <v>309</v>
      </c>
      <c r="C19" s="307" t="s">
        <v>378</v>
      </c>
      <c r="D19" s="272"/>
    </row>
    <row r="20" spans="1:4" x14ac:dyDescent="0.35">
      <c r="A20" s="242">
        <v>12</v>
      </c>
      <c r="B20" s="243" t="s">
        <v>310</v>
      </c>
      <c r="C20" s="307" t="s">
        <v>378</v>
      </c>
      <c r="D20" s="272"/>
    </row>
    <row r="21" spans="1:4" ht="29" x14ac:dyDescent="0.35">
      <c r="A21" s="242">
        <v>13</v>
      </c>
      <c r="B21" s="273" t="s">
        <v>311</v>
      </c>
      <c r="C21" s="243"/>
      <c r="D21" s="274"/>
    </row>
    <row r="22" spans="1:4" x14ac:dyDescent="0.35">
      <c r="A22" s="242">
        <v>13.1</v>
      </c>
      <c r="B22" s="261"/>
      <c r="C22" s="243" t="s">
        <v>76</v>
      </c>
      <c r="D22" s="272"/>
    </row>
    <row r="23" spans="1:4" x14ac:dyDescent="0.35">
      <c r="A23" s="242">
        <v>13.2</v>
      </c>
      <c r="B23" s="261"/>
      <c r="C23" s="243" t="s">
        <v>76</v>
      </c>
      <c r="D23" s="272"/>
    </row>
    <row r="24" spans="1:4" x14ac:dyDescent="0.35">
      <c r="A24" s="242">
        <v>13.3</v>
      </c>
      <c r="B24" s="261"/>
      <c r="C24" s="243" t="s">
        <v>76</v>
      </c>
      <c r="D24" s="272"/>
    </row>
    <row r="25" spans="1:4" x14ac:dyDescent="0.35">
      <c r="A25" s="242"/>
      <c r="B25" s="243"/>
      <c r="C25" s="243"/>
      <c r="D25" s="255"/>
    </row>
    <row r="26" spans="1:4" x14ac:dyDescent="0.35">
      <c r="A26" s="242"/>
      <c r="B26" s="247" t="s">
        <v>312</v>
      </c>
      <c r="C26" s="247" t="s">
        <v>378</v>
      </c>
      <c r="D26" s="262">
        <f>SUM(D12:D18)</f>
        <v>0</v>
      </c>
    </row>
    <row r="27" spans="1:4" x14ac:dyDescent="0.35">
      <c r="A27" s="242"/>
      <c r="B27" s="247"/>
      <c r="C27" s="247"/>
      <c r="D27" s="286"/>
    </row>
    <row r="28" spans="1:4" x14ac:dyDescent="0.35">
      <c r="A28" s="242">
        <v>14</v>
      </c>
      <c r="B28" s="285" t="s">
        <v>332</v>
      </c>
      <c r="C28" s="309" t="s">
        <v>378</v>
      </c>
      <c r="D28" s="272">
        <f>D26*0.3</f>
        <v>0</v>
      </c>
    </row>
    <row r="29" spans="1:4" x14ac:dyDescent="0.35">
      <c r="A29" s="242"/>
      <c r="B29" s="243"/>
      <c r="C29" s="243"/>
      <c r="D29" s="255"/>
    </row>
    <row r="30" spans="1:4" ht="29" x14ac:dyDescent="0.35">
      <c r="A30" s="242"/>
      <c r="B30" s="264" t="s">
        <v>293</v>
      </c>
      <c r="C30" s="247" t="s">
        <v>378</v>
      </c>
      <c r="D30" s="290">
        <f>D26+D28</f>
        <v>0</v>
      </c>
    </row>
    <row r="31" spans="1:4" ht="15" thickBot="1" x14ac:dyDescent="0.4">
      <c r="A31" s="265"/>
      <c r="B31" s="266"/>
      <c r="C31" s="266"/>
      <c r="D31" s="255"/>
    </row>
    <row r="33" spans="1:4" ht="30" customHeight="1" thickBot="1" x14ac:dyDescent="0.4">
      <c r="A33" s="355" t="s">
        <v>294</v>
      </c>
      <c r="B33" s="355"/>
      <c r="C33" s="269"/>
      <c r="D33" s="268"/>
    </row>
    <row r="34" spans="1:4" ht="30" customHeight="1" x14ac:dyDescent="0.35">
      <c r="A34" s="355" t="s">
        <v>295</v>
      </c>
      <c r="B34" s="355"/>
      <c r="C34" s="261"/>
    </row>
    <row r="35" spans="1:4" ht="30.75" customHeight="1" x14ac:dyDescent="0.35">
      <c r="A35" s="355" t="s">
        <v>296</v>
      </c>
      <c r="B35" s="355"/>
      <c r="C35" s="270"/>
    </row>
  </sheetData>
  <mergeCells count="5">
    <mergeCell ref="A1:D1"/>
    <mergeCell ref="A2:D2"/>
    <mergeCell ref="A33:B33"/>
    <mergeCell ref="A34:B34"/>
    <mergeCell ref="A35:B35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C1610-A85F-406F-86A6-60945E4CE0AA}">
  <dimension ref="A1:H35"/>
  <sheetViews>
    <sheetView workbookViewId="0">
      <selection activeCell="H23" sqref="H23"/>
    </sheetView>
  </sheetViews>
  <sheetFormatPr defaultColWidth="9.26953125" defaultRowHeight="14.5" x14ac:dyDescent="0.35"/>
  <cols>
    <col min="1" max="1" width="6.7265625" style="271" customWidth="1"/>
    <col min="2" max="2" width="35" style="241" bestFit="1" customWidth="1"/>
    <col min="3" max="3" width="12.26953125" style="241" customWidth="1"/>
    <col min="4" max="4" width="11.26953125" style="241" bestFit="1" customWidth="1"/>
    <col min="5" max="6" width="9.26953125" style="241"/>
    <col min="7" max="7" width="14.81640625" style="241" bestFit="1" customWidth="1"/>
    <col min="8" max="8" width="11.54296875" style="241" bestFit="1" customWidth="1"/>
    <col min="9" max="16384" width="9.26953125" style="241"/>
  </cols>
  <sheetData>
    <row r="1" spans="1:8" x14ac:dyDescent="0.35">
      <c r="A1" s="349" t="s">
        <v>383</v>
      </c>
      <c r="B1" s="350"/>
      <c r="C1" s="350"/>
      <c r="D1" s="351"/>
    </row>
    <row r="2" spans="1:8" x14ac:dyDescent="0.35">
      <c r="A2" s="352" t="s">
        <v>276</v>
      </c>
      <c r="B2" s="353"/>
      <c r="C2" s="353"/>
      <c r="D2" s="354"/>
    </row>
    <row r="3" spans="1:8" s="289" customFormat="1" x14ac:dyDescent="0.35">
      <c r="A3" s="287"/>
      <c r="B3" s="256"/>
      <c r="C3" s="256"/>
      <c r="D3" s="288"/>
    </row>
    <row r="4" spans="1:8" s="251" customFormat="1" x14ac:dyDescent="0.35">
      <c r="A4" s="246" t="s">
        <v>12</v>
      </c>
      <c r="B4" s="247" t="s">
        <v>277</v>
      </c>
      <c r="C4" s="248" t="s">
        <v>69</v>
      </c>
      <c r="D4" s="250" t="s">
        <v>71</v>
      </c>
      <c r="G4" s="251" t="s">
        <v>379</v>
      </c>
    </row>
    <row r="5" spans="1:8" x14ac:dyDescent="0.35">
      <c r="A5" s="242"/>
      <c r="B5" s="243"/>
      <c r="C5" s="243"/>
      <c r="D5" s="245"/>
    </row>
    <row r="6" spans="1:8" x14ac:dyDescent="0.35">
      <c r="A6" s="242"/>
      <c r="B6" s="247" t="s">
        <v>385</v>
      </c>
      <c r="C6" s="247"/>
      <c r="D6" s="253"/>
    </row>
    <row r="7" spans="1:8" x14ac:dyDescent="0.35">
      <c r="A7" s="242"/>
      <c r="B7" s="243"/>
      <c r="C7" s="243"/>
      <c r="D7" s="245"/>
      <c r="H7" s="308"/>
    </row>
    <row r="8" spans="1:8" x14ac:dyDescent="0.35">
      <c r="A8" s="242">
        <v>1</v>
      </c>
      <c r="B8" s="243" t="s">
        <v>299</v>
      </c>
      <c r="C8" s="304" t="s">
        <v>378</v>
      </c>
      <c r="D8" s="272"/>
      <c r="H8" s="308"/>
    </row>
    <row r="9" spans="1:8" x14ac:dyDescent="0.35">
      <c r="A9" s="242">
        <v>2</v>
      </c>
      <c r="B9" s="243" t="s">
        <v>300</v>
      </c>
      <c r="C9" s="304" t="s">
        <v>378</v>
      </c>
      <c r="D9" s="272"/>
    </row>
    <row r="10" spans="1:8" x14ac:dyDescent="0.35">
      <c r="A10" s="242">
        <v>3</v>
      </c>
      <c r="B10" s="243" t="s">
        <v>301</v>
      </c>
      <c r="C10" s="304" t="s">
        <v>378</v>
      </c>
      <c r="D10" s="272"/>
    </row>
    <row r="11" spans="1:8" x14ac:dyDescent="0.35">
      <c r="A11" s="242">
        <v>4</v>
      </c>
      <c r="B11" s="243" t="s">
        <v>302</v>
      </c>
      <c r="C11" s="304" t="s">
        <v>378</v>
      </c>
      <c r="D11" s="272"/>
    </row>
    <row r="12" spans="1:8" x14ac:dyDescent="0.35">
      <c r="A12" s="242"/>
      <c r="B12" s="247" t="s">
        <v>380</v>
      </c>
      <c r="C12" s="304" t="s">
        <v>378</v>
      </c>
      <c r="D12" s="272"/>
    </row>
    <row r="13" spans="1:8" x14ac:dyDescent="0.35">
      <c r="A13" s="242">
        <v>5</v>
      </c>
      <c r="B13" s="243" t="s">
        <v>303</v>
      </c>
      <c r="C13" s="307" t="s">
        <v>378</v>
      </c>
      <c r="D13" s="272"/>
    </row>
    <row r="14" spans="1:8" x14ac:dyDescent="0.35">
      <c r="A14" s="242">
        <v>6</v>
      </c>
      <c r="B14" s="243" t="s">
        <v>304</v>
      </c>
      <c r="C14" s="307" t="s">
        <v>378</v>
      </c>
      <c r="D14" s="272"/>
    </row>
    <row r="15" spans="1:8" x14ac:dyDescent="0.35">
      <c r="A15" s="242">
        <v>7</v>
      </c>
      <c r="B15" s="243" t="s">
        <v>305</v>
      </c>
      <c r="C15" s="307" t="s">
        <v>378</v>
      </c>
      <c r="D15" s="272"/>
    </row>
    <row r="16" spans="1:8" x14ac:dyDescent="0.35">
      <c r="A16" s="242">
        <v>8</v>
      </c>
      <c r="B16" s="243" t="s">
        <v>306</v>
      </c>
      <c r="C16" s="307" t="s">
        <v>378</v>
      </c>
      <c r="D16" s="272"/>
    </row>
    <row r="17" spans="1:4" x14ac:dyDescent="0.35">
      <c r="A17" s="242">
        <v>9</v>
      </c>
      <c r="B17" s="243" t="s">
        <v>307</v>
      </c>
      <c r="C17" s="307" t="s">
        <v>378</v>
      </c>
      <c r="D17" s="272"/>
    </row>
    <row r="18" spans="1:4" x14ac:dyDescent="0.35">
      <c r="A18" s="242">
        <v>10</v>
      </c>
      <c r="B18" s="243" t="s">
        <v>308</v>
      </c>
      <c r="C18" s="307" t="s">
        <v>378</v>
      </c>
      <c r="D18" s="272"/>
    </row>
    <row r="19" spans="1:4" x14ac:dyDescent="0.35">
      <c r="A19" s="242">
        <v>11</v>
      </c>
      <c r="B19" s="243" t="s">
        <v>309</v>
      </c>
      <c r="C19" s="307" t="s">
        <v>378</v>
      </c>
      <c r="D19" s="272"/>
    </row>
    <row r="20" spans="1:4" x14ac:dyDescent="0.35">
      <c r="A20" s="242">
        <v>12</v>
      </c>
      <c r="B20" s="243" t="s">
        <v>310</v>
      </c>
      <c r="C20" s="307" t="s">
        <v>378</v>
      </c>
      <c r="D20" s="272"/>
    </row>
    <row r="21" spans="1:4" ht="29" x14ac:dyDescent="0.35">
      <c r="A21" s="242">
        <v>13</v>
      </c>
      <c r="B21" s="273" t="s">
        <v>311</v>
      </c>
      <c r="C21" s="243"/>
      <c r="D21" s="274"/>
    </row>
    <row r="22" spans="1:4" x14ac:dyDescent="0.35">
      <c r="A22" s="242">
        <v>13.1</v>
      </c>
      <c r="B22" s="261"/>
      <c r="C22" s="243"/>
      <c r="D22" s="272"/>
    </row>
    <row r="23" spans="1:4" x14ac:dyDescent="0.35">
      <c r="A23" s="242">
        <v>13.2</v>
      </c>
      <c r="B23" s="261"/>
      <c r="C23" s="243"/>
      <c r="D23" s="272"/>
    </row>
    <row r="24" spans="1:4" x14ac:dyDescent="0.35">
      <c r="A24" s="242">
        <v>13.3</v>
      </c>
      <c r="B24" s="261"/>
      <c r="C24" s="243"/>
      <c r="D24" s="272"/>
    </row>
    <row r="25" spans="1:4" x14ac:dyDescent="0.35">
      <c r="A25" s="242"/>
      <c r="B25" s="243"/>
      <c r="C25" s="243"/>
      <c r="D25" s="255"/>
    </row>
    <row r="26" spans="1:4" x14ac:dyDescent="0.35">
      <c r="A26" s="242"/>
      <c r="B26" s="247" t="s">
        <v>312</v>
      </c>
      <c r="C26" s="247" t="s">
        <v>378</v>
      </c>
      <c r="D26" s="262">
        <f>SUM(D12:D18)</f>
        <v>0</v>
      </c>
    </row>
    <row r="27" spans="1:4" x14ac:dyDescent="0.35">
      <c r="A27" s="242"/>
      <c r="B27" s="247"/>
      <c r="C27" s="247"/>
      <c r="D27" s="286"/>
    </row>
    <row r="28" spans="1:4" x14ac:dyDescent="0.35">
      <c r="A28" s="242">
        <v>14</v>
      </c>
      <c r="B28" s="285" t="s">
        <v>332</v>
      </c>
      <c r="C28" s="309" t="s">
        <v>378</v>
      </c>
      <c r="D28" s="272">
        <f>D26*0.3</f>
        <v>0</v>
      </c>
    </row>
    <row r="29" spans="1:4" x14ac:dyDescent="0.35">
      <c r="A29" s="242"/>
      <c r="B29" s="243"/>
      <c r="C29" s="243"/>
      <c r="D29" s="255"/>
    </row>
    <row r="30" spans="1:4" ht="29" x14ac:dyDescent="0.35">
      <c r="A30" s="242"/>
      <c r="B30" s="264" t="s">
        <v>293</v>
      </c>
      <c r="C30" s="247" t="s">
        <v>378</v>
      </c>
      <c r="D30" s="290">
        <f>D26+D28</f>
        <v>0</v>
      </c>
    </row>
    <row r="31" spans="1:4" ht="15" thickBot="1" x14ac:dyDescent="0.4">
      <c r="A31" s="265"/>
      <c r="B31" s="266"/>
      <c r="C31" s="266"/>
      <c r="D31" s="255"/>
    </row>
    <row r="33" spans="1:4" ht="30" customHeight="1" thickBot="1" x14ac:dyDescent="0.4">
      <c r="A33" s="355" t="s">
        <v>294</v>
      </c>
      <c r="B33" s="355"/>
      <c r="C33" s="269"/>
      <c r="D33" s="268"/>
    </row>
    <row r="34" spans="1:4" ht="30" customHeight="1" x14ac:dyDescent="0.35">
      <c r="A34" s="355" t="s">
        <v>295</v>
      </c>
      <c r="B34" s="355"/>
      <c r="C34" s="261"/>
    </row>
    <row r="35" spans="1:4" ht="30.75" customHeight="1" x14ac:dyDescent="0.35">
      <c r="A35" s="355" t="s">
        <v>296</v>
      </c>
      <c r="B35" s="355"/>
      <c r="C35" s="270"/>
    </row>
  </sheetData>
  <mergeCells count="5">
    <mergeCell ref="A1:D1"/>
    <mergeCell ref="A2:D2"/>
    <mergeCell ref="A33:B33"/>
    <mergeCell ref="A34:B34"/>
    <mergeCell ref="A35:B3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F7308-8A97-4B7D-8C59-121BC5DCF68D}">
  <dimension ref="A1:H35"/>
  <sheetViews>
    <sheetView workbookViewId="0">
      <selection sqref="A1:D1"/>
    </sheetView>
  </sheetViews>
  <sheetFormatPr defaultColWidth="9.26953125" defaultRowHeight="14.5" x14ac:dyDescent="0.35"/>
  <cols>
    <col min="1" max="1" width="6.7265625" style="271" customWidth="1"/>
    <col min="2" max="2" width="35" style="241" bestFit="1" customWidth="1"/>
    <col min="3" max="3" width="12.26953125" style="241" customWidth="1"/>
    <col min="4" max="4" width="11.26953125" style="241" bestFit="1" customWidth="1"/>
    <col min="5" max="6" width="9.26953125" style="241"/>
    <col min="7" max="7" width="14.81640625" style="241" bestFit="1" customWidth="1"/>
    <col min="8" max="8" width="11.54296875" style="241" bestFit="1" customWidth="1"/>
    <col min="9" max="16384" width="9.26953125" style="241"/>
  </cols>
  <sheetData>
    <row r="1" spans="1:8" x14ac:dyDescent="0.35">
      <c r="A1" s="349" t="s">
        <v>383</v>
      </c>
      <c r="B1" s="350"/>
      <c r="C1" s="350"/>
      <c r="D1" s="351"/>
    </row>
    <row r="2" spans="1:8" x14ac:dyDescent="0.35">
      <c r="A2" s="352" t="s">
        <v>276</v>
      </c>
      <c r="B2" s="353"/>
      <c r="C2" s="353"/>
      <c r="D2" s="354"/>
    </row>
    <row r="3" spans="1:8" s="289" customFormat="1" x14ac:dyDescent="0.35">
      <c r="A3" s="287"/>
      <c r="B3" s="256"/>
      <c r="C3" s="256"/>
      <c r="D3" s="288"/>
    </row>
    <row r="4" spans="1:8" s="251" customFormat="1" x14ac:dyDescent="0.35">
      <c r="A4" s="246" t="s">
        <v>12</v>
      </c>
      <c r="B4" s="247" t="s">
        <v>277</v>
      </c>
      <c r="C4" s="248" t="s">
        <v>69</v>
      </c>
      <c r="D4" s="250" t="s">
        <v>71</v>
      </c>
      <c r="G4" s="251" t="s">
        <v>379</v>
      </c>
      <c r="H4" s="251">
        <v>45</v>
      </c>
    </row>
    <row r="5" spans="1:8" x14ac:dyDescent="0.35">
      <c r="A5" s="242"/>
      <c r="B5" s="243"/>
      <c r="C5" s="243"/>
      <c r="D5" s="245"/>
      <c r="H5" s="241">
        <f>H4/5</f>
        <v>9</v>
      </c>
    </row>
    <row r="6" spans="1:8" x14ac:dyDescent="0.35">
      <c r="A6" s="242"/>
      <c r="B6" s="247" t="s">
        <v>298</v>
      </c>
      <c r="C6" s="247"/>
      <c r="D6" s="253"/>
    </row>
    <row r="7" spans="1:8" x14ac:dyDescent="0.35">
      <c r="A7" s="242"/>
      <c r="B7" s="243"/>
      <c r="C7" s="243"/>
      <c r="D7" s="245"/>
      <c r="H7" s="308"/>
    </row>
    <row r="8" spans="1:8" x14ac:dyDescent="0.35">
      <c r="A8" s="242">
        <v>1</v>
      </c>
      <c r="B8" s="243" t="s">
        <v>299</v>
      </c>
      <c r="C8" s="304" t="s">
        <v>378</v>
      </c>
      <c r="D8" s="272">
        <v>27.5</v>
      </c>
      <c r="H8" s="308"/>
    </row>
    <row r="9" spans="1:8" x14ac:dyDescent="0.35">
      <c r="A9" s="242">
        <v>2</v>
      </c>
      <c r="B9" s="243" t="s">
        <v>300</v>
      </c>
      <c r="C9" s="304" t="s">
        <v>378</v>
      </c>
      <c r="D9" s="272">
        <f>D8*6.4%</f>
        <v>1.76</v>
      </c>
    </row>
    <row r="10" spans="1:8" x14ac:dyDescent="0.35">
      <c r="A10" s="242">
        <v>3</v>
      </c>
      <c r="B10" s="243" t="s">
        <v>301</v>
      </c>
      <c r="C10" s="304" t="s">
        <v>378</v>
      </c>
      <c r="D10" s="272">
        <f>D8*4.27%</f>
        <v>1.1742499999999998</v>
      </c>
    </row>
    <row r="11" spans="1:8" x14ac:dyDescent="0.35">
      <c r="A11" s="242">
        <v>4</v>
      </c>
      <c r="B11" s="243" t="s">
        <v>302</v>
      </c>
      <c r="C11" s="304" t="s">
        <v>378</v>
      </c>
      <c r="D11" s="272">
        <f>D8*1.28%</f>
        <v>0.35200000000000004</v>
      </c>
    </row>
    <row r="12" spans="1:8" x14ac:dyDescent="0.35">
      <c r="A12" s="242"/>
      <c r="B12" s="247" t="s">
        <v>380</v>
      </c>
      <c r="C12" s="304" t="s">
        <v>378</v>
      </c>
      <c r="D12" s="272">
        <f>SUM(D8:D11)</f>
        <v>30.786250000000003</v>
      </c>
    </row>
    <row r="13" spans="1:8" x14ac:dyDescent="0.35">
      <c r="A13" s="242">
        <v>5</v>
      </c>
      <c r="B13" s="243" t="s">
        <v>303</v>
      </c>
      <c r="C13" s="307" t="s">
        <v>378</v>
      </c>
      <c r="D13" s="272">
        <f>D12*0.01</f>
        <v>0.30786250000000004</v>
      </c>
    </row>
    <row r="14" spans="1:8" x14ac:dyDescent="0.35">
      <c r="A14" s="242">
        <v>6</v>
      </c>
      <c r="B14" s="243" t="s">
        <v>304</v>
      </c>
      <c r="C14" s="307" t="s">
        <v>378</v>
      </c>
      <c r="D14" s="272">
        <f>D12*0.03</f>
        <v>0.92358750000000001</v>
      </c>
    </row>
    <row r="15" spans="1:8" x14ac:dyDescent="0.35">
      <c r="A15" s="242">
        <v>7</v>
      </c>
      <c r="B15" s="243" t="s">
        <v>305</v>
      </c>
      <c r="C15" s="307" t="s">
        <v>378</v>
      </c>
      <c r="D15" s="272">
        <f>D12*4.33%</f>
        <v>1.3330446250000001</v>
      </c>
    </row>
    <row r="16" spans="1:8" x14ac:dyDescent="0.35">
      <c r="A16" s="242">
        <v>8</v>
      </c>
      <c r="B16" s="243" t="s">
        <v>306</v>
      </c>
      <c r="C16" s="307" t="s">
        <v>378</v>
      </c>
      <c r="D16" s="272"/>
    </row>
    <row r="17" spans="1:4" x14ac:dyDescent="0.35">
      <c r="A17" s="242">
        <v>9</v>
      </c>
      <c r="B17" s="243" t="s">
        <v>307</v>
      </c>
      <c r="C17" s="307" t="s">
        <v>378</v>
      </c>
      <c r="D17" s="272">
        <v>0.11</v>
      </c>
    </row>
    <row r="18" spans="1:4" x14ac:dyDescent="0.35">
      <c r="A18" s="242">
        <v>10</v>
      </c>
      <c r="B18" s="243" t="s">
        <v>308</v>
      </c>
      <c r="C18" s="307" t="s">
        <v>378</v>
      </c>
      <c r="D18" s="272">
        <f>D12*4%</f>
        <v>1.2314500000000002</v>
      </c>
    </row>
    <row r="19" spans="1:4" x14ac:dyDescent="0.35">
      <c r="A19" s="242">
        <v>11</v>
      </c>
      <c r="B19" s="243" t="s">
        <v>309</v>
      </c>
      <c r="C19" s="307" t="s">
        <v>378</v>
      </c>
      <c r="D19" s="272"/>
    </row>
    <row r="20" spans="1:4" x14ac:dyDescent="0.35">
      <c r="A20" s="242">
        <v>12</v>
      </c>
      <c r="B20" s="243" t="s">
        <v>310</v>
      </c>
      <c r="C20" s="307" t="s">
        <v>378</v>
      </c>
      <c r="D20" s="272"/>
    </row>
    <row r="21" spans="1:4" ht="29" x14ac:dyDescent="0.35">
      <c r="A21" s="242">
        <v>13</v>
      </c>
      <c r="B21" s="273" t="s">
        <v>311</v>
      </c>
      <c r="C21" s="243"/>
      <c r="D21" s="274"/>
    </row>
    <row r="22" spans="1:4" x14ac:dyDescent="0.35">
      <c r="A22" s="242">
        <v>13.1</v>
      </c>
      <c r="B22" s="261"/>
      <c r="C22" s="243" t="s">
        <v>76</v>
      </c>
      <c r="D22" s="272"/>
    </row>
    <row r="23" spans="1:4" x14ac:dyDescent="0.35">
      <c r="A23" s="242">
        <v>13.2</v>
      </c>
      <c r="B23" s="261"/>
      <c r="C23" s="243" t="s">
        <v>76</v>
      </c>
      <c r="D23" s="272"/>
    </row>
    <row r="24" spans="1:4" x14ac:dyDescent="0.35">
      <c r="A24" s="242">
        <v>13.3</v>
      </c>
      <c r="B24" s="261"/>
      <c r="C24" s="243" t="s">
        <v>76</v>
      </c>
      <c r="D24" s="272"/>
    </row>
    <row r="25" spans="1:4" x14ac:dyDescent="0.35">
      <c r="A25" s="242"/>
      <c r="B25" s="243"/>
      <c r="C25" s="243"/>
      <c r="D25" s="255"/>
    </row>
    <row r="26" spans="1:4" x14ac:dyDescent="0.35">
      <c r="A26" s="242"/>
      <c r="B26" s="247" t="s">
        <v>312</v>
      </c>
      <c r="C26" s="247" t="s">
        <v>378</v>
      </c>
      <c r="D26" s="262">
        <f>SUM(D12:D18)</f>
        <v>34.692194625000006</v>
      </c>
    </row>
    <row r="27" spans="1:4" x14ac:dyDescent="0.35">
      <c r="A27" s="242"/>
      <c r="B27" s="247"/>
      <c r="C27" s="247"/>
      <c r="D27" s="286"/>
    </row>
    <row r="28" spans="1:4" x14ac:dyDescent="0.35">
      <c r="A28" s="242">
        <v>14</v>
      </c>
      <c r="B28" s="285" t="s">
        <v>332</v>
      </c>
      <c r="C28" s="309" t="s">
        <v>378</v>
      </c>
      <c r="D28" s="272">
        <f>D26*0.3</f>
        <v>10.407658387500001</v>
      </c>
    </row>
    <row r="29" spans="1:4" x14ac:dyDescent="0.35">
      <c r="A29" s="242"/>
      <c r="B29" s="243"/>
      <c r="C29" s="243"/>
      <c r="D29" s="255"/>
    </row>
    <row r="30" spans="1:4" ht="29" x14ac:dyDescent="0.35">
      <c r="A30" s="242"/>
      <c r="B30" s="264" t="s">
        <v>293</v>
      </c>
      <c r="C30" s="247" t="s">
        <v>378</v>
      </c>
      <c r="D30" s="290">
        <f>D26+D28</f>
        <v>45.099853012500006</v>
      </c>
    </row>
    <row r="31" spans="1:4" ht="15" thickBot="1" x14ac:dyDescent="0.4">
      <c r="A31" s="265"/>
      <c r="B31" s="266"/>
      <c r="C31" s="266"/>
      <c r="D31" s="255"/>
    </row>
    <row r="33" spans="1:4" ht="30" customHeight="1" thickBot="1" x14ac:dyDescent="0.4">
      <c r="A33" s="355" t="s">
        <v>294</v>
      </c>
      <c r="B33" s="355"/>
      <c r="C33" s="269"/>
      <c r="D33" s="268"/>
    </row>
    <row r="34" spans="1:4" ht="30" customHeight="1" x14ac:dyDescent="0.35">
      <c r="A34" s="355" t="s">
        <v>295</v>
      </c>
      <c r="B34" s="355"/>
      <c r="C34" s="261"/>
    </row>
    <row r="35" spans="1:4" ht="30.75" customHeight="1" x14ac:dyDescent="0.35">
      <c r="A35" s="355" t="s">
        <v>296</v>
      </c>
      <c r="B35" s="355"/>
      <c r="C35" s="270"/>
    </row>
  </sheetData>
  <mergeCells count="5">
    <mergeCell ref="A1:D1"/>
    <mergeCell ref="A2:D2"/>
    <mergeCell ref="A33:B33"/>
    <mergeCell ref="A34:B34"/>
    <mergeCell ref="A35:B35"/>
  </mergeCells>
  <pageMargins left="0.7" right="0.7" top="0.75" bottom="0.75" header="0.3" footer="0.3"/>
  <pageSetup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27A7B-3A43-45B0-86D9-BD0A4CAAC27D}">
  <dimension ref="A1:H35"/>
  <sheetViews>
    <sheetView workbookViewId="0">
      <selection activeCell="C22" sqref="C22:C24"/>
    </sheetView>
  </sheetViews>
  <sheetFormatPr defaultColWidth="9.26953125" defaultRowHeight="14.5" x14ac:dyDescent="0.35"/>
  <cols>
    <col min="1" max="1" width="6.7265625" style="271" customWidth="1"/>
    <col min="2" max="2" width="35" style="241" bestFit="1" customWidth="1"/>
    <col min="3" max="3" width="12.26953125" style="241" customWidth="1"/>
    <col min="4" max="4" width="11.26953125" style="241" bestFit="1" customWidth="1"/>
    <col min="5" max="6" width="9.26953125" style="241"/>
    <col min="7" max="7" width="14.81640625" style="241" bestFit="1" customWidth="1"/>
    <col min="8" max="8" width="11.54296875" style="241" bestFit="1" customWidth="1"/>
    <col min="9" max="16384" width="9.26953125" style="241"/>
  </cols>
  <sheetData>
    <row r="1" spans="1:8" x14ac:dyDescent="0.35">
      <c r="A1" s="349" t="s">
        <v>384</v>
      </c>
      <c r="B1" s="350"/>
      <c r="C1" s="350"/>
      <c r="D1" s="351"/>
    </row>
    <row r="2" spans="1:8" x14ac:dyDescent="0.35">
      <c r="A2" s="352" t="s">
        <v>276</v>
      </c>
      <c r="B2" s="353"/>
      <c r="C2" s="353"/>
      <c r="D2" s="354"/>
    </row>
    <row r="3" spans="1:8" s="289" customFormat="1" x14ac:dyDescent="0.35">
      <c r="A3" s="287"/>
      <c r="B3" s="256"/>
      <c r="C3" s="256"/>
      <c r="D3" s="288"/>
    </row>
    <row r="4" spans="1:8" s="251" customFormat="1" x14ac:dyDescent="0.35">
      <c r="A4" s="246" t="s">
        <v>12</v>
      </c>
      <c r="B4" s="247" t="s">
        <v>277</v>
      </c>
      <c r="C4" s="248" t="s">
        <v>69</v>
      </c>
      <c r="D4" s="250" t="s">
        <v>71</v>
      </c>
    </row>
    <row r="5" spans="1:8" x14ac:dyDescent="0.35">
      <c r="A5" s="242"/>
      <c r="B5" s="243"/>
      <c r="C5" s="243"/>
      <c r="D5" s="245"/>
    </row>
    <row r="6" spans="1:8" ht="43.5" x14ac:dyDescent="0.35">
      <c r="A6" s="242"/>
      <c r="B6" s="313" t="s">
        <v>419</v>
      </c>
      <c r="C6" s="247"/>
      <c r="D6" s="253"/>
    </row>
    <row r="7" spans="1:8" x14ac:dyDescent="0.35">
      <c r="A7" s="242"/>
      <c r="B7" s="243"/>
      <c r="C7" s="243"/>
      <c r="D7" s="245"/>
      <c r="H7" s="308"/>
    </row>
    <row r="8" spans="1:8" x14ac:dyDescent="0.35">
      <c r="A8" s="242">
        <v>1</v>
      </c>
      <c r="B8" s="243" t="s">
        <v>299</v>
      </c>
      <c r="C8" s="304" t="s">
        <v>378</v>
      </c>
      <c r="D8" s="272"/>
      <c r="H8" s="308"/>
    </row>
    <row r="9" spans="1:8" x14ac:dyDescent="0.35">
      <c r="A9" s="242">
        <v>2</v>
      </c>
      <c r="B9" s="243" t="s">
        <v>300</v>
      </c>
      <c r="C9" s="304" t="s">
        <v>378</v>
      </c>
      <c r="D9" s="272"/>
    </row>
    <row r="10" spans="1:8" x14ac:dyDescent="0.35">
      <c r="A10" s="242">
        <v>3</v>
      </c>
      <c r="B10" s="243" t="s">
        <v>301</v>
      </c>
      <c r="C10" s="304" t="s">
        <v>378</v>
      </c>
      <c r="D10" s="272"/>
    </row>
    <row r="11" spans="1:8" x14ac:dyDescent="0.35">
      <c r="A11" s="242">
        <v>4</v>
      </c>
      <c r="B11" s="243" t="s">
        <v>302</v>
      </c>
      <c r="C11" s="304" t="s">
        <v>378</v>
      </c>
      <c r="D11" s="272"/>
    </row>
    <row r="12" spans="1:8" x14ac:dyDescent="0.35">
      <c r="A12" s="242"/>
      <c r="B12" s="247" t="s">
        <v>380</v>
      </c>
      <c r="C12" s="304" t="s">
        <v>378</v>
      </c>
      <c r="D12" s="272"/>
    </row>
    <row r="13" spans="1:8" x14ac:dyDescent="0.35">
      <c r="A13" s="242">
        <v>5</v>
      </c>
      <c r="B13" s="243" t="s">
        <v>303</v>
      </c>
      <c r="C13" s="307" t="s">
        <v>378</v>
      </c>
      <c r="D13" s="272"/>
    </row>
    <row r="14" spans="1:8" x14ac:dyDescent="0.35">
      <c r="A14" s="242">
        <v>6</v>
      </c>
      <c r="B14" s="243" t="s">
        <v>304</v>
      </c>
      <c r="C14" s="307" t="s">
        <v>378</v>
      </c>
      <c r="D14" s="272"/>
    </row>
    <row r="15" spans="1:8" x14ac:dyDescent="0.35">
      <c r="A15" s="242">
        <v>7</v>
      </c>
      <c r="B15" s="243" t="s">
        <v>305</v>
      </c>
      <c r="C15" s="307" t="s">
        <v>378</v>
      </c>
      <c r="D15" s="272"/>
    </row>
    <row r="16" spans="1:8" x14ac:dyDescent="0.35">
      <c r="A16" s="242">
        <v>8</v>
      </c>
      <c r="B16" s="243" t="s">
        <v>306</v>
      </c>
      <c r="C16" s="307" t="s">
        <v>378</v>
      </c>
      <c r="D16" s="272"/>
    </row>
    <row r="17" spans="1:4" x14ac:dyDescent="0.35">
      <c r="A17" s="242">
        <v>9</v>
      </c>
      <c r="B17" s="243" t="s">
        <v>307</v>
      </c>
      <c r="C17" s="307" t="s">
        <v>378</v>
      </c>
      <c r="D17" s="272"/>
    </row>
    <row r="18" spans="1:4" x14ac:dyDescent="0.35">
      <c r="A18" s="242">
        <v>10</v>
      </c>
      <c r="B18" s="243" t="s">
        <v>308</v>
      </c>
      <c r="C18" s="307" t="s">
        <v>378</v>
      </c>
      <c r="D18" s="272"/>
    </row>
    <row r="19" spans="1:4" x14ac:dyDescent="0.35">
      <c r="A19" s="242">
        <v>11</v>
      </c>
      <c r="B19" s="243" t="s">
        <v>309</v>
      </c>
      <c r="C19" s="307" t="s">
        <v>378</v>
      </c>
      <c r="D19" s="272"/>
    </row>
    <row r="20" spans="1:4" x14ac:dyDescent="0.35">
      <c r="A20" s="242">
        <v>12</v>
      </c>
      <c r="B20" s="243" t="s">
        <v>310</v>
      </c>
      <c r="C20" s="307" t="s">
        <v>378</v>
      </c>
      <c r="D20" s="272"/>
    </row>
    <row r="21" spans="1:4" ht="29" x14ac:dyDescent="0.35">
      <c r="A21" s="242">
        <v>13</v>
      </c>
      <c r="B21" s="273" t="s">
        <v>311</v>
      </c>
      <c r="C21" s="243"/>
      <c r="D21" s="274"/>
    </row>
    <row r="22" spans="1:4" x14ac:dyDescent="0.35">
      <c r="A22" s="242">
        <v>13.1</v>
      </c>
      <c r="B22" s="261"/>
      <c r="C22" s="243"/>
      <c r="D22" s="272"/>
    </row>
    <row r="23" spans="1:4" x14ac:dyDescent="0.35">
      <c r="A23" s="242">
        <v>13.2</v>
      </c>
      <c r="B23" s="261"/>
      <c r="C23" s="243"/>
      <c r="D23" s="272"/>
    </row>
    <row r="24" spans="1:4" x14ac:dyDescent="0.35">
      <c r="A24" s="242">
        <v>13.3</v>
      </c>
      <c r="B24" s="261"/>
      <c r="C24" s="243"/>
      <c r="D24" s="272"/>
    </row>
    <row r="25" spans="1:4" x14ac:dyDescent="0.35">
      <c r="A25" s="242"/>
      <c r="B25" s="243"/>
      <c r="C25" s="243"/>
      <c r="D25" s="255"/>
    </row>
    <row r="26" spans="1:4" x14ac:dyDescent="0.35">
      <c r="A26" s="242"/>
      <c r="B26" s="247" t="s">
        <v>312</v>
      </c>
      <c r="C26" s="247" t="s">
        <v>378</v>
      </c>
      <c r="D26" s="262">
        <f>SUM(D12:D18)</f>
        <v>0</v>
      </c>
    </row>
    <row r="27" spans="1:4" x14ac:dyDescent="0.35">
      <c r="A27" s="242"/>
      <c r="B27" s="247"/>
      <c r="C27" s="247"/>
      <c r="D27" s="286"/>
    </row>
    <row r="28" spans="1:4" x14ac:dyDescent="0.35">
      <c r="A28" s="242">
        <v>14</v>
      </c>
      <c r="B28" s="285" t="s">
        <v>332</v>
      </c>
      <c r="C28" s="309" t="s">
        <v>378</v>
      </c>
      <c r="D28" s="272">
        <f>D26*0.3</f>
        <v>0</v>
      </c>
    </row>
    <row r="29" spans="1:4" x14ac:dyDescent="0.35">
      <c r="A29" s="242"/>
      <c r="B29" s="243"/>
      <c r="C29" s="243"/>
      <c r="D29" s="255"/>
    </row>
    <row r="30" spans="1:4" ht="29" x14ac:dyDescent="0.35">
      <c r="A30" s="242"/>
      <c r="B30" s="264" t="s">
        <v>293</v>
      </c>
      <c r="C30" s="247" t="s">
        <v>378</v>
      </c>
      <c r="D30" s="290">
        <f>D26+D28</f>
        <v>0</v>
      </c>
    </row>
    <row r="31" spans="1:4" ht="15" thickBot="1" x14ac:dyDescent="0.4">
      <c r="A31" s="265"/>
      <c r="B31" s="266"/>
      <c r="C31" s="266"/>
      <c r="D31" s="255"/>
    </row>
    <row r="33" spans="1:4" ht="30" customHeight="1" thickBot="1" x14ac:dyDescent="0.4">
      <c r="A33" s="355" t="s">
        <v>294</v>
      </c>
      <c r="B33" s="355"/>
      <c r="C33" s="269"/>
      <c r="D33" s="268"/>
    </row>
    <row r="34" spans="1:4" ht="30" customHeight="1" x14ac:dyDescent="0.35">
      <c r="A34" s="355" t="s">
        <v>295</v>
      </c>
      <c r="B34" s="355"/>
      <c r="C34" s="261"/>
    </row>
    <row r="35" spans="1:4" ht="30.75" customHeight="1" x14ac:dyDescent="0.35">
      <c r="A35" s="355" t="s">
        <v>296</v>
      </c>
      <c r="B35" s="355"/>
      <c r="C35" s="270"/>
    </row>
  </sheetData>
  <mergeCells count="5">
    <mergeCell ref="A1:D1"/>
    <mergeCell ref="A2:D2"/>
    <mergeCell ref="A33:B33"/>
    <mergeCell ref="A34:B34"/>
    <mergeCell ref="A35:B3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2"/>
  <sheetViews>
    <sheetView workbookViewId="0">
      <selection activeCell="H27" sqref="H27"/>
    </sheetView>
  </sheetViews>
  <sheetFormatPr defaultColWidth="9.26953125" defaultRowHeight="14.5" x14ac:dyDescent="0.35"/>
  <cols>
    <col min="1" max="1" width="6.7265625" style="271" customWidth="1"/>
    <col min="2" max="2" width="32.7265625" style="241" customWidth="1"/>
    <col min="3" max="4" width="8.7265625" style="241" customWidth="1"/>
    <col min="5" max="6" width="18.7265625" style="241" customWidth="1"/>
    <col min="7" max="7" width="14" style="241" customWidth="1"/>
    <col min="8" max="8" width="14.453125" style="241" bestFit="1" customWidth="1"/>
    <col min="9" max="16384" width="9.26953125" style="241"/>
  </cols>
  <sheetData>
    <row r="1" spans="1:6" x14ac:dyDescent="0.35">
      <c r="A1" s="349" t="s">
        <v>275</v>
      </c>
      <c r="B1" s="350"/>
      <c r="C1" s="350"/>
      <c r="D1" s="356"/>
      <c r="E1" s="356"/>
      <c r="F1" s="351"/>
    </row>
    <row r="2" spans="1:6" x14ac:dyDescent="0.35">
      <c r="A2" s="357" t="s">
        <v>276</v>
      </c>
      <c r="B2" s="358"/>
      <c r="C2" s="358"/>
      <c r="D2" s="358"/>
      <c r="E2" s="358"/>
      <c r="F2" s="359"/>
    </row>
    <row r="3" spans="1:6" x14ac:dyDescent="0.35">
      <c r="A3" s="242"/>
      <c r="B3" s="243"/>
      <c r="C3" s="243"/>
      <c r="D3" s="244"/>
      <c r="E3" s="244"/>
      <c r="F3" s="245"/>
    </row>
    <row r="4" spans="1:6" s="251" customFormat="1" x14ac:dyDescent="0.35">
      <c r="A4" s="246" t="s">
        <v>12</v>
      </c>
      <c r="B4" s="247" t="s">
        <v>277</v>
      </c>
      <c r="C4" s="248" t="s">
        <v>69</v>
      </c>
      <c r="D4" s="249" t="s">
        <v>278</v>
      </c>
      <c r="E4" s="249" t="s">
        <v>71</v>
      </c>
      <c r="F4" s="250" t="s">
        <v>11</v>
      </c>
    </row>
    <row r="5" spans="1:6" x14ac:dyDescent="0.35">
      <c r="A5" s="242"/>
      <c r="B5" s="243"/>
      <c r="C5" s="243"/>
      <c r="D5" s="244"/>
      <c r="E5" s="244"/>
      <c r="F5" s="245"/>
    </row>
    <row r="6" spans="1:6" x14ac:dyDescent="0.35">
      <c r="A6" s="242"/>
      <c r="B6" s="247" t="s">
        <v>279</v>
      </c>
      <c r="C6" s="247"/>
      <c r="D6" s="252"/>
      <c r="E6" s="252"/>
      <c r="F6" s="253"/>
    </row>
    <row r="7" spans="1:6" x14ac:dyDescent="0.35">
      <c r="A7" s="242"/>
      <c r="B7" s="243"/>
      <c r="C7" s="243"/>
      <c r="D7" s="244"/>
      <c r="E7" s="244"/>
      <c r="F7" s="245"/>
    </row>
    <row r="8" spans="1:6" x14ac:dyDescent="0.35">
      <c r="A8" s="242"/>
      <c r="B8" s="254" t="s">
        <v>280</v>
      </c>
      <c r="C8" s="243"/>
      <c r="D8" s="244"/>
      <c r="E8" s="244"/>
      <c r="F8" s="255"/>
    </row>
    <row r="9" spans="1:6" x14ac:dyDescent="0.35">
      <c r="A9" s="242"/>
      <c r="B9" s="254"/>
      <c r="C9" s="243"/>
      <c r="D9" s="244"/>
      <c r="E9" s="244"/>
      <c r="F9" s="255"/>
    </row>
    <row r="10" spans="1:6" x14ac:dyDescent="0.35">
      <c r="A10" s="242"/>
      <c r="B10" s="256"/>
      <c r="C10" s="243"/>
      <c r="D10" s="244"/>
      <c r="E10" s="244"/>
      <c r="F10" s="255"/>
    </row>
    <row r="11" spans="1:6" x14ac:dyDescent="0.35">
      <c r="A11" s="242"/>
      <c r="B11" s="257"/>
      <c r="C11" s="243"/>
      <c r="D11" s="244"/>
      <c r="E11" s="244"/>
      <c r="F11" s="255"/>
    </row>
    <row r="12" spans="1:6" x14ac:dyDescent="0.35">
      <c r="A12" s="242">
        <v>1</v>
      </c>
      <c r="B12" s="258" t="s">
        <v>281</v>
      </c>
      <c r="C12" s="243" t="s">
        <v>282</v>
      </c>
      <c r="D12" s="244">
        <v>1</v>
      </c>
      <c r="E12" s="259">
        <v>0</v>
      </c>
      <c r="F12" s="260">
        <f>SUM(D12*E12)</f>
        <v>0</v>
      </c>
    </row>
    <row r="13" spans="1:6" x14ac:dyDescent="0.35">
      <c r="A13" s="242">
        <v>2</v>
      </c>
      <c r="B13" s="258" t="s">
        <v>283</v>
      </c>
      <c r="C13" s="243" t="s">
        <v>282</v>
      </c>
      <c r="D13" s="244">
        <v>1</v>
      </c>
      <c r="E13" s="259">
        <v>0</v>
      </c>
      <c r="F13" s="260">
        <f t="shared" ref="F13:F21" si="0">SUM(D13*E13)</f>
        <v>0</v>
      </c>
    </row>
    <row r="14" spans="1:6" x14ac:dyDescent="0.35">
      <c r="A14" s="242">
        <v>3</v>
      </c>
      <c r="B14" s="258" t="s">
        <v>284</v>
      </c>
      <c r="C14" s="243" t="s">
        <v>282</v>
      </c>
      <c r="D14" s="244">
        <v>1</v>
      </c>
      <c r="E14" s="259">
        <v>0</v>
      </c>
      <c r="F14" s="260">
        <f t="shared" si="0"/>
        <v>0</v>
      </c>
    </row>
    <row r="15" spans="1:6" x14ac:dyDescent="0.35">
      <c r="A15" s="242">
        <v>4</v>
      </c>
      <c r="B15" s="258" t="s">
        <v>285</v>
      </c>
      <c r="C15" s="243" t="s">
        <v>282</v>
      </c>
      <c r="D15" s="244">
        <v>1</v>
      </c>
      <c r="E15" s="259">
        <v>0</v>
      </c>
      <c r="F15" s="260">
        <f t="shared" si="0"/>
        <v>0</v>
      </c>
    </row>
    <row r="16" spans="1:6" x14ac:dyDescent="0.35">
      <c r="A16" s="242">
        <v>5</v>
      </c>
      <c r="B16" s="258" t="s">
        <v>286</v>
      </c>
      <c r="C16" s="243" t="s">
        <v>282</v>
      </c>
      <c r="D16" s="244">
        <v>1</v>
      </c>
      <c r="E16" s="259">
        <v>0</v>
      </c>
      <c r="F16" s="260">
        <f t="shared" si="0"/>
        <v>0</v>
      </c>
    </row>
    <row r="17" spans="1:6" x14ac:dyDescent="0.35">
      <c r="A17" s="242">
        <v>6</v>
      </c>
      <c r="B17" s="258" t="s">
        <v>287</v>
      </c>
      <c r="C17" s="243" t="s">
        <v>282</v>
      </c>
      <c r="D17" s="244">
        <v>1</v>
      </c>
      <c r="E17" s="259">
        <v>0</v>
      </c>
      <c r="F17" s="260">
        <f t="shared" si="0"/>
        <v>0</v>
      </c>
    </row>
    <row r="18" spans="1:6" x14ac:dyDescent="0.35">
      <c r="A18" s="242">
        <v>7</v>
      </c>
      <c r="B18" s="258" t="s">
        <v>288</v>
      </c>
      <c r="C18" s="243" t="s">
        <v>282</v>
      </c>
      <c r="D18" s="244">
        <v>1</v>
      </c>
      <c r="E18" s="259">
        <v>0</v>
      </c>
      <c r="F18" s="260">
        <f t="shared" si="0"/>
        <v>0</v>
      </c>
    </row>
    <row r="19" spans="1:6" x14ac:dyDescent="0.35">
      <c r="A19" s="242">
        <v>8</v>
      </c>
      <c r="B19" s="258" t="s">
        <v>289</v>
      </c>
      <c r="C19" s="243" t="s">
        <v>282</v>
      </c>
      <c r="D19" s="244">
        <v>1</v>
      </c>
      <c r="E19" s="259">
        <v>0</v>
      </c>
      <c r="F19" s="260">
        <v>0</v>
      </c>
    </row>
    <row r="20" spans="1:6" x14ac:dyDescent="0.35">
      <c r="A20" s="242">
        <v>9</v>
      </c>
      <c r="B20" s="261"/>
      <c r="C20" s="243" t="s">
        <v>282</v>
      </c>
      <c r="D20" s="244">
        <v>1</v>
      </c>
      <c r="E20" s="259">
        <v>0</v>
      </c>
      <c r="F20" s="260">
        <f t="shared" si="0"/>
        <v>0</v>
      </c>
    </row>
    <row r="21" spans="1:6" x14ac:dyDescent="0.35">
      <c r="A21" s="242">
        <v>10</v>
      </c>
      <c r="B21" s="261"/>
      <c r="C21" s="243" t="s">
        <v>282</v>
      </c>
      <c r="D21" s="244">
        <v>1</v>
      </c>
      <c r="E21" s="259">
        <v>0</v>
      </c>
      <c r="F21" s="260">
        <f t="shared" si="0"/>
        <v>0</v>
      </c>
    </row>
    <row r="22" spans="1:6" x14ac:dyDescent="0.35">
      <c r="A22" s="242"/>
      <c r="B22" s="257"/>
      <c r="C22" s="243"/>
      <c r="D22" s="244"/>
      <c r="E22" s="244"/>
      <c r="F22" s="255"/>
    </row>
    <row r="23" spans="1:6" x14ac:dyDescent="0.35">
      <c r="A23" s="242"/>
      <c r="B23" s="247" t="s">
        <v>290</v>
      </c>
      <c r="C23" s="247"/>
      <c r="D23" s="252"/>
      <c r="E23" s="252"/>
      <c r="F23" s="262">
        <f>SUM(F12:F22)</f>
        <v>0</v>
      </c>
    </row>
    <row r="24" spans="1:6" x14ac:dyDescent="0.35">
      <c r="A24" s="242"/>
      <c r="B24" s="243"/>
      <c r="C24" s="243"/>
      <c r="D24" s="244"/>
      <c r="E24" s="244"/>
      <c r="F24" s="255"/>
    </row>
    <row r="25" spans="1:6" x14ac:dyDescent="0.35">
      <c r="A25" s="242"/>
      <c r="B25" s="243" t="s">
        <v>291</v>
      </c>
      <c r="C25" s="243" t="s">
        <v>292</v>
      </c>
      <c r="D25" s="244"/>
      <c r="E25" s="263">
        <v>0.05</v>
      </c>
      <c r="F25" s="260">
        <f>SUM(F23*E25)</f>
        <v>0</v>
      </c>
    </row>
    <row r="26" spans="1:6" x14ac:dyDescent="0.35">
      <c r="A26" s="242"/>
      <c r="B26" s="243"/>
      <c r="C26" s="243"/>
      <c r="D26" s="244"/>
      <c r="E26" s="244"/>
      <c r="F26" s="255"/>
    </row>
    <row r="27" spans="1:6" ht="29" x14ac:dyDescent="0.35">
      <c r="A27" s="242"/>
      <c r="B27" s="264" t="s">
        <v>293</v>
      </c>
      <c r="C27" s="247"/>
      <c r="D27" s="252"/>
      <c r="E27" s="252"/>
      <c r="F27" s="262">
        <f>SUM(F23+F25)</f>
        <v>0</v>
      </c>
    </row>
    <row r="28" spans="1:6" ht="15" thickBot="1" x14ac:dyDescent="0.4">
      <c r="A28" s="265"/>
      <c r="B28" s="266"/>
      <c r="C28" s="266"/>
      <c r="D28" s="267"/>
      <c r="E28" s="267"/>
      <c r="F28" s="268"/>
    </row>
    <row r="30" spans="1:6" ht="30" customHeight="1" x14ac:dyDescent="0.35">
      <c r="A30" s="355" t="s">
        <v>294</v>
      </c>
      <c r="B30" s="355"/>
      <c r="C30" s="269"/>
    </row>
    <row r="31" spans="1:6" ht="30" customHeight="1" x14ac:dyDescent="0.35">
      <c r="A31" s="355" t="s">
        <v>295</v>
      </c>
      <c r="B31" s="355"/>
      <c r="C31" s="261"/>
    </row>
    <row r="32" spans="1:6" ht="30.75" customHeight="1" x14ac:dyDescent="0.35">
      <c r="A32" s="355" t="s">
        <v>296</v>
      </c>
      <c r="B32" s="355"/>
      <c r="C32" s="270"/>
    </row>
  </sheetData>
  <mergeCells count="5">
    <mergeCell ref="A1:F1"/>
    <mergeCell ref="A2:F2"/>
    <mergeCell ref="A30:B30"/>
    <mergeCell ref="A31:B31"/>
    <mergeCell ref="A32:B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5"/>
  <sheetViews>
    <sheetView workbookViewId="0">
      <selection activeCell="M24" sqref="M24"/>
    </sheetView>
  </sheetViews>
  <sheetFormatPr defaultColWidth="9.26953125" defaultRowHeight="12.5" x14ac:dyDescent="0.25"/>
  <cols>
    <col min="1" max="9" width="9.26953125" style="203"/>
    <col min="10" max="10" width="12" style="203" bestFit="1" customWidth="1"/>
    <col min="11" max="16384" width="9.26953125" style="203"/>
  </cols>
  <sheetData>
    <row r="1" spans="1:11" ht="15.5" x14ac:dyDescent="0.35">
      <c r="A1" s="318" t="s">
        <v>220</v>
      </c>
      <c r="B1" s="319"/>
      <c r="C1" s="319"/>
      <c r="D1" s="319"/>
      <c r="E1" s="319"/>
      <c r="F1" s="319"/>
      <c r="G1" s="319"/>
      <c r="H1" s="319"/>
      <c r="I1" s="319"/>
      <c r="J1" s="320"/>
    </row>
    <row r="2" spans="1:11" x14ac:dyDescent="0.25">
      <c r="A2" s="204"/>
      <c r="B2" s="205"/>
      <c r="C2" s="205"/>
      <c r="D2" s="205"/>
      <c r="E2" s="205"/>
      <c r="F2" s="206"/>
      <c r="G2" s="207" t="s">
        <v>21</v>
      </c>
      <c r="H2" s="208"/>
      <c r="I2" s="209"/>
      <c r="J2" s="210"/>
      <c r="K2" s="211"/>
    </row>
    <row r="3" spans="1:11" x14ac:dyDescent="0.25">
      <c r="A3" s="212" t="s">
        <v>223</v>
      </c>
      <c r="B3" s="213"/>
      <c r="C3" s="213"/>
      <c r="D3" s="213"/>
      <c r="E3" s="213"/>
      <c r="F3" s="214"/>
      <c r="G3" s="213"/>
      <c r="H3" s="213"/>
      <c r="I3" s="213"/>
      <c r="J3" s="214"/>
      <c r="K3" s="211"/>
    </row>
    <row r="4" spans="1:11" x14ac:dyDescent="0.25">
      <c r="A4" s="212"/>
      <c r="B4" s="213"/>
      <c r="C4" s="213"/>
      <c r="D4" s="213"/>
      <c r="E4" s="213"/>
      <c r="F4" s="214"/>
      <c r="G4" s="207" t="s">
        <v>221</v>
      </c>
      <c r="H4" s="208"/>
      <c r="I4" s="209"/>
      <c r="J4" s="210"/>
      <c r="K4" s="211"/>
    </row>
    <row r="5" spans="1:11" x14ac:dyDescent="0.25">
      <c r="A5" s="212"/>
      <c r="B5" s="213"/>
      <c r="C5" s="213"/>
      <c r="D5" s="213"/>
      <c r="E5" s="213"/>
      <c r="F5" s="214"/>
      <c r="G5" s="212"/>
      <c r="H5" s="213"/>
      <c r="I5" s="213"/>
      <c r="J5" s="214"/>
      <c r="K5" s="211"/>
    </row>
    <row r="6" spans="1:11" x14ac:dyDescent="0.25">
      <c r="A6" s="212"/>
      <c r="B6" s="213"/>
      <c r="C6" s="213"/>
      <c r="D6" s="213"/>
      <c r="E6" s="213"/>
      <c r="F6" s="214"/>
      <c r="G6" s="207" t="s">
        <v>222</v>
      </c>
      <c r="H6" s="208"/>
      <c r="I6" s="209"/>
      <c r="J6" s="210"/>
      <c r="K6" s="211"/>
    </row>
    <row r="7" spans="1:11" x14ac:dyDescent="0.25">
      <c r="A7" s="212"/>
      <c r="B7" s="213"/>
      <c r="C7" s="213"/>
      <c r="D7" s="213"/>
      <c r="E7" s="213"/>
      <c r="F7" s="214"/>
      <c r="G7" s="212"/>
      <c r="H7" s="213"/>
      <c r="I7" s="213"/>
      <c r="J7" s="214"/>
      <c r="K7" s="211"/>
    </row>
    <row r="8" spans="1:11" x14ac:dyDescent="0.25">
      <c r="A8" s="212"/>
      <c r="B8" s="213"/>
      <c r="C8" s="213"/>
      <c r="D8" s="213"/>
      <c r="E8" s="213"/>
      <c r="F8" s="214"/>
      <c r="G8" s="207" t="s">
        <v>226</v>
      </c>
      <c r="H8" s="208"/>
      <c r="I8" s="209"/>
      <c r="J8" s="210"/>
      <c r="K8" s="211"/>
    </row>
    <row r="9" spans="1:11" x14ac:dyDescent="0.25">
      <c r="A9" s="212"/>
      <c r="B9" s="213"/>
      <c r="C9" s="213"/>
      <c r="D9" s="213"/>
      <c r="E9" s="213"/>
      <c r="F9" s="214"/>
      <c r="G9" s="212"/>
      <c r="H9" s="213"/>
      <c r="I9" s="213"/>
      <c r="J9" s="214"/>
      <c r="K9" s="211"/>
    </row>
    <row r="10" spans="1:11" x14ac:dyDescent="0.25">
      <c r="A10" s="212"/>
      <c r="B10" s="213"/>
      <c r="C10" s="213"/>
      <c r="D10" s="213"/>
      <c r="E10" s="213"/>
      <c r="F10" s="214"/>
      <c r="G10" s="207" t="s">
        <v>227</v>
      </c>
      <c r="H10" s="208"/>
      <c r="I10" s="209"/>
      <c r="J10" s="210"/>
      <c r="K10" s="211"/>
    </row>
    <row r="11" spans="1:11" x14ac:dyDescent="0.25">
      <c r="A11" s="215"/>
      <c r="B11" s="216"/>
      <c r="C11" s="216"/>
      <c r="D11" s="216"/>
      <c r="E11" s="216"/>
      <c r="F11" s="217"/>
      <c r="G11" s="215"/>
      <c r="H11" s="216"/>
      <c r="I11" s="216"/>
      <c r="J11" s="217"/>
      <c r="K11" s="211"/>
    </row>
    <row r="12" spans="1:11" x14ac:dyDescent="0.25">
      <c r="A12" s="212"/>
      <c r="B12" s="213"/>
      <c r="C12" s="213"/>
      <c r="D12" s="213"/>
      <c r="E12" s="213"/>
      <c r="F12" s="213"/>
      <c r="G12" s="213"/>
      <c r="H12" s="213"/>
      <c r="I12" s="213"/>
      <c r="J12" s="214"/>
    </row>
    <row r="13" spans="1:11" ht="13" x14ac:dyDescent="0.3">
      <c r="A13" s="218"/>
      <c r="B13" s="213"/>
      <c r="C13" s="213"/>
      <c r="D13" s="213"/>
      <c r="E13" s="213"/>
      <c r="F13" s="213"/>
      <c r="G13" s="213"/>
      <c r="H13" s="213"/>
      <c r="I13" s="213"/>
      <c r="J13" s="214"/>
    </row>
    <row r="14" spans="1:11" ht="13" x14ac:dyDescent="0.3">
      <c r="A14" s="43" t="s">
        <v>234</v>
      </c>
      <c r="B14" s="209"/>
      <c r="C14" s="209"/>
      <c r="D14" s="209"/>
      <c r="E14" s="209"/>
      <c r="F14" s="209"/>
      <c r="G14" s="209"/>
      <c r="H14" s="209"/>
      <c r="I14" s="209"/>
      <c r="J14" s="226" t="s">
        <v>11</v>
      </c>
    </row>
    <row r="15" spans="1:11" ht="13" x14ac:dyDescent="0.3">
      <c r="A15" s="222" t="s">
        <v>215</v>
      </c>
      <c r="B15" s="209"/>
      <c r="C15" s="209"/>
      <c r="D15" s="209"/>
      <c r="E15" s="209"/>
      <c r="F15" s="209"/>
      <c r="G15" s="209"/>
      <c r="H15" s="209"/>
      <c r="I15" s="209"/>
      <c r="J15" s="227"/>
    </row>
    <row r="16" spans="1:11" ht="13" x14ac:dyDescent="0.3">
      <c r="A16" s="222" t="s">
        <v>217</v>
      </c>
      <c r="B16" s="209"/>
      <c r="C16" s="209"/>
      <c r="D16" s="209"/>
      <c r="E16" s="209"/>
      <c r="F16" s="209"/>
      <c r="G16" s="209"/>
      <c r="H16" s="209"/>
      <c r="I16" s="209"/>
      <c r="J16" s="219"/>
    </row>
    <row r="17" spans="1:10" ht="13" x14ac:dyDescent="0.3">
      <c r="A17" s="222" t="s">
        <v>216</v>
      </c>
      <c r="B17" s="209"/>
      <c r="C17" s="209"/>
      <c r="D17" s="209"/>
      <c r="E17" s="209"/>
      <c r="F17" s="209"/>
      <c r="G17" s="209"/>
      <c r="H17" s="209"/>
      <c r="I17" s="209"/>
      <c r="J17" s="219"/>
    </row>
    <row r="18" spans="1:10" ht="13" x14ac:dyDescent="0.3">
      <c r="A18" s="222" t="s">
        <v>252</v>
      </c>
      <c r="B18" s="209"/>
      <c r="C18" s="209"/>
      <c r="D18" s="209"/>
      <c r="E18" s="209"/>
      <c r="F18" s="209"/>
      <c r="G18" s="209"/>
      <c r="H18" s="209"/>
      <c r="I18" s="209"/>
      <c r="J18" s="219"/>
    </row>
    <row r="19" spans="1:10" ht="13" x14ac:dyDescent="0.3">
      <c r="A19" s="43"/>
      <c r="B19" s="209"/>
      <c r="C19" s="209"/>
      <c r="D19" s="209"/>
      <c r="E19" s="209"/>
      <c r="F19" s="209"/>
      <c r="G19" s="209"/>
      <c r="H19" s="209"/>
      <c r="I19" s="209"/>
      <c r="J19" s="223"/>
    </row>
    <row r="20" spans="1:10" ht="13" x14ac:dyDescent="0.3">
      <c r="A20" s="43" t="s">
        <v>246</v>
      </c>
      <c r="B20" s="209"/>
      <c r="C20" s="209"/>
      <c r="D20" s="209"/>
      <c r="E20" s="209"/>
      <c r="F20" s="209"/>
      <c r="G20" s="209"/>
      <c r="H20" s="209"/>
      <c r="I20" s="209"/>
      <c r="J20" s="219"/>
    </row>
    <row r="21" spans="1:10" ht="13" x14ac:dyDescent="0.3">
      <c r="A21" s="222" t="s">
        <v>215</v>
      </c>
      <c r="B21" s="209"/>
      <c r="C21" s="209"/>
      <c r="D21" s="209"/>
      <c r="E21" s="209"/>
      <c r="F21" s="209"/>
      <c r="G21" s="209"/>
      <c r="H21" s="209"/>
      <c r="I21" s="209"/>
      <c r="J21" s="207"/>
    </row>
    <row r="22" spans="1:10" ht="13" x14ac:dyDescent="0.3">
      <c r="A22" s="222" t="s">
        <v>217</v>
      </c>
      <c r="B22" s="209"/>
      <c r="C22" s="209"/>
      <c r="D22" s="209"/>
      <c r="E22" s="209"/>
      <c r="F22" s="209"/>
      <c r="G22" s="209"/>
      <c r="H22" s="209"/>
      <c r="I22" s="209"/>
      <c r="J22" s="207"/>
    </row>
    <row r="23" spans="1:10" ht="13" x14ac:dyDescent="0.3">
      <c r="A23" s="222" t="s">
        <v>216</v>
      </c>
      <c r="B23" s="209"/>
      <c r="C23" s="209"/>
      <c r="D23" s="209"/>
      <c r="E23" s="209"/>
      <c r="F23" s="209"/>
      <c r="G23" s="209"/>
      <c r="H23" s="209"/>
      <c r="I23" s="209"/>
      <c r="J23" s="207"/>
    </row>
    <row r="24" spans="1:10" ht="13" x14ac:dyDescent="0.3">
      <c r="A24" s="222" t="s">
        <v>252</v>
      </c>
      <c r="B24" s="209"/>
      <c r="C24" s="209"/>
      <c r="D24" s="209"/>
      <c r="E24" s="209"/>
      <c r="F24" s="209"/>
      <c r="G24" s="209"/>
      <c r="H24" s="209"/>
      <c r="I24" s="209"/>
      <c r="J24" s="207"/>
    </row>
    <row r="25" spans="1:10" ht="13" x14ac:dyDescent="0.3">
      <c r="A25" s="222"/>
      <c r="B25" s="209"/>
      <c r="C25" s="209"/>
      <c r="D25" s="209"/>
      <c r="E25" s="209"/>
      <c r="F25" s="209"/>
      <c r="G25" s="209"/>
      <c r="H25" s="209"/>
      <c r="I25" s="209"/>
      <c r="J25" s="210"/>
    </row>
    <row r="26" spans="1:10" ht="13" x14ac:dyDescent="0.3">
      <c r="A26" s="43" t="s">
        <v>247</v>
      </c>
      <c r="B26" s="209"/>
      <c r="C26" s="209"/>
      <c r="D26" s="209"/>
      <c r="E26" s="209"/>
      <c r="F26" s="209"/>
      <c r="G26" s="209"/>
      <c r="H26" s="209"/>
      <c r="I26" s="209"/>
      <c r="J26" s="207"/>
    </row>
    <row r="27" spans="1:10" ht="13" x14ac:dyDescent="0.3">
      <c r="A27" s="222" t="s">
        <v>215</v>
      </c>
      <c r="B27" s="209"/>
      <c r="C27" s="209"/>
      <c r="D27" s="209"/>
      <c r="E27" s="209"/>
      <c r="F27" s="209"/>
      <c r="G27" s="209"/>
      <c r="H27" s="209"/>
      <c r="I27" s="209"/>
      <c r="J27" s="207"/>
    </row>
    <row r="28" spans="1:10" ht="13" x14ac:dyDescent="0.3">
      <c r="A28" s="222" t="s">
        <v>217</v>
      </c>
      <c r="B28" s="209"/>
      <c r="C28" s="209"/>
      <c r="D28" s="209"/>
      <c r="E28" s="209"/>
      <c r="F28" s="209"/>
      <c r="G28" s="209"/>
      <c r="H28" s="209"/>
      <c r="I28" s="209"/>
      <c r="J28" s="207"/>
    </row>
    <row r="29" spans="1:10" ht="13" x14ac:dyDescent="0.3">
      <c r="A29" s="222" t="s">
        <v>216</v>
      </c>
      <c r="B29" s="209"/>
      <c r="C29" s="209"/>
      <c r="D29" s="209"/>
      <c r="E29" s="209"/>
      <c r="F29" s="209"/>
      <c r="G29" s="209"/>
      <c r="H29" s="209"/>
      <c r="I29" s="209"/>
      <c r="J29" s="207"/>
    </row>
    <row r="30" spans="1:10" ht="13" x14ac:dyDescent="0.3">
      <c r="A30" s="222" t="s">
        <v>252</v>
      </c>
      <c r="B30" s="209"/>
      <c r="C30" s="209"/>
      <c r="D30" s="209"/>
      <c r="E30" s="209"/>
      <c r="F30" s="209"/>
      <c r="G30" s="209"/>
      <c r="H30" s="209"/>
      <c r="I30" s="209"/>
      <c r="J30" s="207"/>
    </row>
    <row r="31" spans="1:10" x14ac:dyDescent="0.25">
      <c r="A31" s="208"/>
      <c r="B31" s="209"/>
      <c r="C31" s="209"/>
      <c r="D31" s="209"/>
      <c r="E31" s="209"/>
      <c r="F31" s="209"/>
      <c r="G31" s="209"/>
      <c r="H31" s="209"/>
      <c r="I31" s="209"/>
      <c r="J31" s="210"/>
    </row>
    <row r="32" spans="1:10" x14ac:dyDescent="0.25">
      <c r="A32" s="204" t="s">
        <v>225</v>
      </c>
      <c r="B32" s="205"/>
      <c r="C32" s="205"/>
      <c r="D32" s="205"/>
      <c r="E32" s="205"/>
      <c r="F32" s="205"/>
      <c r="G32" s="205"/>
      <c r="H32" s="206"/>
      <c r="I32" s="220" t="s">
        <v>224</v>
      </c>
      <c r="J32" s="221">
        <f>SUM(J15:J31)</f>
        <v>0</v>
      </c>
    </row>
    <row r="33" spans="1:10" x14ac:dyDescent="0.25">
      <c r="A33" s="212"/>
      <c r="B33" s="213"/>
      <c r="C33" s="213"/>
      <c r="D33" s="213"/>
      <c r="E33" s="213"/>
      <c r="F33" s="213"/>
      <c r="G33" s="213"/>
      <c r="H33" s="214"/>
      <c r="I33" s="207" t="s">
        <v>260</v>
      </c>
      <c r="J33" s="219">
        <f>J32*15%</f>
        <v>0</v>
      </c>
    </row>
    <row r="34" spans="1:10" x14ac:dyDescent="0.25">
      <c r="A34" s="212"/>
      <c r="B34" s="213"/>
      <c r="C34" s="213"/>
      <c r="D34" s="213"/>
      <c r="E34" s="213"/>
      <c r="F34" s="213"/>
      <c r="G34" s="213"/>
      <c r="H34" s="214"/>
      <c r="I34" s="208"/>
      <c r="J34" s="210"/>
    </row>
    <row r="35" spans="1:10" x14ac:dyDescent="0.25">
      <c r="A35" s="215"/>
      <c r="B35" s="216"/>
      <c r="C35" s="216"/>
      <c r="D35" s="216"/>
      <c r="E35" s="216"/>
      <c r="F35" s="216"/>
      <c r="G35" s="216"/>
      <c r="H35" s="217"/>
      <c r="I35" s="207" t="s">
        <v>34</v>
      </c>
      <c r="J35" s="219">
        <f>SUM(J32:J34)</f>
        <v>0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1"/>
  <sheetViews>
    <sheetView workbookViewId="0">
      <selection activeCell="H43" sqref="H43"/>
    </sheetView>
  </sheetViews>
  <sheetFormatPr defaultColWidth="9.26953125" defaultRowHeight="12.5" x14ac:dyDescent="0.25"/>
  <cols>
    <col min="1" max="9" width="9.26953125" style="203"/>
    <col min="10" max="10" width="12" style="203" bestFit="1" customWidth="1"/>
    <col min="11" max="16384" width="9.26953125" style="203"/>
  </cols>
  <sheetData>
    <row r="1" spans="1:11" ht="15.5" x14ac:dyDescent="0.35">
      <c r="A1" s="318" t="s">
        <v>220</v>
      </c>
      <c r="B1" s="319"/>
      <c r="C1" s="319"/>
      <c r="D1" s="319"/>
      <c r="E1" s="319"/>
      <c r="F1" s="319"/>
      <c r="G1" s="319"/>
      <c r="H1" s="319"/>
      <c r="I1" s="319"/>
      <c r="J1" s="320"/>
    </row>
    <row r="2" spans="1:11" x14ac:dyDescent="0.25">
      <c r="A2" s="204"/>
      <c r="B2" s="205"/>
      <c r="C2" s="205"/>
      <c r="D2" s="205"/>
      <c r="E2" s="205"/>
      <c r="F2" s="206"/>
      <c r="G2" s="207" t="s">
        <v>21</v>
      </c>
      <c r="H2" s="208"/>
      <c r="I2" s="209"/>
      <c r="J2" s="210"/>
      <c r="K2" s="211"/>
    </row>
    <row r="3" spans="1:11" x14ac:dyDescent="0.25">
      <c r="A3" s="212" t="s">
        <v>223</v>
      </c>
      <c r="B3" s="213"/>
      <c r="C3" s="213"/>
      <c r="D3" s="213"/>
      <c r="E3" s="213"/>
      <c r="F3" s="214"/>
      <c r="G3" s="213"/>
      <c r="H3" s="213"/>
      <c r="I3" s="213"/>
      <c r="J3" s="214"/>
      <c r="K3" s="211"/>
    </row>
    <row r="4" spans="1:11" x14ac:dyDescent="0.25">
      <c r="A4" s="212"/>
      <c r="B4" s="213"/>
      <c r="C4" s="213"/>
      <c r="D4" s="213"/>
      <c r="E4" s="213"/>
      <c r="F4" s="214"/>
      <c r="G4" s="207" t="s">
        <v>221</v>
      </c>
      <c r="H4" s="208"/>
      <c r="I4" s="209"/>
      <c r="J4" s="210"/>
      <c r="K4" s="211"/>
    </row>
    <row r="5" spans="1:11" x14ac:dyDescent="0.25">
      <c r="A5" s="212"/>
      <c r="B5" s="213"/>
      <c r="C5" s="213"/>
      <c r="D5" s="213"/>
      <c r="E5" s="213"/>
      <c r="F5" s="214"/>
      <c r="G5" s="212"/>
      <c r="H5" s="213"/>
      <c r="I5" s="213"/>
      <c r="J5" s="214"/>
      <c r="K5" s="211"/>
    </row>
    <row r="6" spans="1:11" x14ac:dyDescent="0.25">
      <c r="A6" s="212"/>
      <c r="B6" s="213"/>
      <c r="C6" s="213"/>
      <c r="D6" s="213"/>
      <c r="E6" s="213"/>
      <c r="F6" s="214"/>
      <c r="G6" s="207" t="s">
        <v>222</v>
      </c>
      <c r="H6" s="208"/>
      <c r="I6" s="209"/>
      <c r="J6" s="210"/>
      <c r="K6" s="211"/>
    </row>
    <row r="7" spans="1:11" x14ac:dyDescent="0.25">
      <c r="A7" s="212"/>
      <c r="B7" s="213"/>
      <c r="C7" s="213"/>
      <c r="D7" s="213"/>
      <c r="E7" s="213"/>
      <c r="F7" s="214"/>
      <c r="G7" s="212"/>
      <c r="H7" s="213"/>
      <c r="I7" s="213"/>
      <c r="J7" s="214"/>
      <c r="K7" s="211"/>
    </row>
    <row r="8" spans="1:11" x14ac:dyDescent="0.25">
      <c r="A8" s="212"/>
      <c r="B8" s="213"/>
      <c r="C8" s="213"/>
      <c r="D8" s="213"/>
      <c r="E8" s="213"/>
      <c r="F8" s="214"/>
      <c r="G8" s="207" t="s">
        <v>226</v>
      </c>
      <c r="H8" s="208"/>
      <c r="I8" s="209"/>
      <c r="J8" s="210"/>
      <c r="K8" s="211"/>
    </row>
    <row r="9" spans="1:11" x14ac:dyDescent="0.25">
      <c r="A9" s="212"/>
      <c r="B9" s="213"/>
      <c r="C9" s="213"/>
      <c r="D9" s="213"/>
      <c r="E9" s="213"/>
      <c r="F9" s="214"/>
      <c r="G9" s="212"/>
      <c r="H9" s="213"/>
      <c r="I9" s="213"/>
      <c r="J9" s="214"/>
      <c r="K9" s="211"/>
    </row>
    <row r="10" spans="1:11" x14ac:dyDescent="0.25">
      <c r="A10" s="212"/>
      <c r="B10" s="213"/>
      <c r="C10" s="213"/>
      <c r="D10" s="213"/>
      <c r="E10" s="213"/>
      <c r="F10" s="214"/>
      <c r="G10" s="207" t="s">
        <v>227</v>
      </c>
      <c r="H10" s="208"/>
      <c r="I10" s="209"/>
      <c r="J10" s="210"/>
      <c r="K10" s="211"/>
    </row>
    <row r="11" spans="1:11" x14ac:dyDescent="0.25">
      <c r="A11" s="215"/>
      <c r="B11" s="216"/>
      <c r="C11" s="216"/>
      <c r="D11" s="216"/>
      <c r="E11" s="216"/>
      <c r="F11" s="217"/>
      <c r="G11" s="215"/>
      <c r="H11" s="216"/>
      <c r="I11" s="216"/>
      <c r="J11" s="217"/>
      <c r="K11" s="211"/>
    </row>
    <row r="12" spans="1:11" x14ac:dyDescent="0.25">
      <c r="A12" s="212"/>
      <c r="B12" s="213"/>
      <c r="C12" s="213"/>
      <c r="D12" s="213"/>
      <c r="E12" s="213"/>
      <c r="F12" s="213"/>
      <c r="G12" s="213"/>
      <c r="H12" s="213"/>
      <c r="I12" s="213"/>
      <c r="J12" s="214"/>
    </row>
    <row r="13" spans="1:11" ht="13" x14ac:dyDescent="0.3">
      <c r="A13" s="218"/>
      <c r="B13" s="213"/>
      <c r="C13" s="213"/>
      <c r="D13" s="213"/>
      <c r="E13" s="213"/>
      <c r="F13" s="213"/>
      <c r="G13" s="213"/>
      <c r="H13" s="213"/>
      <c r="I13" s="213"/>
      <c r="J13" s="214"/>
    </row>
    <row r="14" spans="1:11" ht="13" x14ac:dyDescent="0.3">
      <c r="A14" s="43" t="s">
        <v>233</v>
      </c>
      <c r="B14" s="209"/>
      <c r="C14" s="209"/>
      <c r="D14" s="209"/>
      <c r="E14" s="209"/>
      <c r="F14" s="209"/>
      <c r="G14" s="209"/>
      <c r="H14" s="209"/>
      <c r="I14" s="209"/>
      <c r="J14" s="226" t="s">
        <v>11</v>
      </c>
    </row>
    <row r="15" spans="1:11" ht="13" x14ac:dyDescent="0.3">
      <c r="A15" s="222" t="s">
        <v>215</v>
      </c>
      <c r="B15" s="209"/>
      <c r="C15" s="209"/>
      <c r="D15" s="209"/>
      <c r="E15" s="209"/>
      <c r="F15" s="209"/>
      <c r="G15" s="209"/>
      <c r="H15" s="209"/>
      <c r="I15" s="209"/>
      <c r="J15" s="227"/>
    </row>
    <row r="16" spans="1:11" ht="13" x14ac:dyDescent="0.3">
      <c r="A16" s="222" t="s">
        <v>217</v>
      </c>
      <c r="B16" s="209"/>
      <c r="C16" s="209"/>
      <c r="D16" s="209"/>
      <c r="E16" s="209"/>
      <c r="F16" s="209"/>
      <c r="G16" s="209"/>
      <c r="H16" s="209"/>
      <c r="I16" s="209"/>
      <c r="J16" s="219"/>
    </row>
    <row r="17" spans="1:10" ht="13" x14ac:dyDescent="0.3">
      <c r="A17" s="222" t="s">
        <v>216</v>
      </c>
      <c r="B17" s="209"/>
      <c r="C17" s="209"/>
      <c r="D17" s="209"/>
      <c r="E17" s="209"/>
      <c r="F17" s="209"/>
      <c r="G17" s="209"/>
      <c r="H17" s="209"/>
      <c r="I17" s="209"/>
      <c r="J17" s="219"/>
    </row>
    <row r="18" spans="1:10" ht="13" x14ac:dyDescent="0.3">
      <c r="A18" s="222" t="s">
        <v>252</v>
      </c>
      <c r="B18" s="209"/>
      <c r="C18" s="209"/>
      <c r="D18" s="209"/>
      <c r="E18" s="209"/>
      <c r="F18" s="209"/>
      <c r="G18" s="209"/>
      <c r="H18" s="209"/>
      <c r="I18" s="209"/>
      <c r="J18" s="219"/>
    </row>
    <row r="19" spans="1:10" ht="13" x14ac:dyDescent="0.3">
      <c r="A19" s="222"/>
      <c r="B19" s="209"/>
      <c r="C19" s="209"/>
      <c r="D19" s="209"/>
      <c r="E19" s="209"/>
      <c r="F19" s="209"/>
      <c r="G19" s="209"/>
      <c r="H19" s="209"/>
      <c r="I19" s="209"/>
      <c r="J19" s="223"/>
    </row>
    <row r="20" spans="1:10" ht="13" x14ac:dyDescent="0.3">
      <c r="A20" s="43" t="s">
        <v>244</v>
      </c>
      <c r="B20" s="209"/>
      <c r="C20" s="209"/>
      <c r="D20" s="209"/>
      <c r="E20" s="209"/>
      <c r="F20" s="209"/>
      <c r="G20" s="209"/>
      <c r="H20" s="209"/>
      <c r="I20" s="209"/>
      <c r="J20" s="219"/>
    </row>
    <row r="21" spans="1:10" ht="13" x14ac:dyDescent="0.3">
      <c r="A21" s="222" t="s">
        <v>215</v>
      </c>
      <c r="B21" s="209"/>
      <c r="C21" s="209"/>
      <c r="D21" s="209"/>
      <c r="E21" s="209"/>
      <c r="F21" s="209"/>
      <c r="G21" s="209"/>
      <c r="H21" s="209"/>
      <c r="I21" s="209"/>
      <c r="J21" s="207"/>
    </row>
    <row r="22" spans="1:10" ht="13" x14ac:dyDescent="0.3">
      <c r="A22" s="222" t="s">
        <v>217</v>
      </c>
      <c r="B22" s="209"/>
      <c r="C22" s="209"/>
      <c r="D22" s="209"/>
      <c r="E22" s="209"/>
      <c r="F22" s="209"/>
      <c r="G22" s="209"/>
      <c r="H22" s="209"/>
      <c r="I22" s="209"/>
      <c r="J22" s="207"/>
    </row>
    <row r="23" spans="1:10" ht="13" x14ac:dyDescent="0.3">
      <c r="A23" s="222" t="s">
        <v>216</v>
      </c>
      <c r="B23" s="209"/>
      <c r="C23" s="209"/>
      <c r="D23" s="209"/>
      <c r="E23" s="209"/>
      <c r="F23" s="209"/>
      <c r="G23" s="209"/>
      <c r="H23" s="209"/>
      <c r="I23" s="209"/>
      <c r="J23" s="207"/>
    </row>
    <row r="24" spans="1:10" ht="13" x14ac:dyDescent="0.3">
      <c r="A24" s="222" t="s">
        <v>252</v>
      </c>
      <c r="B24" s="209"/>
      <c r="C24" s="209"/>
      <c r="D24" s="209"/>
      <c r="E24" s="209"/>
      <c r="F24" s="209"/>
      <c r="G24" s="209"/>
      <c r="H24" s="209"/>
      <c r="I24" s="209"/>
      <c r="J24" s="207"/>
    </row>
    <row r="25" spans="1:10" ht="13" x14ac:dyDescent="0.3">
      <c r="A25" s="222"/>
      <c r="B25" s="209"/>
      <c r="C25" s="209"/>
      <c r="D25" s="209"/>
      <c r="E25" s="209"/>
      <c r="F25" s="209"/>
      <c r="G25" s="209"/>
      <c r="H25" s="209"/>
      <c r="I25" s="209"/>
      <c r="J25" s="210"/>
    </row>
    <row r="26" spans="1:10" ht="13" x14ac:dyDescent="0.3">
      <c r="A26" s="43" t="s">
        <v>235</v>
      </c>
      <c r="B26" s="209"/>
      <c r="C26" s="209"/>
      <c r="D26" s="209"/>
      <c r="E26" s="209"/>
      <c r="F26" s="209"/>
      <c r="G26" s="209"/>
      <c r="H26" s="209"/>
      <c r="I26" s="209"/>
      <c r="J26" s="207"/>
    </row>
    <row r="27" spans="1:10" ht="13" x14ac:dyDescent="0.3">
      <c r="A27" s="222" t="s">
        <v>215</v>
      </c>
      <c r="B27" s="209"/>
      <c r="C27" s="209"/>
      <c r="D27" s="209"/>
      <c r="E27" s="209"/>
      <c r="F27" s="209"/>
      <c r="G27" s="209"/>
      <c r="H27" s="209"/>
      <c r="I27" s="209"/>
      <c r="J27" s="207"/>
    </row>
    <row r="28" spans="1:10" ht="13" x14ac:dyDescent="0.3">
      <c r="A28" s="222" t="s">
        <v>217</v>
      </c>
      <c r="B28" s="209"/>
      <c r="C28" s="209"/>
      <c r="D28" s="209"/>
      <c r="E28" s="209"/>
      <c r="F28" s="209"/>
      <c r="G28" s="209"/>
      <c r="H28" s="209"/>
      <c r="I28" s="209"/>
      <c r="J28" s="207"/>
    </row>
    <row r="29" spans="1:10" ht="13" x14ac:dyDescent="0.3">
      <c r="A29" s="222" t="s">
        <v>216</v>
      </c>
      <c r="B29" s="209"/>
      <c r="C29" s="209"/>
      <c r="D29" s="209"/>
      <c r="E29" s="209"/>
      <c r="F29" s="209"/>
      <c r="G29" s="209"/>
      <c r="H29" s="209"/>
      <c r="I29" s="209"/>
      <c r="J29" s="207"/>
    </row>
    <row r="30" spans="1:10" ht="13" x14ac:dyDescent="0.3">
      <c r="A30" s="222" t="s">
        <v>252</v>
      </c>
      <c r="B30" s="209"/>
      <c r="C30" s="209"/>
      <c r="D30" s="209"/>
      <c r="E30" s="209"/>
      <c r="F30" s="209"/>
      <c r="G30" s="209"/>
      <c r="H30" s="209"/>
      <c r="I30" s="209"/>
      <c r="J30" s="207"/>
    </row>
    <row r="31" spans="1:10" ht="13" x14ac:dyDescent="0.3">
      <c r="A31" s="222"/>
      <c r="B31" s="209"/>
      <c r="C31" s="209"/>
      <c r="D31" s="209"/>
      <c r="E31" s="209"/>
      <c r="F31" s="209"/>
      <c r="G31" s="209"/>
      <c r="H31" s="209"/>
      <c r="I31" s="209"/>
      <c r="J31" s="210"/>
    </row>
    <row r="32" spans="1:10" ht="13" x14ac:dyDescent="0.3">
      <c r="A32" s="43" t="s">
        <v>236</v>
      </c>
      <c r="B32" s="209"/>
      <c r="C32" s="209"/>
      <c r="D32" s="209"/>
      <c r="E32" s="209"/>
      <c r="F32" s="209"/>
      <c r="G32" s="209"/>
      <c r="H32" s="209"/>
      <c r="I32" s="209"/>
      <c r="J32" s="207"/>
    </row>
    <row r="33" spans="1:10" ht="13" x14ac:dyDescent="0.3">
      <c r="A33" s="222" t="s">
        <v>215</v>
      </c>
      <c r="B33" s="209"/>
      <c r="C33" s="209"/>
      <c r="D33" s="209"/>
      <c r="E33" s="209"/>
      <c r="F33" s="209"/>
      <c r="G33" s="209"/>
      <c r="H33" s="209"/>
      <c r="I33" s="209"/>
      <c r="J33" s="207"/>
    </row>
    <row r="34" spans="1:10" ht="13" x14ac:dyDescent="0.3">
      <c r="A34" s="222" t="s">
        <v>217</v>
      </c>
      <c r="B34" s="209"/>
      <c r="C34" s="209"/>
      <c r="D34" s="209"/>
      <c r="E34" s="209"/>
      <c r="F34" s="209"/>
      <c r="G34" s="209"/>
      <c r="H34" s="209"/>
      <c r="I34" s="209"/>
      <c r="J34" s="207"/>
    </row>
    <row r="35" spans="1:10" ht="13" x14ac:dyDescent="0.3">
      <c r="A35" s="222" t="s">
        <v>216</v>
      </c>
      <c r="B35" s="209"/>
      <c r="C35" s="209"/>
      <c r="D35" s="209"/>
      <c r="E35" s="209"/>
      <c r="F35" s="209"/>
      <c r="G35" s="209"/>
      <c r="H35" s="209"/>
      <c r="I35" s="209"/>
      <c r="J35" s="207"/>
    </row>
    <row r="36" spans="1:10" ht="13" x14ac:dyDescent="0.3">
      <c r="A36" s="222" t="s">
        <v>252</v>
      </c>
      <c r="B36" s="209"/>
      <c r="C36" s="209"/>
      <c r="D36" s="209"/>
      <c r="E36" s="209"/>
      <c r="F36" s="209"/>
      <c r="G36" s="209"/>
      <c r="H36" s="209"/>
      <c r="I36" s="209"/>
      <c r="J36" s="207"/>
    </row>
    <row r="37" spans="1:10" ht="13" x14ac:dyDescent="0.3">
      <c r="A37" s="222"/>
      <c r="B37" s="209"/>
      <c r="C37" s="209"/>
      <c r="D37" s="209"/>
      <c r="E37" s="209"/>
      <c r="F37" s="209"/>
      <c r="G37" s="209"/>
      <c r="H37" s="209"/>
      <c r="I37" s="209"/>
      <c r="J37" s="210"/>
    </row>
    <row r="38" spans="1:10" ht="13" x14ac:dyDescent="0.3">
      <c r="A38" s="43" t="s">
        <v>237</v>
      </c>
      <c r="B38" s="209"/>
      <c r="C38" s="209"/>
      <c r="D38" s="209"/>
      <c r="E38" s="209"/>
      <c r="F38" s="209"/>
      <c r="G38" s="209"/>
      <c r="H38" s="209"/>
      <c r="I38" s="209"/>
      <c r="J38" s="207"/>
    </row>
    <row r="39" spans="1:10" ht="13" x14ac:dyDescent="0.3">
      <c r="A39" s="222" t="s">
        <v>215</v>
      </c>
      <c r="B39" s="209"/>
      <c r="C39" s="209"/>
      <c r="D39" s="209"/>
      <c r="E39" s="209"/>
      <c r="F39" s="209"/>
      <c r="G39" s="209"/>
      <c r="H39" s="209"/>
      <c r="I39" s="209"/>
      <c r="J39" s="207"/>
    </row>
    <row r="40" spans="1:10" ht="13" x14ac:dyDescent="0.3">
      <c r="A40" s="224" t="s">
        <v>217</v>
      </c>
      <c r="B40" s="209"/>
      <c r="C40" s="209"/>
      <c r="D40" s="209"/>
      <c r="E40" s="209"/>
      <c r="F40" s="209"/>
      <c r="G40" s="209"/>
      <c r="H40" s="209"/>
      <c r="I40" s="209"/>
      <c r="J40" s="207"/>
    </row>
    <row r="41" spans="1:10" ht="13" x14ac:dyDescent="0.3">
      <c r="A41" s="224" t="s">
        <v>216</v>
      </c>
      <c r="B41" s="209"/>
      <c r="C41" s="209"/>
      <c r="D41" s="209"/>
      <c r="E41" s="209"/>
      <c r="F41" s="209"/>
      <c r="G41" s="209"/>
      <c r="H41" s="209"/>
      <c r="I41" s="209"/>
      <c r="J41" s="207"/>
    </row>
    <row r="42" spans="1:10" ht="13" x14ac:dyDescent="0.3">
      <c r="A42" s="222" t="s">
        <v>252</v>
      </c>
      <c r="B42" s="209"/>
      <c r="C42" s="209"/>
      <c r="D42" s="209"/>
      <c r="E42" s="209"/>
      <c r="F42" s="209"/>
      <c r="G42" s="209"/>
      <c r="H42" s="209"/>
      <c r="I42" s="209"/>
      <c r="J42" s="207"/>
    </row>
    <row r="43" spans="1:10" ht="13" x14ac:dyDescent="0.3">
      <c r="A43" s="222"/>
      <c r="B43" s="209"/>
      <c r="C43" s="209"/>
      <c r="D43" s="209"/>
      <c r="E43" s="209"/>
      <c r="F43" s="209"/>
      <c r="G43" s="209"/>
      <c r="H43" s="209"/>
      <c r="I43" s="209"/>
      <c r="J43" s="207"/>
    </row>
    <row r="44" spans="1:10" ht="13" x14ac:dyDescent="0.3">
      <c r="A44" s="43" t="s">
        <v>238</v>
      </c>
      <c r="B44" s="209"/>
      <c r="C44" s="209"/>
      <c r="D44" s="209"/>
      <c r="E44" s="209"/>
      <c r="F44" s="209"/>
      <c r="G44" s="209"/>
      <c r="H44" s="209"/>
      <c r="I44" s="209"/>
      <c r="J44" s="207"/>
    </row>
    <row r="45" spans="1:10" ht="13" x14ac:dyDescent="0.3">
      <c r="A45" s="224" t="s">
        <v>215</v>
      </c>
      <c r="B45" s="209"/>
      <c r="C45" s="209"/>
      <c r="D45" s="209"/>
      <c r="E45" s="209"/>
      <c r="F45" s="209"/>
      <c r="G45" s="209"/>
      <c r="H45" s="209"/>
      <c r="I45" s="209"/>
      <c r="J45" s="207"/>
    </row>
    <row r="46" spans="1:10" ht="13" x14ac:dyDescent="0.3">
      <c r="A46" s="224" t="s">
        <v>217</v>
      </c>
      <c r="B46" s="209"/>
      <c r="C46" s="209"/>
      <c r="D46" s="209"/>
      <c r="E46" s="209"/>
      <c r="F46" s="209"/>
      <c r="G46" s="209"/>
      <c r="H46" s="209"/>
      <c r="I46" s="209"/>
      <c r="J46" s="207"/>
    </row>
    <row r="47" spans="1:10" ht="13" x14ac:dyDescent="0.3">
      <c r="A47" s="224" t="s">
        <v>216</v>
      </c>
      <c r="B47" s="209"/>
      <c r="C47" s="209"/>
      <c r="D47" s="209"/>
      <c r="E47" s="209"/>
      <c r="F47" s="209"/>
      <c r="G47" s="209"/>
      <c r="H47" s="209"/>
      <c r="I47" s="209"/>
      <c r="J47" s="207"/>
    </row>
    <row r="48" spans="1:10" ht="13" x14ac:dyDescent="0.3">
      <c r="A48" s="224" t="s">
        <v>252</v>
      </c>
      <c r="B48" s="209"/>
      <c r="C48" s="209"/>
      <c r="D48" s="209"/>
      <c r="E48" s="209"/>
      <c r="F48" s="209"/>
      <c r="G48" s="209"/>
      <c r="H48" s="209"/>
      <c r="I48" s="209"/>
      <c r="J48" s="207"/>
    </row>
    <row r="49" spans="1:10" ht="13" x14ac:dyDescent="0.3">
      <c r="A49" s="224"/>
      <c r="B49" s="209"/>
      <c r="C49" s="209"/>
      <c r="D49" s="209"/>
      <c r="E49" s="209"/>
      <c r="F49" s="209"/>
      <c r="G49" s="209"/>
      <c r="H49" s="209"/>
      <c r="I49" s="209"/>
      <c r="J49" s="210"/>
    </row>
    <row r="50" spans="1:10" ht="13" x14ac:dyDescent="0.3">
      <c r="A50" s="225" t="s">
        <v>239</v>
      </c>
      <c r="B50" s="209"/>
      <c r="C50" s="209"/>
      <c r="D50" s="209"/>
      <c r="E50" s="209"/>
      <c r="F50" s="209"/>
      <c r="G50" s="209"/>
      <c r="H50" s="209"/>
      <c r="I50" s="209"/>
      <c r="J50" s="207"/>
    </row>
    <row r="51" spans="1:10" ht="13" x14ac:dyDescent="0.3">
      <c r="A51" s="224" t="s">
        <v>215</v>
      </c>
      <c r="B51" s="209"/>
      <c r="C51" s="209"/>
      <c r="D51" s="209"/>
      <c r="E51" s="209"/>
      <c r="F51" s="209"/>
      <c r="G51" s="209"/>
      <c r="H51" s="209"/>
      <c r="I51" s="209"/>
      <c r="J51" s="207"/>
    </row>
    <row r="52" spans="1:10" ht="13" x14ac:dyDescent="0.3">
      <c r="A52" s="224" t="s">
        <v>217</v>
      </c>
      <c r="B52" s="209"/>
      <c r="C52" s="209"/>
      <c r="D52" s="209"/>
      <c r="E52" s="209"/>
      <c r="F52" s="209"/>
      <c r="G52" s="209"/>
      <c r="H52" s="209"/>
      <c r="I52" s="209"/>
      <c r="J52" s="207"/>
    </row>
    <row r="53" spans="1:10" ht="13" x14ac:dyDescent="0.3">
      <c r="A53" s="224" t="s">
        <v>216</v>
      </c>
      <c r="B53" s="209"/>
      <c r="C53" s="209"/>
      <c r="D53" s="209"/>
      <c r="E53" s="209"/>
      <c r="F53" s="209"/>
      <c r="G53" s="209"/>
      <c r="H53" s="209"/>
      <c r="I53" s="209"/>
      <c r="J53" s="207"/>
    </row>
    <row r="54" spans="1:10" ht="13" x14ac:dyDescent="0.3">
      <c r="A54" s="224" t="s">
        <v>252</v>
      </c>
      <c r="B54" s="209"/>
      <c r="C54" s="209"/>
      <c r="D54" s="209"/>
      <c r="E54" s="209"/>
      <c r="F54" s="209"/>
      <c r="G54" s="209"/>
      <c r="H54" s="209"/>
      <c r="I54" s="209"/>
      <c r="J54" s="207"/>
    </row>
    <row r="55" spans="1:10" ht="13" x14ac:dyDescent="0.3">
      <c r="A55" s="224"/>
      <c r="B55" s="209"/>
      <c r="C55" s="209"/>
      <c r="D55" s="209"/>
      <c r="E55" s="209"/>
      <c r="F55" s="209"/>
      <c r="G55" s="209"/>
      <c r="H55" s="209"/>
      <c r="I55" s="209"/>
      <c r="J55" s="210"/>
    </row>
    <row r="56" spans="1:10" ht="13" x14ac:dyDescent="0.3">
      <c r="A56" s="43" t="s">
        <v>248</v>
      </c>
      <c r="B56" s="209"/>
      <c r="C56" s="209"/>
      <c r="D56" s="209"/>
      <c r="E56" s="209"/>
      <c r="F56" s="209"/>
      <c r="G56" s="209"/>
      <c r="H56" s="209"/>
      <c r="I56" s="209"/>
      <c r="J56" s="207"/>
    </row>
    <row r="57" spans="1:10" ht="13" x14ac:dyDescent="0.3">
      <c r="A57" s="222" t="s">
        <v>215</v>
      </c>
      <c r="B57" s="209"/>
      <c r="C57" s="209"/>
      <c r="D57" s="209"/>
      <c r="E57" s="209"/>
      <c r="F57" s="209"/>
      <c r="G57" s="209"/>
      <c r="H57" s="209"/>
      <c r="I57" s="209"/>
      <c r="J57" s="207"/>
    </row>
    <row r="58" spans="1:10" ht="13" x14ac:dyDescent="0.3">
      <c r="A58" s="224" t="s">
        <v>217</v>
      </c>
      <c r="B58" s="209"/>
      <c r="C58" s="209"/>
      <c r="D58" s="209"/>
      <c r="E58" s="209"/>
      <c r="F58" s="209"/>
      <c r="G58" s="209"/>
      <c r="H58" s="209"/>
      <c r="I58" s="209"/>
      <c r="J58" s="207"/>
    </row>
    <row r="59" spans="1:10" ht="13" x14ac:dyDescent="0.3">
      <c r="A59" s="224" t="s">
        <v>216</v>
      </c>
      <c r="B59" s="209"/>
      <c r="C59" s="209"/>
      <c r="D59" s="209"/>
      <c r="E59" s="209"/>
      <c r="F59" s="209"/>
      <c r="G59" s="209"/>
      <c r="H59" s="209"/>
      <c r="I59" s="209"/>
      <c r="J59" s="207"/>
    </row>
    <row r="60" spans="1:10" ht="13" x14ac:dyDescent="0.3">
      <c r="A60" s="224" t="s">
        <v>252</v>
      </c>
      <c r="B60" s="209"/>
      <c r="C60" s="209"/>
      <c r="D60" s="209"/>
      <c r="E60" s="209"/>
      <c r="F60" s="209"/>
      <c r="G60" s="209"/>
      <c r="H60" s="209"/>
      <c r="I60" s="209"/>
      <c r="J60" s="207"/>
    </row>
    <row r="61" spans="1:10" ht="13" x14ac:dyDescent="0.3">
      <c r="A61" s="224"/>
      <c r="B61" s="209"/>
      <c r="C61" s="209"/>
      <c r="D61" s="209"/>
      <c r="E61" s="209"/>
      <c r="F61" s="209"/>
      <c r="G61" s="209"/>
      <c r="H61" s="209"/>
      <c r="I61" s="209"/>
      <c r="J61" s="210"/>
    </row>
    <row r="62" spans="1:10" ht="13" x14ac:dyDescent="0.3">
      <c r="A62" s="43" t="s">
        <v>249</v>
      </c>
      <c r="B62" s="43"/>
      <c r="C62" s="209"/>
      <c r="D62" s="209"/>
      <c r="E62" s="209"/>
      <c r="F62" s="209"/>
      <c r="G62" s="209"/>
      <c r="H62" s="209"/>
      <c r="I62" s="209"/>
      <c r="J62" s="207"/>
    </row>
    <row r="63" spans="1:10" ht="13" x14ac:dyDescent="0.3">
      <c r="A63" s="224" t="s">
        <v>215</v>
      </c>
      <c r="B63" s="209"/>
      <c r="C63" s="209"/>
      <c r="D63" s="209"/>
      <c r="E63" s="209"/>
      <c r="F63" s="209"/>
      <c r="G63" s="209"/>
      <c r="H63" s="209"/>
      <c r="I63" s="209"/>
      <c r="J63" s="207"/>
    </row>
    <row r="64" spans="1:10" ht="13" x14ac:dyDescent="0.3">
      <c r="A64" s="222" t="s">
        <v>217</v>
      </c>
      <c r="B64" s="209"/>
      <c r="C64" s="209"/>
      <c r="D64" s="209"/>
      <c r="E64" s="209"/>
      <c r="F64" s="209"/>
      <c r="G64" s="209"/>
      <c r="H64" s="209"/>
      <c r="I64" s="209"/>
      <c r="J64" s="207"/>
    </row>
    <row r="65" spans="1:10" ht="13" x14ac:dyDescent="0.3">
      <c r="A65" s="224" t="s">
        <v>216</v>
      </c>
      <c r="B65" s="209"/>
      <c r="C65" s="209"/>
      <c r="D65" s="209"/>
      <c r="E65" s="209"/>
      <c r="F65" s="209"/>
      <c r="G65" s="209"/>
      <c r="H65" s="209"/>
      <c r="I65" s="209"/>
      <c r="J65" s="207"/>
    </row>
    <row r="66" spans="1:10" ht="13" x14ac:dyDescent="0.3">
      <c r="A66" s="224" t="s">
        <v>252</v>
      </c>
      <c r="B66" s="209"/>
      <c r="C66" s="209"/>
      <c r="D66" s="209"/>
      <c r="E66" s="209"/>
      <c r="F66" s="209"/>
      <c r="G66" s="209"/>
      <c r="H66" s="209"/>
      <c r="I66" s="209"/>
      <c r="J66" s="207"/>
    </row>
    <row r="67" spans="1:10" x14ac:dyDescent="0.25">
      <c r="A67" s="208"/>
      <c r="B67" s="209"/>
      <c r="C67" s="209"/>
      <c r="D67" s="209"/>
      <c r="E67" s="209"/>
      <c r="F67" s="209"/>
      <c r="G67" s="209"/>
      <c r="H67" s="209"/>
      <c r="I67" s="209"/>
      <c r="J67" s="210"/>
    </row>
    <row r="68" spans="1:10" x14ac:dyDescent="0.25">
      <c r="A68" s="204" t="s">
        <v>225</v>
      </c>
      <c r="B68" s="205"/>
      <c r="C68" s="205"/>
      <c r="D68" s="205"/>
      <c r="E68" s="205"/>
      <c r="F68" s="205"/>
      <c r="G68" s="205"/>
      <c r="H68" s="206"/>
      <c r="I68" s="220" t="s">
        <v>224</v>
      </c>
      <c r="J68" s="221">
        <f>SUM(J15:J67)</f>
        <v>0</v>
      </c>
    </row>
    <row r="69" spans="1:10" x14ac:dyDescent="0.25">
      <c r="A69" s="212"/>
      <c r="B69" s="213"/>
      <c r="C69" s="213"/>
      <c r="D69" s="213"/>
      <c r="E69" s="213"/>
      <c r="F69" s="213"/>
      <c r="G69" s="213"/>
      <c r="H69" s="214"/>
      <c r="I69" s="207" t="s">
        <v>260</v>
      </c>
      <c r="J69" s="219">
        <f>J68*15%</f>
        <v>0</v>
      </c>
    </row>
    <row r="70" spans="1:10" x14ac:dyDescent="0.25">
      <c r="A70" s="212"/>
      <c r="B70" s="213"/>
      <c r="C70" s="213"/>
      <c r="D70" s="213"/>
      <c r="E70" s="213"/>
      <c r="F70" s="213"/>
      <c r="G70" s="213"/>
      <c r="H70" s="214"/>
      <c r="I70" s="208"/>
      <c r="J70" s="210"/>
    </row>
    <row r="71" spans="1:10" x14ac:dyDescent="0.25">
      <c r="A71" s="215"/>
      <c r="B71" s="216"/>
      <c r="C71" s="216"/>
      <c r="D71" s="216"/>
      <c r="E71" s="216"/>
      <c r="F71" s="216"/>
      <c r="G71" s="216"/>
      <c r="H71" s="217"/>
      <c r="I71" s="207" t="s">
        <v>34</v>
      </c>
      <c r="J71" s="219">
        <f>SUM(J68:J70)</f>
        <v>0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92D050"/>
    <pageSetUpPr fitToPage="1"/>
  </sheetPr>
  <dimension ref="A1:IP61"/>
  <sheetViews>
    <sheetView workbookViewId="0">
      <selection activeCell="D1" sqref="D1"/>
    </sheetView>
  </sheetViews>
  <sheetFormatPr defaultRowHeight="12.5" x14ac:dyDescent="0.25"/>
  <cols>
    <col min="1" max="1" width="50.26953125" customWidth="1"/>
    <col min="2" max="3" width="22.26953125" customWidth="1"/>
    <col min="4" max="4" width="28.26953125" customWidth="1"/>
    <col min="5" max="5" width="51.26953125" hidden="1" customWidth="1"/>
    <col min="6" max="6" width="19.26953125" hidden="1" customWidth="1"/>
    <col min="7" max="7" width="12.54296875" hidden="1" customWidth="1"/>
    <col min="8" max="8" width="15.7265625" hidden="1" customWidth="1"/>
    <col min="9" max="9" width="11.7265625" hidden="1" customWidth="1"/>
    <col min="10" max="10" width="12.26953125" hidden="1" customWidth="1"/>
    <col min="11" max="13" width="7.26953125" hidden="1" customWidth="1"/>
    <col min="14" max="19" width="7.26953125" customWidth="1"/>
    <col min="20" max="20" width="19" hidden="1" customWidth="1"/>
    <col min="21" max="21" width="15.453125" hidden="1" customWidth="1"/>
    <col min="22" max="22" width="16.453125" hidden="1" customWidth="1"/>
    <col min="23" max="23" width="13.7265625" hidden="1" customWidth="1"/>
    <col min="24" max="24" width="8" hidden="1" customWidth="1"/>
    <col min="25" max="25" width="7" hidden="1" customWidth="1"/>
    <col min="26" max="26" width="7.7265625" customWidth="1"/>
    <col min="27" max="256" width="9.26953125"/>
    <col min="257" max="257" width="50.26953125" customWidth="1"/>
    <col min="258" max="259" width="22.26953125" customWidth="1"/>
    <col min="260" max="260" width="28.26953125" customWidth="1"/>
    <col min="261" max="269" width="0" hidden="1" customWidth="1"/>
    <col min="270" max="275" width="7.26953125" customWidth="1"/>
    <col min="276" max="281" width="0" hidden="1" customWidth="1"/>
    <col min="282" max="282" width="7.7265625" customWidth="1"/>
    <col min="283" max="512" width="9.26953125"/>
    <col min="513" max="513" width="50.26953125" customWidth="1"/>
    <col min="514" max="515" width="22.26953125" customWidth="1"/>
    <col min="516" max="516" width="28.26953125" customWidth="1"/>
    <col min="517" max="525" width="0" hidden="1" customWidth="1"/>
    <col min="526" max="531" width="7.26953125" customWidth="1"/>
    <col min="532" max="537" width="0" hidden="1" customWidth="1"/>
    <col min="538" max="538" width="7.7265625" customWidth="1"/>
    <col min="539" max="768" width="9.26953125"/>
    <col min="769" max="769" width="50.26953125" customWidth="1"/>
    <col min="770" max="771" width="22.26953125" customWidth="1"/>
    <col min="772" max="772" width="28.26953125" customWidth="1"/>
    <col min="773" max="781" width="0" hidden="1" customWidth="1"/>
    <col min="782" max="787" width="7.26953125" customWidth="1"/>
    <col min="788" max="793" width="0" hidden="1" customWidth="1"/>
    <col min="794" max="794" width="7.7265625" customWidth="1"/>
    <col min="795" max="1024" width="9.26953125"/>
    <col min="1025" max="1025" width="50.26953125" customWidth="1"/>
    <col min="1026" max="1027" width="22.26953125" customWidth="1"/>
    <col min="1028" max="1028" width="28.26953125" customWidth="1"/>
    <col min="1029" max="1037" width="0" hidden="1" customWidth="1"/>
    <col min="1038" max="1043" width="7.26953125" customWidth="1"/>
    <col min="1044" max="1049" width="0" hidden="1" customWidth="1"/>
    <col min="1050" max="1050" width="7.7265625" customWidth="1"/>
    <col min="1051" max="1280" width="9.26953125"/>
    <col min="1281" max="1281" width="50.26953125" customWidth="1"/>
    <col min="1282" max="1283" width="22.26953125" customWidth="1"/>
    <col min="1284" max="1284" width="28.26953125" customWidth="1"/>
    <col min="1285" max="1293" width="0" hidden="1" customWidth="1"/>
    <col min="1294" max="1299" width="7.26953125" customWidth="1"/>
    <col min="1300" max="1305" width="0" hidden="1" customWidth="1"/>
    <col min="1306" max="1306" width="7.7265625" customWidth="1"/>
    <col min="1307" max="1536" width="9.26953125"/>
    <col min="1537" max="1537" width="50.26953125" customWidth="1"/>
    <col min="1538" max="1539" width="22.26953125" customWidth="1"/>
    <col min="1540" max="1540" width="28.26953125" customWidth="1"/>
    <col min="1541" max="1549" width="0" hidden="1" customWidth="1"/>
    <col min="1550" max="1555" width="7.26953125" customWidth="1"/>
    <col min="1556" max="1561" width="0" hidden="1" customWidth="1"/>
    <col min="1562" max="1562" width="7.7265625" customWidth="1"/>
    <col min="1563" max="1792" width="9.26953125"/>
    <col min="1793" max="1793" width="50.26953125" customWidth="1"/>
    <col min="1794" max="1795" width="22.26953125" customWidth="1"/>
    <col min="1796" max="1796" width="28.26953125" customWidth="1"/>
    <col min="1797" max="1805" width="0" hidden="1" customWidth="1"/>
    <col min="1806" max="1811" width="7.26953125" customWidth="1"/>
    <col min="1812" max="1817" width="0" hidden="1" customWidth="1"/>
    <col min="1818" max="1818" width="7.7265625" customWidth="1"/>
    <col min="1819" max="2048" width="9.26953125"/>
    <col min="2049" max="2049" width="50.26953125" customWidth="1"/>
    <col min="2050" max="2051" width="22.26953125" customWidth="1"/>
    <col min="2052" max="2052" width="28.26953125" customWidth="1"/>
    <col min="2053" max="2061" width="0" hidden="1" customWidth="1"/>
    <col min="2062" max="2067" width="7.26953125" customWidth="1"/>
    <col min="2068" max="2073" width="0" hidden="1" customWidth="1"/>
    <col min="2074" max="2074" width="7.7265625" customWidth="1"/>
    <col min="2075" max="2304" width="9.26953125"/>
    <col min="2305" max="2305" width="50.26953125" customWidth="1"/>
    <col min="2306" max="2307" width="22.26953125" customWidth="1"/>
    <col min="2308" max="2308" width="28.26953125" customWidth="1"/>
    <col min="2309" max="2317" width="0" hidden="1" customWidth="1"/>
    <col min="2318" max="2323" width="7.26953125" customWidth="1"/>
    <col min="2324" max="2329" width="0" hidden="1" customWidth="1"/>
    <col min="2330" max="2330" width="7.7265625" customWidth="1"/>
    <col min="2331" max="2560" width="9.26953125"/>
    <col min="2561" max="2561" width="50.26953125" customWidth="1"/>
    <col min="2562" max="2563" width="22.26953125" customWidth="1"/>
    <col min="2564" max="2564" width="28.26953125" customWidth="1"/>
    <col min="2565" max="2573" width="0" hidden="1" customWidth="1"/>
    <col min="2574" max="2579" width="7.26953125" customWidth="1"/>
    <col min="2580" max="2585" width="0" hidden="1" customWidth="1"/>
    <col min="2586" max="2586" width="7.7265625" customWidth="1"/>
    <col min="2587" max="2816" width="9.26953125"/>
    <col min="2817" max="2817" width="50.26953125" customWidth="1"/>
    <col min="2818" max="2819" width="22.26953125" customWidth="1"/>
    <col min="2820" max="2820" width="28.26953125" customWidth="1"/>
    <col min="2821" max="2829" width="0" hidden="1" customWidth="1"/>
    <col min="2830" max="2835" width="7.26953125" customWidth="1"/>
    <col min="2836" max="2841" width="0" hidden="1" customWidth="1"/>
    <col min="2842" max="2842" width="7.7265625" customWidth="1"/>
    <col min="2843" max="3072" width="9.26953125"/>
    <col min="3073" max="3073" width="50.26953125" customWidth="1"/>
    <col min="3074" max="3075" width="22.26953125" customWidth="1"/>
    <col min="3076" max="3076" width="28.26953125" customWidth="1"/>
    <col min="3077" max="3085" width="0" hidden="1" customWidth="1"/>
    <col min="3086" max="3091" width="7.26953125" customWidth="1"/>
    <col min="3092" max="3097" width="0" hidden="1" customWidth="1"/>
    <col min="3098" max="3098" width="7.7265625" customWidth="1"/>
    <col min="3099" max="3328" width="9.26953125"/>
    <col min="3329" max="3329" width="50.26953125" customWidth="1"/>
    <col min="3330" max="3331" width="22.26953125" customWidth="1"/>
    <col min="3332" max="3332" width="28.26953125" customWidth="1"/>
    <col min="3333" max="3341" width="0" hidden="1" customWidth="1"/>
    <col min="3342" max="3347" width="7.26953125" customWidth="1"/>
    <col min="3348" max="3353" width="0" hidden="1" customWidth="1"/>
    <col min="3354" max="3354" width="7.7265625" customWidth="1"/>
    <col min="3355" max="3584" width="9.26953125"/>
    <col min="3585" max="3585" width="50.26953125" customWidth="1"/>
    <col min="3586" max="3587" width="22.26953125" customWidth="1"/>
    <col min="3588" max="3588" width="28.26953125" customWidth="1"/>
    <col min="3589" max="3597" width="0" hidden="1" customWidth="1"/>
    <col min="3598" max="3603" width="7.26953125" customWidth="1"/>
    <col min="3604" max="3609" width="0" hidden="1" customWidth="1"/>
    <col min="3610" max="3610" width="7.7265625" customWidth="1"/>
    <col min="3611" max="3840" width="9.26953125"/>
    <col min="3841" max="3841" width="50.26953125" customWidth="1"/>
    <col min="3842" max="3843" width="22.26953125" customWidth="1"/>
    <col min="3844" max="3844" width="28.26953125" customWidth="1"/>
    <col min="3845" max="3853" width="0" hidden="1" customWidth="1"/>
    <col min="3854" max="3859" width="7.26953125" customWidth="1"/>
    <col min="3860" max="3865" width="0" hidden="1" customWidth="1"/>
    <col min="3866" max="3866" width="7.7265625" customWidth="1"/>
    <col min="3867" max="4096" width="9.26953125"/>
    <col min="4097" max="4097" width="50.26953125" customWidth="1"/>
    <col min="4098" max="4099" width="22.26953125" customWidth="1"/>
    <col min="4100" max="4100" width="28.26953125" customWidth="1"/>
    <col min="4101" max="4109" width="0" hidden="1" customWidth="1"/>
    <col min="4110" max="4115" width="7.26953125" customWidth="1"/>
    <col min="4116" max="4121" width="0" hidden="1" customWidth="1"/>
    <col min="4122" max="4122" width="7.7265625" customWidth="1"/>
    <col min="4123" max="4352" width="9.26953125"/>
    <col min="4353" max="4353" width="50.26953125" customWidth="1"/>
    <col min="4354" max="4355" width="22.26953125" customWidth="1"/>
    <col min="4356" max="4356" width="28.26953125" customWidth="1"/>
    <col min="4357" max="4365" width="0" hidden="1" customWidth="1"/>
    <col min="4366" max="4371" width="7.26953125" customWidth="1"/>
    <col min="4372" max="4377" width="0" hidden="1" customWidth="1"/>
    <col min="4378" max="4378" width="7.7265625" customWidth="1"/>
    <col min="4379" max="4608" width="9.26953125"/>
    <col min="4609" max="4609" width="50.26953125" customWidth="1"/>
    <col min="4610" max="4611" width="22.26953125" customWidth="1"/>
    <col min="4612" max="4612" width="28.26953125" customWidth="1"/>
    <col min="4613" max="4621" width="0" hidden="1" customWidth="1"/>
    <col min="4622" max="4627" width="7.26953125" customWidth="1"/>
    <col min="4628" max="4633" width="0" hidden="1" customWidth="1"/>
    <col min="4634" max="4634" width="7.7265625" customWidth="1"/>
    <col min="4635" max="4864" width="9.26953125"/>
    <col min="4865" max="4865" width="50.26953125" customWidth="1"/>
    <col min="4866" max="4867" width="22.26953125" customWidth="1"/>
    <col min="4868" max="4868" width="28.26953125" customWidth="1"/>
    <col min="4869" max="4877" width="0" hidden="1" customWidth="1"/>
    <col min="4878" max="4883" width="7.26953125" customWidth="1"/>
    <col min="4884" max="4889" width="0" hidden="1" customWidth="1"/>
    <col min="4890" max="4890" width="7.7265625" customWidth="1"/>
    <col min="4891" max="5120" width="9.26953125"/>
    <col min="5121" max="5121" width="50.26953125" customWidth="1"/>
    <col min="5122" max="5123" width="22.26953125" customWidth="1"/>
    <col min="5124" max="5124" width="28.26953125" customWidth="1"/>
    <col min="5125" max="5133" width="0" hidden="1" customWidth="1"/>
    <col min="5134" max="5139" width="7.26953125" customWidth="1"/>
    <col min="5140" max="5145" width="0" hidden="1" customWidth="1"/>
    <col min="5146" max="5146" width="7.7265625" customWidth="1"/>
    <col min="5147" max="5376" width="9.26953125"/>
    <col min="5377" max="5377" width="50.26953125" customWidth="1"/>
    <col min="5378" max="5379" width="22.26953125" customWidth="1"/>
    <col min="5380" max="5380" width="28.26953125" customWidth="1"/>
    <col min="5381" max="5389" width="0" hidden="1" customWidth="1"/>
    <col min="5390" max="5395" width="7.26953125" customWidth="1"/>
    <col min="5396" max="5401" width="0" hidden="1" customWidth="1"/>
    <col min="5402" max="5402" width="7.7265625" customWidth="1"/>
    <col min="5403" max="5632" width="9.26953125"/>
    <col min="5633" max="5633" width="50.26953125" customWidth="1"/>
    <col min="5634" max="5635" width="22.26953125" customWidth="1"/>
    <col min="5636" max="5636" width="28.26953125" customWidth="1"/>
    <col min="5637" max="5645" width="0" hidden="1" customWidth="1"/>
    <col min="5646" max="5651" width="7.26953125" customWidth="1"/>
    <col min="5652" max="5657" width="0" hidden="1" customWidth="1"/>
    <col min="5658" max="5658" width="7.7265625" customWidth="1"/>
    <col min="5659" max="5888" width="9.26953125"/>
    <col min="5889" max="5889" width="50.26953125" customWidth="1"/>
    <col min="5890" max="5891" width="22.26953125" customWidth="1"/>
    <col min="5892" max="5892" width="28.26953125" customWidth="1"/>
    <col min="5893" max="5901" width="0" hidden="1" customWidth="1"/>
    <col min="5902" max="5907" width="7.26953125" customWidth="1"/>
    <col min="5908" max="5913" width="0" hidden="1" customWidth="1"/>
    <col min="5914" max="5914" width="7.7265625" customWidth="1"/>
    <col min="5915" max="6144" width="9.26953125"/>
    <col min="6145" max="6145" width="50.26953125" customWidth="1"/>
    <col min="6146" max="6147" width="22.26953125" customWidth="1"/>
    <col min="6148" max="6148" width="28.26953125" customWidth="1"/>
    <col min="6149" max="6157" width="0" hidden="1" customWidth="1"/>
    <col min="6158" max="6163" width="7.26953125" customWidth="1"/>
    <col min="6164" max="6169" width="0" hidden="1" customWidth="1"/>
    <col min="6170" max="6170" width="7.7265625" customWidth="1"/>
    <col min="6171" max="6400" width="9.26953125"/>
    <col min="6401" max="6401" width="50.26953125" customWidth="1"/>
    <col min="6402" max="6403" width="22.26953125" customWidth="1"/>
    <col min="6404" max="6404" width="28.26953125" customWidth="1"/>
    <col min="6405" max="6413" width="0" hidden="1" customWidth="1"/>
    <col min="6414" max="6419" width="7.26953125" customWidth="1"/>
    <col min="6420" max="6425" width="0" hidden="1" customWidth="1"/>
    <col min="6426" max="6426" width="7.7265625" customWidth="1"/>
    <col min="6427" max="6656" width="9.26953125"/>
    <col min="6657" max="6657" width="50.26953125" customWidth="1"/>
    <col min="6658" max="6659" width="22.26953125" customWidth="1"/>
    <col min="6660" max="6660" width="28.26953125" customWidth="1"/>
    <col min="6661" max="6669" width="0" hidden="1" customWidth="1"/>
    <col min="6670" max="6675" width="7.26953125" customWidth="1"/>
    <col min="6676" max="6681" width="0" hidden="1" customWidth="1"/>
    <col min="6682" max="6682" width="7.7265625" customWidth="1"/>
    <col min="6683" max="6912" width="9.26953125"/>
    <col min="6913" max="6913" width="50.26953125" customWidth="1"/>
    <col min="6914" max="6915" width="22.26953125" customWidth="1"/>
    <col min="6916" max="6916" width="28.26953125" customWidth="1"/>
    <col min="6917" max="6925" width="0" hidden="1" customWidth="1"/>
    <col min="6926" max="6931" width="7.26953125" customWidth="1"/>
    <col min="6932" max="6937" width="0" hidden="1" customWidth="1"/>
    <col min="6938" max="6938" width="7.7265625" customWidth="1"/>
    <col min="6939" max="7168" width="9.26953125"/>
    <col min="7169" max="7169" width="50.26953125" customWidth="1"/>
    <col min="7170" max="7171" width="22.26953125" customWidth="1"/>
    <col min="7172" max="7172" width="28.26953125" customWidth="1"/>
    <col min="7173" max="7181" width="0" hidden="1" customWidth="1"/>
    <col min="7182" max="7187" width="7.26953125" customWidth="1"/>
    <col min="7188" max="7193" width="0" hidden="1" customWidth="1"/>
    <col min="7194" max="7194" width="7.7265625" customWidth="1"/>
    <col min="7195" max="7424" width="9.26953125"/>
    <col min="7425" max="7425" width="50.26953125" customWidth="1"/>
    <col min="7426" max="7427" width="22.26953125" customWidth="1"/>
    <col min="7428" max="7428" width="28.26953125" customWidth="1"/>
    <col min="7429" max="7437" width="0" hidden="1" customWidth="1"/>
    <col min="7438" max="7443" width="7.26953125" customWidth="1"/>
    <col min="7444" max="7449" width="0" hidden="1" customWidth="1"/>
    <col min="7450" max="7450" width="7.7265625" customWidth="1"/>
    <col min="7451" max="7680" width="9.26953125"/>
    <col min="7681" max="7681" width="50.26953125" customWidth="1"/>
    <col min="7682" max="7683" width="22.26953125" customWidth="1"/>
    <col min="7684" max="7684" width="28.26953125" customWidth="1"/>
    <col min="7685" max="7693" width="0" hidden="1" customWidth="1"/>
    <col min="7694" max="7699" width="7.26953125" customWidth="1"/>
    <col min="7700" max="7705" width="0" hidden="1" customWidth="1"/>
    <col min="7706" max="7706" width="7.7265625" customWidth="1"/>
    <col min="7707" max="7936" width="9.26953125"/>
    <col min="7937" max="7937" width="50.26953125" customWidth="1"/>
    <col min="7938" max="7939" width="22.26953125" customWidth="1"/>
    <col min="7940" max="7940" width="28.26953125" customWidth="1"/>
    <col min="7941" max="7949" width="0" hidden="1" customWidth="1"/>
    <col min="7950" max="7955" width="7.26953125" customWidth="1"/>
    <col min="7956" max="7961" width="0" hidden="1" customWidth="1"/>
    <col min="7962" max="7962" width="7.7265625" customWidth="1"/>
    <col min="7963" max="8192" width="9.26953125"/>
    <col min="8193" max="8193" width="50.26953125" customWidth="1"/>
    <col min="8194" max="8195" width="22.26953125" customWidth="1"/>
    <col min="8196" max="8196" width="28.26953125" customWidth="1"/>
    <col min="8197" max="8205" width="0" hidden="1" customWidth="1"/>
    <col min="8206" max="8211" width="7.26953125" customWidth="1"/>
    <col min="8212" max="8217" width="0" hidden="1" customWidth="1"/>
    <col min="8218" max="8218" width="7.7265625" customWidth="1"/>
    <col min="8219" max="8448" width="9.26953125"/>
    <col min="8449" max="8449" width="50.26953125" customWidth="1"/>
    <col min="8450" max="8451" width="22.26953125" customWidth="1"/>
    <col min="8452" max="8452" width="28.26953125" customWidth="1"/>
    <col min="8453" max="8461" width="0" hidden="1" customWidth="1"/>
    <col min="8462" max="8467" width="7.26953125" customWidth="1"/>
    <col min="8468" max="8473" width="0" hidden="1" customWidth="1"/>
    <col min="8474" max="8474" width="7.7265625" customWidth="1"/>
    <col min="8475" max="8704" width="9.26953125"/>
    <col min="8705" max="8705" width="50.26953125" customWidth="1"/>
    <col min="8706" max="8707" width="22.26953125" customWidth="1"/>
    <col min="8708" max="8708" width="28.26953125" customWidth="1"/>
    <col min="8709" max="8717" width="0" hidden="1" customWidth="1"/>
    <col min="8718" max="8723" width="7.26953125" customWidth="1"/>
    <col min="8724" max="8729" width="0" hidden="1" customWidth="1"/>
    <col min="8730" max="8730" width="7.7265625" customWidth="1"/>
    <col min="8731" max="8960" width="9.26953125"/>
    <col min="8961" max="8961" width="50.26953125" customWidth="1"/>
    <col min="8962" max="8963" width="22.26953125" customWidth="1"/>
    <col min="8964" max="8964" width="28.26953125" customWidth="1"/>
    <col min="8965" max="8973" width="0" hidden="1" customWidth="1"/>
    <col min="8974" max="8979" width="7.26953125" customWidth="1"/>
    <col min="8980" max="8985" width="0" hidden="1" customWidth="1"/>
    <col min="8986" max="8986" width="7.7265625" customWidth="1"/>
    <col min="8987" max="9216" width="9.26953125"/>
    <col min="9217" max="9217" width="50.26953125" customWidth="1"/>
    <col min="9218" max="9219" width="22.26953125" customWidth="1"/>
    <col min="9220" max="9220" width="28.26953125" customWidth="1"/>
    <col min="9221" max="9229" width="0" hidden="1" customWidth="1"/>
    <col min="9230" max="9235" width="7.26953125" customWidth="1"/>
    <col min="9236" max="9241" width="0" hidden="1" customWidth="1"/>
    <col min="9242" max="9242" width="7.7265625" customWidth="1"/>
    <col min="9243" max="9472" width="9.26953125"/>
    <col min="9473" max="9473" width="50.26953125" customWidth="1"/>
    <col min="9474" max="9475" width="22.26953125" customWidth="1"/>
    <col min="9476" max="9476" width="28.26953125" customWidth="1"/>
    <col min="9477" max="9485" width="0" hidden="1" customWidth="1"/>
    <col min="9486" max="9491" width="7.26953125" customWidth="1"/>
    <col min="9492" max="9497" width="0" hidden="1" customWidth="1"/>
    <col min="9498" max="9498" width="7.7265625" customWidth="1"/>
    <col min="9499" max="9728" width="9.26953125"/>
    <col min="9729" max="9729" width="50.26953125" customWidth="1"/>
    <col min="9730" max="9731" width="22.26953125" customWidth="1"/>
    <col min="9732" max="9732" width="28.26953125" customWidth="1"/>
    <col min="9733" max="9741" width="0" hidden="1" customWidth="1"/>
    <col min="9742" max="9747" width="7.26953125" customWidth="1"/>
    <col min="9748" max="9753" width="0" hidden="1" customWidth="1"/>
    <col min="9754" max="9754" width="7.7265625" customWidth="1"/>
    <col min="9755" max="9984" width="9.26953125"/>
    <col min="9985" max="9985" width="50.26953125" customWidth="1"/>
    <col min="9986" max="9987" width="22.26953125" customWidth="1"/>
    <col min="9988" max="9988" width="28.26953125" customWidth="1"/>
    <col min="9989" max="9997" width="0" hidden="1" customWidth="1"/>
    <col min="9998" max="10003" width="7.26953125" customWidth="1"/>
    <col min="10004" max="10009" width="0" hidden="1" customWidth="1"/>
    <col min="10010" max="10010" width="7.7265625" customWidth="1"/>
    <col min="10011" max="10240" width="9.26953125"/>
    <col min="10241" max="10241" width="50.26953125" customWidth="1"/>
    <col min="10242" max="10243" width="22.26953125" customWidth="1"/>
    <col min="10244" max="10244" width="28.26953125" customWidth="1"/>
    <col min="10245" max="10253" width="0" hidden="1" customWidth="1"/>
    <col min="10254" max="10259" width="7.26953125" customWidth="1"/>
    <col min="10260" max="10265" width="0" hidden="1" customWidth="1"/>
    <col min="10266" max="10266" width="7.7265625" customWidth="1"/>
    <col min="10267" max="10496" width="9.26953125"/>
    <col min="10497" max="10497" width="50.26953125" customWidth="1"/>
    <col min="10498" max="10499" width="22.26953125" customWidth="1"/>
    <col min="10500" max="10500" width="28.26953125" customWidth="1"/>
    <col min="10501" max="10509" width="0" hidden="1" customWidth="1"/>
    <col min="10510" max="10515" width="7.26953125" customWidth="1"/>
    <col min="10516" max="10521" width="0" hidden="1" customWidth="1"/>
    <col min="10522" max="10522" width="7.7265625" customWidth="1"/>
    <col min="10523" max="10752" width="9.26953125"/>
    <col min="10753" max="10753" width="50.26953125" customWidth="1"/>
    <col min="10754" max="10755" width="22.26953125" customWidth="1"/>
    <col min="10756" max="10756" width="28.26953125" customWidth="1"/>
    <col min="10757" max="10765" width="0" hidden="1" customWidth="1"/>
    <col min="10766" max="10771" width="7.26953125" customWidth="1"/>
    <col min="10772" max="10777" width="0" hidden="1" customWidth="1"/>
    <col min="10778" max="10778" width="7.7265625" customWidth="1"/>
    <col min="10779" max="11008" width="9.26953125"/>
    <col min="11009" max="11009" width="50.26953125" customWidth="1"/>
    <col min="11010" max="11011" width="22.26953125" customWidth="1"/>
    <col min="11012" max="11012" width="28.26953125" customWidth="1"/>
    <col min="11013" max="11021" width="0" hidden="1" customWidth="1"/>
    <col min="11022" max="11027" width="7.26953125" customWidth="1"/>
    <col min="11028" max="11033" width="0" hidden="1" customWidth="1"/>
    <col min="11034" max="11034" width="7.7265625" customWidth="1"/>
    <col min="11035" max="11264" width="9.26953125"/>
    <col min="11265" max="11265" width="50.26953125" customWidth="1"/>
    <col min="11266" max="11267" width="22.26953125" customWidth="1"/>
    <col min="11268" max="11268" width="28.26953125" customWidth="1"/>
    <col min="11269" max="11277" width="0" hidden="1" customWidth="1"/>
    <col min="11278" max="11283" width="7.26953125" customWidth="1"/>
    <col min="11284" max="11289" width="0" hidden="1" customWidth="1"/>
    <col min="11290" max="11290" width="7.7265625" customWidth="1"/>
    <col min="11291" max="11520" width="9.26953125"/>
    <col min="11521" max="11521" width="50.26953125" customWidth="1"/>
    <col min="11522" max="11523" width="22.26953125" customWidth="1"/>
    <col min="11524" max="11524" width="28.26953125" customWidth="1"/>
    <col min="11525" max="11533" width="0" hidden="1" customWidth="1"/>
    <col min="11534" max="11539" width="7.26953125" customWidth="1"/>
    <col min="11540" max="11545" width="0" hidden="1" customWidth="1"/>
    <col min="11546" max="11546" width="7.7265625" customWidth="1"/>
    <col min="11547" max="11776" width="9.26953125"/>
    <col min="11777" max="11777" width="50.26953125" customWidth="1"/>
    <col min="11778" max="11779" width="22.26953125" customWidth="1"/>
    <col min="11780" max="11780" width="28.26953125" customWidth="1"/>
    <col min="11781" max="11789" width="0" hidden="1" customWidth="1"/>
    <col min="11790" max="11795" width="7.26953125" customWidth="1"/>
    <col min="11796" max="11801" width="0" hidden="1" customWidth="1"/>
    <col min="11802" max="11802" width="7.7265625" customWidth="1"/>
    <col min="11803" max="12032" width="9.26953125"/>
    <col min="12033" max="12033" width="50.26953125" customWidth="1"/>
    <col min="12034" max="12035" width="22.26953125" customWidth="1"/>
    <col min="12036" max="12036" width="28.26953125" customWidth="1"/>
    <col min="12037" max="12045" width="0" hidden="1" customWidth="1"/>
    <col min="12046" max="12051" width="7.26953125" customWidth="1"/>
    <col min="12052" max="12057" width="0" hidden="1" customWidth="1"/>
    <col min="12058" max="12058" width="7.7265625" customWidth="1"/>
    <col min="12059" max="12288" width="9.26953125"/>
    <col min="12289" max="12289" width="50.26953125" customWidth="1"/>
    <col min="12290" max="12291" width="22.26953125" customWidth="1"/>
    <col min="12292" max="12292" width="28.26953125" customWidth="1"/>
    <col min="12293" max="12301" width="0" hidden="1" customWidth="1"/>
    <col min="12302" max="12307" width="7.26953125" customWidth="1"/>
    <col min="12308" max="12313" width="0" hidden="1" customWidth="1"/>
    <col min="12314" max="12314" width="7.7265625" customWidth="1"/>
    <col min="12315" max="12544" width="9.26953125"/>
    <col min="12545" max="12545" width="50.26953125" customWidth="1"/>
    <col min="12546" max="12547" width="22.26953125" customWidth="1"/>
    <col min="12548" max="12548" width="28.26953125" customWidth="1"/>
    <col min="12549" max="12557" width="0" hidden="1" customWidth="1"/>
    <col min="12558" max="12563" width="7.26953125" customWidth="1"/>
    <col min="12564" max="12569" width="0" hidden="1" customWidth="1"/>
    <col min="12570" max="12570" width="7.7265625" customWidth="1"/>
    <col min="12571" max="12800" width="9.26953125"/>
    <col min="12801" max="12801" width="50.26953125" customWidth="1"/>
    <col min="12802" max="12803" width="22.26953125" customWidth="1"/>
    <col min="12804" max="12804" width="28.26953125" customWidth="1"/>
    <col min="12805" max="12813" width="0" hidden="1" customWidth="1"/>
    <col min="12814" max="12819" width="7.26953125" customWidth="1"/>
    <col min="12820" max="12825" width="0" hidden="1" customWidth="1"/>
    <col min="12826" max="12826" width="7.7265625" customWidth="1"/>
    <col min="12827" max="13056" width="9.26953125"/>
    <col min="13057" max="13057" width="50.26953125" customWidth="1"/>
    <col min="13058" max="13059" width="22.26953125" customWidth="1"/>
    <col min="13060" max="13060" width="28.26953125" customWidth="1"/>
    <col min="13061" max="13069" width="0" hidden="1" customWidth="1"/>
    <col min="13070" max="13075" width="7.26953125" customWidth="1"/>
    <col min="13076" max="13081" width="0" hidden="1" customWidth="1"/>
    <col min="13082" max="13082" width="7.7265625" customWidth="1"/>
    <col min="13083" max="13312" width="9.26953125"/>
    <col min="13313" max="13313" width="50.26953125" customWidth="1"/>
    <col min="13314" max="13315" width="22.26953125" customWidth="1"/>
    <col min="13316" max="13316" width="28.26953125" customWidth="1"/>
    <col min="13317" max="13325" width="0" hidden="1" customWidth="1"/>
    <col min="13326" max="13331" width="7.26953125" customWidth="1"/>
    <col min="13332" max="13337" width="0" hidden="1" customWidth="1"/>
    <col min="13338" max="13338" width="7.7265625" customWidth="1"/>
    <col min="13339" max="13568" width="9.26953125"/>
    <col min="13569" max="13569" width="50.26953125" customWidth="1"/>
    <col min="13570" max="13571" width="22.26953125" customWidth="1"/>
    <col min="13572" max="13572" width="28.26953125" customWidth="1"/>
    <col min="13573" max="13581" width="0" hidden="1" customWidth="1"/>
    <col min="13582" max="13587" width="7.26953125" customWidth="1"/>
    <col min="13588" max="13593" width="0" hidden="1" customWidth="1"/>
    <col min="13594" max="13594" width="7.7265625" customWidth="1"/>
    <col min="13595" max="13824" width="9.26953125"/>
    <col min="13825" max="13825" width="50.26953125" customWidth="1"/>
    <col min="13826" max="13827" width="22.26953125" customWidth="1"/>
    <col min="13828" max="13828" width="28.26953125" customWidth="1"/>
    <col min="13829" max="13837" width="0" hidden="1" customWidth="1"/>
    <col min="13838" max="13843" width="7.26953125" customWidth="1"/>
    <col min="13844" max="13849" width="0" hidden="1" customWidth="1"/>
    <col min="13850" max="13850" width="7.7265625" customWidth="1"/>
    <col min="13851" max="14080" width="9.26953125"/>
    <col min="14081" max="14081" width="50.26953125" customWidth="1"/>
    <col min="14082" max="14083" width="22.26953125" customWidth="1"/>
    <col min="14084" max="14084" width="28.26953125" customWidth="1"/>
    <col min="14085" max="14093" width="0" hidden="1" customWidth="1"/>
    <col min="14094" max="14099" width="7.26953125" customWidth="1"/>
    <col min="14100" max="14105" width="0" hidden="1" customWidth="1"/>
    <col min="14106" max="14106" width="7.7265625" customWidth="1"/>
    <col min="14107" max="14336" width="9.26953125"/>
    <col min="14337" max="14337" width="50.26953125" customWidth="1"/>
    <col min="14338" max="14339" width="22.26953125" customWidth="1"/>
    <col min="14340" max="14340" width="28.26953125" customWidth="1"/>
    <col min="14341" max="14349" width="0" hidden="1" customWidth="1"/>
    <col min="14350" max="14355" width="7.26953125" customWidth="1"/>
    <col min="14356" max="14361" width="0" hidden="1" customWidth="1"/>
    <col min="14362" max="14362" width="7.7265625" customWidth="1"/>
    <col min="14363" max="14592" width="9.26953125"/>
    <col min="14593" max="14593" width="50.26953125" customWidth="1"/>
    <col min="14594" max="14595" width="22.26953125" customWidth="1"/>
    <col min="14596" max="14596" width="28.26953125" customWidth="1"/>
    <col min="14597" max="14605" width="0" hidden="1" customWidth="1"/>
    <col min="14606" max="14611" width="7.26953125" customWidth="1"/>
    <col min="14612" max="14617" width="0" hidden="1" customWidth="1"/>
    <col min="14618" max="14618" width="7.7265625" customWidth="1"/>
    <col min="14619" max="14848" width="9.26953125"/>
    <col min="14849" max="14849" width="50.26953125" customWidth="1"/>
    <col min="14850" max="14851" width="22.26953125" customWidth="1"/>
    <col min="14852" max="14852" width="28.26953125" customWidth="1"/>
    <col min="14853" max="14861" width="0" hidden="1" customWidth="1"/>
    <col min="14862" max="14867" width="7.26953125" customWidth="1"/>
    <col min="14868" max="14873" width="0" hidden="1" customWidth="1"/>
    <col min="14874" max="14874" width="7.7265625" customWidth="1"/>
    <col min="14875" max="15104" width="9.26953125"/>
    <col min="15105" max="15105" width="50.26953125" customWidth="1"/>
    <col min="15106" max="15107" width="22.26953125" customWidth="1"/>
    <col min="15108" max="15108" width="28.26953125" customWidth="1"/>
    <col min="15109" max="15117" width="0" hidden="1" customWidth="1"/>
    <col min="15118" max="15123" width="7.26953125" customWidth="1"/>
    <col min="15124" max="15129" width="0" hidden="1" customWidth="1"/>
    <col min="15130" max="15130" width="7.7265625" customWidth="1"/>
    <col min="15131" max="15360" width="9.26953125"/>
    <col min="15361" max="15361" width="50.26953125" customWidth="1"/>
    <col min="15362" max="15363" width="22.26953125" customWidth="1"/>
    <col min="15364" max="15364" width="28.26953125" customWidth="1"/>
    <col min="15365" max="15373" width="0" hidden="1" customWidth="1"/>
    <col min="15374" max="15379" width="7.26953125" customWidth="1"/>
    <col min="15380" max="15385" width="0" hidden="1" customWidth="1"/>
    <col min="15386" max="15386" width="7.7265625" customWidth="1"/>
    <col min="15387" max="15616" width="9.26953125"/>
    <col min="15617" max="15617" width="50.26953125" customWidth="1"/>
    <col min="15618" max="15619" width="22.26953125" customWidth="1"/>
    <col min="15620" max="15620" width="28.26953125" customWidth="1"/>
    <col min="15621" max="15629" width="0" hidden="1" customWidth="1"/>
    <col min="15630" max="15635" width="7.26953125" customWidth="1"/>
    <col min="15636" max="15641" width="0" hidden="1" customWidth="1"/>
    <col min="15642" max="15642" width="7.7265625" customWidth="1"/>
    <col min="15643" max="15872" width="9.26953125"/>
    <col min="15873" max="15873" width="50.26953125" customWidth="1"/>
    <col min="15874" max="15875" width="22.26953125" customWidth="1"/>
    <col min="15876" max="15876" width="28.26953125" customWidth="1"/>
    <col min="15877" max="15885" width="0" hidden="1" customWidth="1"/>
    <col min="15886" max="15891" width="7.26953125" customWidth="1"/>
    <col min="15892" max="15897" width="0" hidden="1" customWidth="1"/>
    <col min="15898" max="15898" width="7.7265625" customWidth="1"/>
    <col min="15899" max="16128" width="9.26953125"/>
    <col min="16129" max="16129" width="50.26953125" customWidth="1"/>
    <col min="16130" max="16131" width="22.26953125" customWidth="1"/>
    <col min="16132" max="16132" width="28.26953125" customWidth="1"/>
    <col min="16133" max="16141" width="0" hidden="1" customWidth="1"/>
    <col min="16142" max="16147" width="7.26953125" customWidth="1"/>
    <col min="16148" max="16153" width="0" hidden="1" customWidth="1"/>
    <col min="16154" max="16154" width="7.7265625" customWidth="1"/>
    <col min="16155" max="16384" width="9.26953125"/>
  </cols>
  <sheetData>
    <row r="1" spans="1:22" ht="54.75" customHeight="1" thickBot="1" x14ac:dyDescent="0.45">
      <c r="A1" s="200"/>
      <c r="B1" s="321" t="s">
        <v>212</v>
      </c>
      <c r="C1" s="322"/>
      <c r="D1" s="76" t="s">
        <v>254</v>
      </c>
      <c r="V1" s="77" t="s">
        <v>150</v>
      </c>
    </row>
    <row r="2" spans="1:22" ht="13" x14ac:dyDescent="0.3">
      <c r="A2" s="78"/>
      <c r="B2" s="78"/>
      <c r="C2" s="78"/>
    </row>
    <row r="3" spans="1:22" ht="13" x14ac:dyDescent="0.3">
      <c r="A3" s="32" t="s">
        <v>151</v>
      </c>
      <c r="B3" s="32"/>
      <c r="C3" s="32"/>
    </row>
    <row r="4" spans="1:22" ht="13" x14ac:dyDescent="0.25">
      <c r="A4" s="79"/>
      <c r="B4" s="80"/>
    </row>
    <row r="5" spans="1:22" ht="27.75" customHeight="1" x14ac:dyDescent="0.3">
      <c r="A5" s="326" t="s">
        <v>255</v>
      </c>
      <c r="B5" s="81" t="s">
        <v>184</v>
      </c>
      <c r="C5" s="82"/>
      <c r="D5" s="82"/>
      <c r="E5" s="83" t="s">
        <v>152</v>
      </c>
    </row>
    <row r="6" spans="1:22" ht="25.5" customHeight="1" x14ac:dyDescent="0.35">
      <c r="A6" s="326"/>
      <c r="B6" s="84" t="s">
        <v>242</v>
      </c>
      <c r="C6" s="82"/>
      <c r="D6" s="82"/>
      <c r="E6" s="85" t="s">
        <v>153</v>
      </c>
      <c r="V6" s="85" t="s">
        <v>154</v>
      </c>
    </row>
    <row r="7" spans="1:22" ht="24.75" customHeight="1" x14ac:dyDescent="0.3">
      <c r="A7" s="327"/>
      <c r="C7" s="32"/>
      <c r="E7" s="32"/>
    </row>
    <row r="8" spans="1:22" ht="13" x14ac:dyDescent="0.3">
      <c r="A8" s="86" t="s">
        <v>155</v>
      </c>
      <c r="B8" s="87"/>
      <c r="C8" s="88" t="s">
        <v>156</v>
      </c>
      <c r="D8" s="89" t="s">
        <v>157</v>
      </c>
      <c r="E8" s="32"/>
    </row>
    <row r="9" spans="1:22" ht="13" x14ac:dyDescent="0.3">
      <c r="A9" s="90" t="s">
        <v>1</v>
      </c>
      <c r="B9" s="91"/>
      <c r="C9" s="92" t="s">
        <v>1</v>
      </c>
      <c r="D9" s="93"/>
      <c r="E9" s="94" t="s">
        <v>158</v>
      </c>
    </row>
    <row r="10" spans="1:22" ht="13" x14ac:dyDescent="0.25">
      <c r="A10" s="323" t="s">
        <v>2</v>
      </c>
      <c r="B10" s="95"/>
      <c r="C10" s="96" t="s">
        <v>2</v>
      </c>
      <c r="D10" s="97"/>
    </row>
    <row r="11" spans="1:22" ht="13" x14ac:dyDescent="0.25">
      <c r="A11" s="324"/>
      <c r="B11" s="95"/>
      <c r="C11" s="98"/>
      <c r="D11" s="97"/>
    </row>
    <row r="12" spans="1:22" ht="13" x14ac:dyDescent="0.25">
      <c r="A12" s="324"/>
      <c r="B12" s="95"/>
      <c r="C12" s="98"/>
      <c r="D12" s="97"/>
    </row>
    <row r="13" spans="1:22" ht="13" x14ac:dyDescent="0.25">
      <c r="A13" s="325"/>
      <c r="B13" s="91"/>
      <c r="C13" s="99"/>
      <c r="D13" s="93"/>
    </row>
    <row r="14" spans="1:22" ht="13" x14ac:dyDescent="0.25">
      <c r="A14" s="90" t="s">
        <v>3</v>
      </c>
      <c r="B14" s="100"/>
      <c r="C14" s="92" t="s">
        <v>3</v>
      </c>
      <c r="D14" s="101"/>
    </row>
    <row r="15" spans="1:22" ht="13" x14ac:dyDescent="0.25">
      <c r="A15" s="102" t="s">
        <v>4</v>
      </c>
      <c r="B15" s="103"/>
      <c r="C15" s="104" t="s">
        <v>219</v>
      </c>
      <c r="D15" s="202"/>
    </row>
    <row r="16" spans="1:22" x14ac:dyDescent="0.25">
      <c r="A16" s="75"/>
      <c r="B16" s="75"/>
      <c r="C16" s="75"/>
    </row>
    <row r="17" spans="1:250" ht="15.5" x14ac:dyDescent="0.35">
      <c r="A17" s="105" t="s">
        <v>253</v>
      </c>
      <c r="B17" s="106"/>
      <c r="C17" s="107" t="s">
        <v>159</v>
      </c>
      <c r="D17" s="108"/>
    </row>
    <row r="18" spans="1:250" x14ac:dyDescent="0.25">
      <c r="A18" s="75"/>
      <c r="B18" s="75"/>
      <c r="C18" s="75"/>
    </row>
    <row r="19" spans="1:250" ht="39.5" thickBot="1" x14ac:dyDescent="0.35">
      <c r="A19" s="109" t="s">
        <v>0</v>
      </c>
      <c r="B19" s="110" t="s">
        <v>160</v>
      </c>
      <c r="C19" s="110" t="s">
        <v>161</v>
      </c>
      <c r="D19" s="111" t="s">
        <v>9</v>
      </c>
      <c r="E19" s="112" t="s">
        <v>152</v>
      </c>
      <c r="H19" t="s">
        <v>162</v>
      </c>
      <c r="T19" s="113" t="s">
        <v>162</v>
      </c>
      <c r="U19" s="114" t="s">
        <v>163</v>
      </c>
      <c r="V19" s="115" t="s">
        <v>164</v>
      </c>
      <c r="W19" s="116" t="s">
        <v>165</v>
      </c>
    </row>
    <row r="20" spans="1:250" ht="13" x14ac:dyDescent="0.3">
      <c r="A20" s="117" t="s">
        <v>166</v>
      </c>
      <c r="B20" s="118"/>
      <c r="C20" s="118"/>
      <c r="D20" s="119"/>
      <c r="G20" s="120" t="s">
        <v>167</v>
      </c>
      <c r="H20" s="121">
        <v>7.3173000000000004</v>
      </c>
      <c r="I20" t="s">
        <v>168</v>
      </c>
      <c r="T20" s="113"/>
      <c r="U20" s="114"/>
      <c r="V20" s="115"/>
    </row>
    <row r="21" spans="1:250" s="75" customFormat="1" x14ac:dyDescent="0.25">
      <c r="A21" s="122" t="s">
        <v>169</v>
      </c>
      <c r="B21" s="169" t="e">
        <f>#REF!</f>
        <v>#REF!</v>
      </c>
      <c r="C21" s="169"/>
      <c r="D21" s="170" t="e">
        <f>+B21-C21</f>
        <v>#REF!</v>
      </c>
      <c r="E21"/>
      <c r="F21"/>
      <c r="G21"/>
      <c r="H21" s="56" t="e">
        <f>#REF!*$H$20</f>
        <v>#REF!</v>
      </c>
      <c r="I21" s="56" t="e">
        <f>#REF!*$H$20</f>
        <v>#REF!</v>
      </c>
      <c r="J21" s="56" t="e">
        <f>#REF!*$H$20</f>
        <v>#REF!</v>
      </c>
      <c r="K21"/>
      <c r="L21"/>
      <c r="M21"/>
      <c r="N21"/>
      <c r="O21"/>
      <c r="P21"/>
      <c r="Q21"/>
      <c r="R21"/>
      <c r="S21"/>
      <c r="T21" s="123">
        <v>174291015.55000001</v>
      </c>
      <c r="U21" s="123" t="e">
        <f>+$B21-T21</f>
        <v>#REF!</v>
      </c>
      <c r="V21" s="48"/>
      <c r="W21" s="124" t="e">
        <f>D21-'[1]Design freeze bill assessment'!E13</f>
        <v>#REF!</v>
      </c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</row>
    <row r="22" spans="1:250" s="75" customFormat="1" ht="13" x14ac:dyDescent="0.3">
      <c r="A22" s="125" t="s">
        <v>170</v>
      </c>
      <c r="B22" s="171" t="e">
        <f>SUM(B21:B21)</f>
        <v>#REF!</v>
      </c>
      <c r="C22" s="171">
        <f>SUM(C21:C21)</f>
        <v>0</v>
      </c>
      <c r="D22" s="172" t="e">
        <f>SUM(D21:D21)</f>
        <v>#REF!</v>
      </c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 s="123">
        <v>506358942.53231335</v>
      </c>
      <c r="U22" s="123" t="e">
        <f>+$B22-T22</f>
        <v>#REF!</v>
      </c>
      <c r="V22" s="48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</row>
    <row r="23" spans="1:250" s="75" customFormat="1" ht="5.25" customHeight="1" x14ac:dyDescent="0.3">
      <c r="A23" s="125"/>
      <c r="B23" s="173"/>
      <c r="C23" s="173"/>
      <c r="D23" s="174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 s="123"/>
      <c r="U23" s="123"/>
      <c r="V23" s="48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</row>
    <row r="24" spans="1:250" s="75" customFormat="1" ht="13" x14ac:dyDescent="0.3">
      <c r="A24" s="201" t="s">
        <v>171</v>
      </c>
      <c r="B24" s="173"/>
      <c r="C24" s="173"/>
      <c r="D24" s="17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 s="123"/>
      <c r="U24" s="123"/>
      <c r="V24" s="48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</row>
    <row r="25" spans="1:250" s="75" customFormat="1" ht="13" x14ac:dyDescent="0.3">
      <c r="A25" s="126" t="s">
        <v>172</v>
      </c>
      <c r="B25" s="173"/>
      <c r="C25" s="173"/>
      <c r="D25" s="174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 s="123"/>
      <c r="U25" s="123">
        <f t="shared" ref="U25:U33" si="0">+$B25-T25</f>
        <v>0</v>
      </c>
      <c r="V25" s="48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</row>
    <row r="26" spans="1:250" s="75" customFormat="1" x14ac:dyDescent="0.25">
      <c r="A26" s="122" t="s">
        <v>169</v>
      </c>
      <c r="B26" s="176">
        <v>0</v>
      </c>
      <c r="C26" s="176">
        <v>0</v>
      </c>
      <c r="D26" s="177">
        <f>+B26-C26</f>
        <v>0</v>
      </c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 s="123">
        <v>18216894.670000002</v>
      </c>
      <c r="U26" s="123">
        <f t="shared" si="0"/>
        <v>-18216894.670000002</v>
      </c>
      <c r="V26" s="48"/>
      <c r="W26" s="124">
        <f>D26-'[1]CE &amp; BoQ Summary'!K10</f>
        <v>3.1327009201049805E-3</v>
      </c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</row>
    <row r="27" spans="1:250" s="75" customFormat="1" ht="13.5" thickBot="1" x14ac:dyDescent="0.35">
      <c r="A27" s="127" t="s">
        <v>173</v>
      </c>
      <c r="B27" s="178">
        <f>SUM(B26:B26)</f>
        <v>0</v>
      </c>
      <c r="C27" s="178">
        <f>SUM(C26:C26)</f>
        <v>0</v>
      </c>
      <c r="D27" s="179">
        <f>+B27-C27</f>
        <v>0</v>
      </c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 s="123">
        <v>18216894.670000002</v>
      </c>
      <c r="U27" s="123">
        <f t="shared" si="0"/>
        <v>-18216894.670000002</v>
      </c>
      <c r="V27" s="48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</row>
    <row r="28" spans="1:250" s="75" customFormat="1" ht="13" x14ac:dyDescent="0.3">
      <c r="A28" s="128" t="s">
        <v>138</v>
      </c>
      <c r="B28" s="180" t="e">
        <f>B22+B27</f>
        <v>#REF!</v>
      </c>
      <c r="C28" s="180">
        <f>C22+C27</f>
        <v>0</v>
      </c>
      <c r="D28" s="181" t="e">
        <f>D22+D27</f>
        <v>#REF!</v>
      </c>
      <c r="E28"/>
      <c r="F28"/>
      <c r="G28"/>
      <c r="H28"/>
      <c r="I28" t="s">
        <v>162</v>
      </c>
      <c r="J28" s="124" t="e">
        <f>D28-'[1]Employer''s Assessment'!D33</f>
        <v>#REF!</v>
      </c>
      <c r="K28"/>
      <c r="L28"/>
      <c r="M28"/>
      <c r="N28"/>
      <c r="O28"/>
      <c r="P28"/>
      <c r="Q28"/>
      <c r="R28"/>
      <c r="S28"/>
      <c r="T28" s="123">
        <v>544108666.56231332</v>
      </c>
      <c r="U28" s="123" t="e">
        <f t="shared" si="0"/>
        <v>#REF!</v>
      </c>
      <c r="V28" s="4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</row>
    <row r="29" spans="1:250" s="75" customFormat="1" ht="6" customHeight="1" x14ac:dyDescent="0.3">
      <c r="A29" s="128"/>
      <c r="B29" s="182"/>
      <c r="C29" s="182"/>
      <c r="D29" s="183"/>
      <c r="E29"/>
      <c r="F29"/>
      <c r="G29"/>
      <c r="H29"/>
      <c r="I29"/>
      <c r="J29" s="124"/>
      <c r="K29"/>
      <c r="L29"/>
      <c r="M29"/>
      <c r="N29"/>
      <c r="O29"/>
      <c r="P29"/>
      <c r="Q29"/>
      <c r="R29"/>
      <c r="S29"/>
      <c r="T29" s="123"/>
      <c r="U29" s="123"/>
      <c r="V29" s="48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</row>
    <row r="30" spans="1:250" s="75" customFormat="1" ht="13" thickBot="1" x14ac:dyDescent="0.3">
      <c r="A30" s="129" t="s">
        <v>174</v>
      </c>
      <c r="B30" s="184" t="e">
        <f>ROUND((B28*0),2)</f>
        <v>#REF!</v>
      </c>
      <c r="C30" s="184">
        <f>ROUND((C28*0),2)</f>
        <v>0</v>
      </c>
      <c r="D30" s="185" t="e">
        <f>+B30-C30</f>
        <v>#REF!</v>
      </c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 s="123">
        <v>54410866.659999996</v>
      </c>
      <c r="U30" s="123" t="e">
        <f t="shared" si="0"/>
        <v>#REF!</v>
      </c>
      <c r="V30" s="48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</row>
    <row r="31" spans="1:250" s="75" customFormat="1" ht="13" x14ac:dyDescent="0.3">
      <c r="A31" s="130" t="s">
        <v>140</v>
      </c>
      <c r="B31" s="180" t="e">
        <f>+B28-B30</f>
        <v>#REF!</v>
      </c>
      <c r="C31" s="180">
        <f>+C28-C30</f>
        <v>0</v>
      </c>
      <c r="D31" s="181" t="e">
        <f>+D28-D30</f>
        <v>#REF!</v>
      </c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 s="123">
        <v>489697799.90231335</v>
      </c>
      <c r="U31" s="123" t="e">
        <f t="shared" si="0"/>
        <v>#REF!</v>
      </c>
      <c r="V31" s="1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</row>
    <row r="32" spans="1:250" s="75" customFormat="1" ht="13.5" thickBot="1" x14ac:dyDescent="0.35">
      <c r="A32" s="132" t="s">
        <v>175</v>
      </c>
      <c r="B32" s="182">
        <v>0</v>
      </c>
      <c r="C32" s="182">
        <v>0</v>
      </c>
      <c r="D32" s="183">
        <f>B32-C32</f>
        <v>0</v>
      </c>
      <c r="E32" s="133" t="s">
        <v>176</v>
      </c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 s="123"/>
      <c r="U32" s="123">
        <f t="shared" si="0"/>
        <v>0</v>
      </c>
      <c r="V32" s="48" t="s">
        <v>177</v>
      </c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</row>
    <row r="33" spans="1:250" s="75" customFormat="1" ht="13" x14ac:dyDescent="0.3">
      <c r="A33" s="130" t="s">
        <v>140</v>
      </c>
      <c r="B33" s="180" t="e">
        <f>+B31+B32</f>
        <v>#REF!</v>
      </c>
      <c r="C33" s="180">
        <f>+C31+C32</f>
        <v>0</v>
      </c>
      <c r="D33" s="181" t="e">
        <f>+D31+D32</f>
        <v>#REF!</v>
      </c>
      <c r="E33"/>
      <c r="F33" s="134"/>
      <c r="G33"/>
      <c r="H33"/>
      <c r="I33"/>
      <c r="J33"/>
      <c r="K33"/>
      <c r="L33"/>
      <c r="M33"/>
      <c r="N33"/>
      <c r="O33"/>
      <c r="P33"/>
      <c r="Q33"/>
      <c r="R33"/>
      <c r="S33"/>
      <c r="T33" s="123">
        <v>489697799.90231335</v>
      </c>
      <c r="U33" s="123" t="e">
        <f t="shared" si="0"/>
        <v>#REF!</v>
      </c>
      <c r="V33" s="131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</row>
    <row r="34" spans="1:250" s="75" customFormat="1" ht="4.5" customHeight="1" x14ac:dyDescent="0.3">
      <c r="A34" s="130"/>
      <c r="B34" s="173"/>
      <c r="C34" s="173"/>
      <c r="D34" s="174"/>
      <c r="E34"/>
      <c r="F34" s="134"/>
      <c r="G34"/>
      <c r="H34"/>
      <c r="I34"/>
      <c r="J34"/>
      <c r="K34"/>
      <c r="L34"/>
      <c r="M34"/>
      <c r="N34"/>
      <c r="O34"/>
      <c r="P34"/>
      <c r="Q34"/>
      <c r="R34"/>
      <c r="S34"/>
      <c r="T34" s="123"/>
      <c r="U34" s="123"/>
      <c r="V34" s="131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</row>
    <row r="35" spans="1:250" s="75" customFormat="1" ht="13" x14ac:dyDescent="0.3">
      <c r="A35" s="136" t="s">
        <v>178</v>
      </c>
      <c r="B35" s="186">
        <v>0</v>
      </c>
      <c r="C35" s="184">
        <v>0</v>
      </c>
      <c r="D35" s="175">
        <f>+B35-C35</f>
        <v>0</v>
      </c>
      <c r="E35" s="1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 s="123">
        <v>14024922.32</v>
      </c>
      <c r="U35" s="123"/>
      <c r="V35" s="48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 s="137"/>
      <c r="AP35" s="137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</row>
    <row r="36" spans="1:250" s="75" customFormat="1" ht="13.5" thickBot="1" x14ac:dyDescent="0.35">
      <c r="A36" s="117" t="s">
        <v>179</v>
      </c>
      <c r="B36" s="178">
        <f>B35</f>
        <v>0</v>
      </c>
      <c r="C36" s="178">
        <f>C35</f>
        <v>0</v>
      </c>
      <c r="D36" s="179">
        <f>B36-C36</f>
        <v>0</v>
      </c>
      <c r="E36" s="94" t="s">
        <v>180</v>
      </c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 s="123">
        <v>23225926.939999998</v>
      </c>
      <c r="U36" s="123">
        <f t="shared" ref="U36:U43" si="1">+$B36-T36</f>
        <v>-23225926.939999998</v>
      </c>
      <c r="V36" s="48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</row>
    <row r="37" spans="1:250" s="138" customFormat="1" ht="13" x14ac:dyDescent="0.3">
      <c r="A37" s="130" t="s">
        <v>140</v>
      </c>
      <c r="B37" s="180" t="e">
        <f>+B33+B36</f>
        <v>#REF!</v>
      </c>
      <c r="C37" s="180">
        <f>+C33+C36</f>
        <v>0</v>
      </c>
      <c r="D37" s="181" t="e">
        <f>+D33+D36</f>
        <v>#REF!</v>
      </c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 s="123">
        <v>512923726.84231335</v>
      </c>
      <c r="U37" s="123" t="e">
        <f t="shared" si="1"/>
        <v>#REF!</v>
      </c>
      <c r="V37" s="131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</row>
    <row r="38" spans="1:250" s="138" customFormat="1" ht="13" thickBot="1" x14ac:dyDescent="0.3">
      <c r="A38" s="122" t="s">
        <v>141</v>
      </c>
      <c r="B38" s="184">
        <v>0</v>
      </c>
      <c r="C38" s="184">
        <v>0</v>
      </c>
      <c r="D38" s="185">
        <f>B38-C38</f>
        <v>0</v>
      </c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 s="123">
        <v>0</v>
      </c>
      <c r="U38" s="123">
        <f t="shared" si="1"/>
        <v>0</v>
      </c>
      <c r="V38" s="4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</row>
    <row r="39" spans="1:250" s="138" customFormat="1" ht="13" x14ac:dyDescent="0.3">
      <c r="A39" s="130" t="s">
        <v>140</v>
      </c>
      <c r="B39" s="180" t="e">
        <f>+B37-B38</f>
        <v>#REF!</v>
      </c>
      <c r="C39" s="180">
        <f>+C37-C38</f>
        <v>0</v>
      </c>
      <c r="D39" s="181" t="e">
        <f>+D37+D38</f>
        <v>#REF!</v>
      </c>
      <c r="E39"/>
      <c r="F39"/>
      <c r="G39"/>
      <c r="H39"/>
      <c r="I39" t="s">
        <v>162</v>
      </c>
      <c r="J39" s="124" t="e">
        <f>D39-'[1]Employer''s Assessment'!D43</f>
        <v>#REF!</v>
      </c>
      <c r="K39"/>
      <c r="L39"/>
      <c r="M39"/>
      <c r="N39"/>
      <c r="O39"/>
      <c r="P39"/>
      <c r="Q39"/>
      <c r="R39"/>
      <c r="S39"/>
      <c r="T39" s="123">
        <v>512923726.84231335</v>
      </c>
      <c r="U39" s="123" t="e">
        <f t="shared" si="1"/>
        <v>#REF!</v>
      </c>
      <c r="V39" s="131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</row>
    <row r="40" spans="1:250" s="140" customFormat="1" ht="13.5" thickBot="1" x14ac:dyDescent="0.3">
      <c r="A40" s="122" t="s">
        <v>259</v>
      </c>
      <c r="B40" s="184" t="e">
        <f>ROUND((B39*0.15),2)</f>
        <v>#REF!</v>
      </c>
      <c r="C40" s="184">
        <f>ROUND((C39*0.15),2)</f>
        <v>0</v>
      </c>
      <c r="D40" s="185" t="e">
        <f>+B40-C40</f>
        <v>#REF!</v>
      </c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 s="123">
        <v>71809321.760000005</v>
      </c>
      <c r="U40" s="123" t="e">
        <f t="shared" si="1"/>
        <v>#REF!</v>
      </c>
      <c r="V40" s="139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</row>
    <row r="41" spans="1:250" s="138" customFormat="1" ht="13.5" thickBot="1" x14ac:dyDescent="0.35">
      <c r="A41" s="130" t="s">
        <v>5</v>
      </c>
      <c r="B41" s="187" t="e">
        <f>+B39+B40</f>
        <v>#REF!</v>
      </c>
      <c r="C41" s="187">
        <f>C39+C40</f>
        <v>0</v>
      </c>
      <c r="D41" s="188" t="e">
        <f>+D39+D40</f>
        <v>#REF!</v>
      </c>
      <c r="E41"/>
      <c r="F41"/>
      <c r="G41"/>
      <c r="H41"/>
      <c r="I41" t="s">
        <v>162</v>
      </c>
      <c r="J41" s="124" t="e">
        <f>D41-'[1]Employer''s Assessment'!D45</f>
        <v>#REF!</v>
      </c>
      <c r="K41"/>
      <c r="L41"/>
      <c r="M41"/>
      <c r="N41"/>
      <c r="O41"/>
      <c r="P41"/>
      <c r="Q41"/>
      <c r="R41"/>
      <c r="S41"/>
      <c r="T41" s="123">
        <v>584733048.6023134</v>
      </c>
      <c r="U41" s="123" t="e">
        <f t="shared" si="1"/>
        <v>#REF!</v>
      </c>
      <c r="V41" s="13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</row>
    <row r="42" spans="1:250" s="138" customFormat="1" ht="5.25" customHeight="1" thickTop="1" x14ac:dyDescent="0.3">
      <c r="A42" s="141"/>
      <c r="B42" s="182"/>
      <c r="C42" s="182"/>
      <c r="D42" s="183"/>
      <c r="E42"/>
      <c r="F42"/>
      <c r="G42"/>
      <c r="H42"/>
      <c r="I42"/>
      <c r="J42" s="124"/>
      <c r="K42"/>
      <c r="L42"/>
      <c r="M42"/>
      <c r="N42"/>
      <c r="O42"/>
      <c r="P42"/>
      <c r="Q42"/>
      <c r="R42"/>
      <c r="S42"/>
      <c r="T42" s="123"/>
      <c r="U42" s="123"/>
      <c r="V42" s="131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</row>
    <row r="43" spans="1:250" ht="13" x14ac:dyDescent="0.3">
      <c r="A43" s="142" t="s">
        <v>139</v>
      </c>
      <c r="B43" s="189"/>
      <c r="C43" s="189"/>
      <c r="D43" s="190"/>
      <c r="T43" s="123"/>
      <c r="U43" s="123">
        <f t="shared" si="1"/>
        <v>0</v>
      </c>
      <c r="V43" s="48"/>
    </row>
    <row r="44" spans="1:250" x14ac:dyDescent="0.25">
      <c r="A44" s="136" t="s">
        <v>172</v>
      </c>
      <c r="B44" s="191">
        <v>0</v>
      </c>
      <c r="C44" s="191">
        <v>0</v>
      </c>
      <c r="D44" s="170">
        <f>+B44-C44</f>
        <v>0</v>
      </c>
      <c r="T44" s="123"/>
      <c r="U44" s="123"/>
      <c r="V44" s="48"/>
    </row>
    <row r="45" spans="1:250" ht="13" thickBot="1" x14ac:dyDescent="0.3">
      <c r="A45" s="129" t="s">
        <v>169</v>
      </c>
      <c r="B45" s="191">
        <v>0</v>
      </c>
      <c r="C45" s="191">
        <v>0</v>
      </c>
      <c r="D45" s="185">
        <f>B45-C45</f>
        <v>0</v>
      </c>
      <c r="T45" s="123">
        <v>10892966.27</v>
      </c>
      <c r="U45" s="123">
        <f>+$B45-T45</f>
        <v>-10892966.27</v>
      </c>
      <c r="V45" s="48"/>
    </row>
    <row r="46" spans="1:250" ht="13" x14ac:dyDescent="0.3">
      <c r="A46" s="128" t="s">
        <v>139</v>
      </c>
      <c r="B46" s="180">
        <f>SUM(B44:B45)</f>
        <v>0</v>
      </c>
      <c r="C46" s="180">
        <f>SUM(C44:C45)</f>
        <v>0</v>
      </c>
      <c r="D46" s="181">
        <f>+B46-C46</f>
        <v>0</v>
      </c>
      <c r="I46" t="s">
        <v>162</v>
      </c>
      <c r="J46" s="124">
        <f>D46-'[1]Employer''s Assessment'!D50</f>
        <v>-331905.9072598815</v>
      </c>
      <c r="T46" s="123">
        <v>153256397.35704625</v>
      </c>
      <c r="U46" s="123">
        <f>+$B46-T46</f>
        <v>-153256397.35704625</v>
      </c>
      <c r="V46" s="48"/>
    </row>
    <row r="47" spans="1:250" ht="12.75" customHeight="1" thickBot="1" x14ac:dyDescent="0.3">
      <c r="A47" s="122" t="s">
        <v>259</v>
      </c>
      <c r="B47" s="184">
        <f>ROUND((B46*0.15),2)</f>
        <v>0</v>
      </c>
      <c r="C47" s="184">
        <f>ROUND((C46*0.15),2)</f>
        <v>0</v>
      </c>
      <c r="D47" s="185">
        <f>+B47-C47</f>
        <v>0</v>
      </c>
      <c r="T47" s="123">
        <v>21455895.629999999</v>
      </c>
      <c r="U47" s="123">
        <f>+$B47-T47</f>
        <v>-21455895.629999999</v>
      </c>
      <c r="V47" s="48"/>
    </row>
    <row r="48" spans="1:250" ht="13.5" thickBot="1" x14ac:dyDescent="0.35">
      <c r="A48" s="130" t="s">
        <v>5</v>
      </c>
      <c r="B48" s="187">
        <f>+B46+B47</f>
        <v>0</v>
      </c>
      <c r="C48" s="187">
        <f>+C46+C47</f>
        <v>0</v>
      </c>
      <c r="D48" s="188">
        <f>+D46+D47</f>
        <v>0</v>
      </c>
      <c r="I48" t="s">
        <v>162</v>
      </c>
      <c r="J48" s="124">
        <f>D48-'[1]Employer''s Assessment'!D52</f>
        <v>-378372.73725987971</v>
      </c>
      <c r="T48" s="123">
        <v>174712292.98704624</v>
      </c>
      <c r="U48" s="123">
        <f>+$B48-T48</f>
        <v>-174712292.98704624</v>
      </c>
      <c r="V48" s="48"/>
    </row>
    <row r="49" spans="1:19" ht="13" thickTop="1" x14ac:dyDescent="0.25">
      <c r="A49" s="143"/>
      <c r="B49" s="144"/>
      <c r="C49" s="144"/>
      <c r="D49" s="145"/>
    </row>
    <row r="50" spans="1:19" ht="13" x14ac:dyDescent="0.25">
      <c r="A50" s="146" t="s">
        <v>6</v>
      </c>
      <c r="B50" s="147"/>
      <c r="C50" s="148"/>
      <c r="D50" s="149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</row>
    <row r="51" spans="1:19" x14ac:dyDescent="0.25">
      <c r="A51" s="151"/>
      <c r="B51" s="152"/>
      <c r="C51" s="153"/>
      <c r="D51" s="154"/>
    </row>
    <row r="52" spans="1:19" ht="17" x14ac:dyDescent="0.35">
      <c r="A52" s="155" t="s">
        <v>7</v>
      </c>
      <c r="B52" s="156" t="s">
        <v>8</v>
      </c>
      <c r="C52" s="157" t="s">
        <v>181</v>
      </c>
      <c r="D52" s="154"/>
    </row>
    <row r="53" spans="1:19" ht="13" x14ac:dyDescent="0.25">
      <c r="A53" s="158" t="s">
        <v>182</v>
      </c>
      <c r="B53" s="159"/>
      <c r="C53" s="159"/>
      <c r="D53" s="16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</row>
    <row r="54" spans="1:19" ht="14" x14ac:dyDescent="0.3">
      <c r="A54" s="168"/>
      <c r="B54" s="152"/>
      <c r="C54" s="161"/>
      <c r="D54" s="167"/>
    </row>
    <row r="55" spans="1:19" ht="17" x14ac:dyDescent="0.35">
      <c r="A55" s="155" t="s">
        <v>256</v>
      </c>
      <c r="B55" s="156" t="s">
        <v>8</v>
      </c>
      <c r="C55" s="162" t="s">
        <v>181</v>
      </c>
      <c r="D55" s="198" t="s">
        <v>22</v>
      </c>
    </row>
    <row r="56" spans="1:19" ht="13" x14ac:dyDescent="0.25">
      <c r="A56" s="158" t="s">
        <v>218</v>
      </c>
      <c r="B56" s="159"/>
      <c r="C56" s="159"/>
      <c r="D56" s="160"/>
    </row>
    <row r="57" spans="1:19" ht="14" x14ac:dyDescent="0.3">
      <c r="A57" s="168"/>
      <c r="B57" s="152"/>
      <c r="C57" s="161"/>
      <c r="D57" s="167"/>
    </row>
    <row r="58" spans="1:19" ht="17" x14ac:dyDescent="0.35">
      <c r="A58" s="155" t="s">
        <v>257</v>
      </c>
      <c r="B58" s="156" t="s">
        <v>8</v>
      </c>
      <c r="C58" s="162" t="s">
        <v>181</v>
      </c>
      <c r="D58" s="198" t="s">
        <v>22</v>
      </c>
    </row>
    <row r="59" spans="1:19" ht="13" x14ac:dyDescent="0.25">
      <c r="A59" s="163" t="s">
        <v>183</v>
      </c>
      <c r="B59" s="150"/>
      <c r="C59" s="150"/>
      <c r="D59" s="154"/>
    </row>
    <row r="60" spans="1:19" ht="14" x14ac:dyDescent="0.3">
      <c r="A60" s="168"/>
      <c r="B60" s="152"/>
      <c r="C60" s="161"/>
      <c r="D60" s="154"/>
    </row>
    <row r="61" spans="1:19" ht="17" x14ac:dyDescent="0.35">
      <c r="A61" s="164" t="s">
        <v>258</v>
      </c>
      <c r="B61" s="165" t="s">
        <v>8</v>
      </c>
      <c r="C61" s="166" t="s">
        <v>181</v>
      </c>
      <c r="D61" s="199"/>
    </row>
  </sheetData>
  <sheetProtection password="CF7A" sheet="1" objects="1" scenarios="1"/>
  <protectedRanges>
    <protectedRange sqref="A51 A54 A57 A60" name="Range6"/>
    <protectedRange sqref="C21" name="Range1"/>
    <protectedRange sqref="B8:B15" name="Range2"/>
    <protectedRange sqref="D9:D15" name="Range3"/>
    <protectedRange sqref="B17" name="Range4"/>
    <protectedRange sqref="D17" name="Range5"/>
  </protectedRanges>
  <mergeCells count="3">
    <mergeCell ref="B1:C1"/>
    <mergeCell ref="A10:A13"/>
    <mergeCell ref="A5:A7"/>
  </mergeCells>
  <pageMargins left="0.7" right="0.7" top="0.75" bottom="0.75" header="0.3" footer="0.3"/>
  <pageSetup paperSize="9" scale="7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J75"/>
  <sheetViews>
    <sheetView workbookViewId="0">
      <selection activeCell="D18" sqref="D18"/>
    </sheetView>
  </sheetViews>
  <sheetFormatPr defaultColWidth="9.26953125" defaultRowHeight="12.5" x14ac:dyDescent="0.25"/>
  <cols>
    <col min="1" max="1" width="12" style="8" customWidth="1"/>
    <col min="2" max="2" width="13.7265625" style="8" customWidth="1"/>
    <col min="3" max="3" width="30.26953125" style="8" customWidth="1"/>
    <col min="4" max="4" width="8.54296875" style="8" customWidth="1"/>
    <col min="5" max="5" width="15" style="8" customWidth="1"/>
    <col min="6" max="6" width="13.7265625" style="8" customWidth="1"/>
    <col min="7" max="7" width="17.453125" style="8" bestFit="1" customWidth="1"/>
    <col min="8" max="8" width="15" style="8" customWidth="1"/>
    <col min="9" max="9" width="9.26953125" style="8"/>
    <col min="10" max="10" width="11" style="8" bestFit="1" customWidth="1"/>
    <col min="11" max="16384" width="9.26953125" style="8"/>
  </cols>
  <sheetData>
    <row r="1" spans="1:8" ht="15.5" x14ac:dyDescent="0.35">
      <c r="A1" s="330" t="s">
        <v>23</v>
      </c>
      <c r="B1" s="330"/>
      <c r="C1" s="330"/>
      <c r="D1" s="331"/>
      <c r="E1" s="331"/>
      <c r="F1" s="331"/>
      <c r="G1" s="331"/>
      <c r="H1" s="331"/>
    </row>
    <row r="2" spans="1:8" ht="15.5" x14ac:dyDescent="0.35">
      <c r="A2" s="330" t="s">
        <v>25</v>
      </c>
      <c r="B2" s="330"/>
      <c r="C2" s="330"/>
      <c r="D2" s="330"/>
      <c r="E2" s="330"/>
      <c r="F2" s="330"/>
      <c r="G2" s="330"/>
      <c r="H2" s="330"/>
    </row>
    <row r="3" spans="1:8" ht="15.5" x14ac:dyDescent="0.35">
      <c r="A3" s="39"/>
      <c r="B3" s="39"/>
      <c r="C3" s="39"/>
      <c r="D3" s="39"/>
      <c r="E3" s="39"/>
      <c r="F3" s="39"/>
      <c r="G3" s="39"/>
      <c r="H3" s="39"/>
    </row>
    <row r="4" spans="1:8" ht="15.5" x14ac:dyDescent="0.35">
      <c r="A4" s="330" t="s">
        <v>16</v>
      </c>
      <c r="B4" s="330"/>
      <c r="C4" s="330"/>
      <c r="D4" s="331"/>
      <c r="E4" s="331"/>
      <c r="F4" s="331"/>
      <c r="G4" s="331"/>
      <c r="H4" s="331"/>
    </row>
    <row r="5" spans="1:8" ht="15.5" x14ac:dyDescent="0.35">
      <c r="A5" s="40"/>
      <c r="B5" s="40"/>
      <c r="C5" s="40"/>
      <c r="D5" s="40"/>
      <c r="E5" s="40"/>
      <c r="F5" s="40"/>
      <c r="G5" s="40"/>
      <c r="H5" s="40"/>
    </row>
    <row r="6" spans="1:8" ht="15.5" x14ac:dyDescent="0.35">
      <c r="A6" s="332">
        <v>41640</v>
      </c>
      <c r="B6" s="332"/>
      <c r="C6" s="333"/>
      <c r="D6" s="333"/>
      <c r="E6" s="333"/>
      <c r="F6" s="333"/>
      <c r="G6" s="333"/>
      <c r="H6" s="333"/>
    </row>
    <row r="7" spans="1:8" ht="15.5" x14ac:dyDescent="0.35">
      <c r="A7" s="16"/>
      <c r="B7" s="16"/>
      <c r="C7" s="16"/>
      <c r="D7" s="16"/>
      <c r="E7" s="16"/>
      <c r="F7" s="16"/>
      <c r="G7" s="16"/>
      <c r="H7" s="16"/>
    </row>
    <row r="8" spans="1:8" ht="15.5" x14ac:dyDescent="0.35">
      <c r="A8" s="334">
        <v>4600052536</v>
      </c>
      <c r="B8" s="334"/>
      <c r="C8" s="334"/>
      <c r="D8" s="334"/>
      <c r="E8" s="334"/>
      <c r="F8" s="334"/>
      <c r="G8" s="334"/>
      <c r="H8" s="334"/>
    </row>
    <row r="9" spans="1:8" ht="15.5" x14ac:dyDescent="0.35">
      <c r="A9" s="40"/>
      <c r="B9" s="40"/>
      <c r="C9" s="40"/>
      <c r="D9" s="40"/>
      <c r="E9" s="40"/>
      <c r="F9" s="40"/>
      <c r="G9" s="40"/>
      <c r="H9" s="40"/>
    </row>
    <row r="10" spans="1:8" ht="13" thickBot="1" x14ac:dyDescent="0.3"/>
    <row r="11" spans="1:8" s="17" customFormat="1" ht="26.5" thickBot="1" x14ac:dyDescent="0.3">
      <c r="A11" s="2" t="s">
        <v>18</v>
      </c>
      <c r="B11" s="335" t="s">
        <v>10</v>
      </c>
      <c r="C11" s="336"/>
      <c r="D11" s="3" t="s">
        <v>12</v>
      </c>
      <c r="E11" s="2" t="s">
        <v>17</v>
      </c>
      <c r="F11" s="2" t="s">
        <v>19</v>
      </c>
      <c r="G11" s="2" t="s">
        <v>20</v>
      </c>
      <c r="H11" s="3" t="s">
        <v>11</v>
      </c>
    </row>
    <row r="12" spans="1:8" x14ac:dyDescent="0.25">
      <c r="A12" s="18">
        <v>4501828233</v>
      </c>
      <c r="B12" s="24" t="s">
        <v>65</v>
      </c>
      <c r="C12" s="25"/>
      <c r="D12" s="1">
        <v>1</v>
      </c>
      <c r="E12" s="14">
        <v>18000</v>
      </c>
      <c r="F12" s="14"/>
      <c r="G12" s="14"/>
      <c r="H12" s="20">
        <f>D12*E12</f>
        <v>18000</v>
      </c>
    </row>
    <row r="13" spans="1:8" x14ac:dyDescent="0.25">
      <c r="A13" s="18">
        <v>4501828233</v>
      </c>
      <c r="B13" s="24" t="s">
        <v>66</v>
      </c>
      <c r="C13" s="25"/>
      <c r="D13" s="1">
        <v>1</v>
      </c>
      <c r="E13" s="14">
        <v>1640</v>
      </c>
      <c r="F13" s="14"/>
      <c r="G13" s="14"/>
      <c r="H13" s="20">
        <f>D13*E13</f>
        <v>1640</v>
      </c>
    </row>
    <row r="14" spans="1:8" s="32" customFormat="1" ht="13" x14ac:dyDescent="0.3">
      <c r="A14" s="44"/>
      <c r="B14" s="43" t="s">
        <v>34</v>
      </c>
      <c r="C14" s="45"/>
      <c r="D14" s="31"/>
      <c r="E14" s="12"/>
      <c r="F14" s="12"/>
      <c r="G14" s="12"/>
      <c r="H14" s="13">
        <f>SUM(H12:H13)</f>
        <v>19640</v>
      </c>
    </row>
    <row r="15" spans="1:8" x14ac:dyDescent="0.25">
      <c r="A15" s="18"/>
      <c r="B15" s="24"/>
      <c r="C15" s="25"/>
      <c r="D15" s="1"/>
      <c r="E15" s="14"/>
      <c r="F15" s="14"/>
      <c r="G15" s="14"/>
      <c r="H15" s="20"/>
    </row>
    <row r="16" spans="1:8" x14ac:dyDescent="0.25">
      <c r="A16" s="18"/>
      <c r="B16" s="24" t="s">
        <v>36</v>
      </c>
      <c r="C16" s="25"/>
      <c r="D16" s="1"/>
      <c r="E16" s="14"/>
      <c r="F16" s="14"/>
      <c r="G16" s="14"/>
      <c r="H16" s="20"/>
    </row>
    <row r="17" spans="1:10" x14ac:dyDescent="0.25">
      <c r="A17" s="18">
        <v>4501828233</v>
      </c>
      <c r="B17" s="24" t="s">
        <v>26</v>
      </c>
      <c r="C17" s="25" t="s">
        <v>27</v>
      </c>
      <c r="D17" s="1">
        <f>40+16+10</f>
        <v>66</v>
      </c>
      <c r="E17" s="14">
        <v>40</v>
      </c>
      <c r="F17" s="14"/>
      <c r="G17" s="14"/>
      <c r="H17" s="20">
        <f t="shared" ref="H17:H22" si="0">D17*E17</f>
        <v>2640</v>
      </c>
    </row>
    <row r="18" spans="1:10" x14ac:dyDescent="0.25">
      <c r="A18" s="18">
        <v>4501828233</v>
      </c>
      <c r="B18" s="24" t="s">
        <v>28</v>
      </c>
      <c r="C18" s="25" t="s">
        <v>29</v>
      </c>
      <c r="D18" s="1">
        <f>40+16+40</f>
        <v>96</v>
      </c>
      <c r="E18" s="14">
        <v>24</v>
      </c>
      <c r="F18" s="14"/>
      <c r="G18" s="14"/>
      <c r="H18" s="20">
        <f t="shared" si="0"/>
        <v>2304</v>
      </c>
    </row>
    <row r="19" spans="1:10" x14ac:dyDescent="0.25">
      <c r="A19" s="18">
        <v>4501828233</v>
      </c>
      <c r="B19" s="26" t="s">
        <v>28</v>
      </c>
      <c r="C19" s="27" t="s">
        <v>30</v>
      </c>
      <c r="D19" s="1">
        <f>40+16</f>
        <v>56</v>
      </c>
      <c r="E19" s="14">
        <v>24</v>
      </c>
      <c r="F19" s="14"/>
      <c r="G19" s="14"/>
      <c r="H19" s="20">
        <f t="shared" si="0"/>
        <v>1344</v>
      </c>
    </row>
    <row r="20" spans="1:10" ht="13" x14ac:dyDescent="0.3">
      <c r="A20" s="18">
        <v>4501828233</v>
      </c>
      <c r="B20" s="26" t="s">
        <v>28</v>
      </c>
      <c r="C20" s="27" t="s">
        <v>31</v>
      </c>
      <c r="D20" s="1">
        <f>40+16+40</f>
        <v>96</v>
      </c>
      <c r="E20" s="14">
        <v>24</v>
      </c>
      <c r="F20" s="12"/>
      <c r="G20" s="12"/>
      <c r="H20" s="20">
        <f t="shared" si="0"/>
        <v>2304</v>
      </c>
    </row>
    <row r="21" spans="1:10" x14ac:dyDescent="0.25">
      <c r="A21" s="18">
        <v>4501828233</v>
      </c>
      <c r="B21" s="26" t="s">
        <v>28</v>
      </c>
      <c r="C21" s="27" t="s">
        <v>32</v>
      </c>
      <c r="D21" s="1">
        <f>40+16+40</f>
        <v>96</v>
      </c>
      <c r="E21" s="14">
        <v>24</v>
      </c>
      <c r="F21" s="14"/>
      <c r="G21" s="14"/>
      <c r="H21" s="20">
        <f t="shared" si="0"/>
        <v>2304</v>
      </c>
    </row>
    <row r="22" spans="1:10" x14ac:dyDescent="0.25">
      <c r="A22" s="18">
        <v>4501828233</v>
      </c>
      <c r="B22" s="26" t="s">
        <v>28</v>
      </c>
      <c r="C22" s="27" t="s">
        <v>33</v>
      </c>
      <c r="D22" s="1">
        <f>32+16</f>
        <v>48</v>
      </c>
      <c r="E22" s="14">
        <v>24</v>
      </c>
      <c r="F22" s="14"/>
      <c r="G22" s="14"/>
      <c r="H22" s="20">
        <f t="shared" si="0"/>
        <v>1152</v>
      </c>
      <c r="J22" s="22"/>
    </row>
    <row r="23" spans="1:10" s="32" customFormat="1" ht="13" x14ac:dyDescent="0.3">
      <c r="A23" s="28"/>
      <c r="B23" s="29" t="s">
        <v>34</v>
      </c>
      <c r="C23" s="30"/>
      <c r="D23" s="31"/>
      <c r="E23" s="12"/>
      <c r="F23" s="12"/>
      <c r="G23" s="12"/>
      <c r="H23" s="13">
        <f>SUM(H17:H22)</f>
        <v>12048</v>
      </c>
      <c r="J23" s="33"/>
    </row>
    <row r="24" spans="1:10" x14ac:dyDescent="0.25">
      <c r="A24" s="19"/>
      <c r="B24" s="11"/>
      <c r="C24" s="21"/>
      <c r="D24" s="1"/>
      <c r="E24" s="14"/>
      <c r="F24" s="14"/>
      <c r="G24" s="14"/>
      <c r="H24" s="20"/>
    </row>
    <row r="25" spans="1:10" x14ac:dyDescent="0.25">
      <c r="A25" s="19"/>
      <c r="B25" s="26" t="s">
        <v>35</v>
      </c>
      <c r="C25" s="42"/>
      <c r="D25" s="1"/>
      <c r="E25" s="14"/>
      <c r="F25" s="14"/>
      <c r="G25" s="14"/>
      <c r="H25" s="20"/>
    </row>
    <row r="26" spans="1:10" x14ac:dyDescent="0.25">
      <c r="A26" s="18">
        <v>4501828233</v>
      </c>
      <c r="B26" s="337" t="s">
        <v>58</v>
      </c>
      <c r="C26" s="338"/>
      <c r="D26" s="1">
        <v>0</v>
      </c>
      <c r="E26" s="14">
        <v>840</v>
      </c>
      <c r="F26" s="14"/>
      <c r="G26" s="14"/>
      <c r="H26" s="20">
        <f>D26*E26</f>
        <v>0</v>
      </c>
    </row>
    <row r="27" spans="1:10" x14ac:dyDescent="0.25">
      <c r="A27" s="18">
        <v>4501828233</v>
      </c>
      <c r="B27" s="337" t="s">
        <v>59</v>
      </c>
      <c r="C27" s="338"/>
      <c r="D27" s="1">
        <v>3</v>
      </c>
      <c r="E27" s="14">
        <v>11</v>
      </c>
      <c r="F27" s="14"/>
      <c r="G27" s="14"/>
      <c r="H27" s="20">
        <f>D27*E27</f>
        <v>33</v>
      </c>
    </row>
    <row r="28" spans="1:10" x14ac:dyDescent="0.25">
      <c r="A28" s="18">
        <v>4501828233</v>
      </c>
      <c r="B28" s="337" t="s">
        <v>60</v>
      </c>
      <c r="C28" s="338"/>
      <c r="D28" s="1">
        <v>1</v>
      </c>
      <c r="E28" s="14">
        <v>64</v>
      </c>
      <c r="F28" s="14"/>
      <c r="G28" s="14"/>
      <c r="H28" s="20">
        <f>D28*E28</f>
        <v>64</v>
      </c>
    </row>
    <row r="29" spans="1:10" x14ac:dyDescent="0.25">
      <c r="A29" s="18">
        <v>4501828233</v>
      </c>
      <c r="B29" s="337" t="s">
        <v>61</v>
      </c>
      <c r="C29" s="338"/>
      <c r="D29" s="1">
        <v>1</v>
      </c>
      <c r="E29" s="14">
        <v>24.67</v>
      </c>
      <c r="F29" s="14"/>
      <c r="G29" s="14"/>
      <c r="H29" s="20">
        <f>D29*E29</f>
        <v>24.67</v>
      </c>
    </row>
    <row r="30" spans="1:10" x14ac:dyDescent="0.25">
      <c r="A30" s="18">
        <v>4501828233</v>
      </c>
      <c r="B30" s="337" t="s">
        <v>62</v>
      </c>
      <c r="C30" s="338"/>
      <c r="D30" s="1">
        <v>0</v>
      </c>
      <c r="E30" s="14">
        <v>14</v>
      </c>
      <c r="F30" s="23"/>
      <c r="G30" s="14"/>
      <c r="H30" s="20">
        <f>D30*E30</f>
        <v>0</v>
      </c>
    </row>
    <row r="31" spans="1:10" s="32" customFormat="1" ht="13" x14ac:dyDescent="0.3">
      <c r="A31" s="28"/>
      <c r="B31" s="328" t="s">
        <v>34</v>
      </c>
      <c r="C31" s="329"/>
      <c r="D31" s="31"/>
      <c r="E31" s="12"/>
      <c r="F31" s="12"/>
      <c r="G31" s="12"/>
      <c r="H31" s="13">
        <f>SUM(H26:H30)</f>
        <v>121.67</v>
      </c>
    </row>
    <row r="32" spans="1:10" x14ac:dyDescent="0.25">
      <c r="A32" s="19"/>
      <c r="B32" s="337"/>
      <c r="C32" s="338"/>
      <c r="D32" s="1"/>
      <c r="E32" s="14"/>
      <c r="F32" s="14"/>
      <c r="G32" s="14"/>
      <c r="H32" s="20"/>
    </row>
    <row r="33" spans="1:8" x14ac:dyDescent="0.25">
      <c r="A33" s="19"/>
      <c r="B33" s="37" t="s">
        <v>37</v>
      </c>
      <c r="C33" s="38"/>
      <c r="D33" s="1"/>
      <c r="E33" s="14"/>
      <c r="F33" s="14"/>
      <c r="G33" s="14"/>
      <c r="H33" s="20"/>
    </row>
    <row r="34" spans="1:8" x14ac:dyDescent="0.25">
      <c r="A34" s="18">
        <v>4501828233</v>
      </c>
      <c r="B34" s="337" t="s">
        <v>38</v>
      </c>
      <c r="C34" s="338"/>
      <c r="D34" s="1">
        <v>1</v>
      </c>
      <c r="E34" s="14">
        <v>1460</v>
      </c>
      <c r="F34" s="14"/>
      <c r="G34" s="14"/>
      <c r="H34" s="20">
        <f t="shared" ref="H34:H50" si="1">D34*E34</f>
        <v>1460</v>
      </c>
    </row>
    <row r="35" spans="1:8" x14ac:dyDescent="0.25">
      <c r="A35" s="18">
        <v>4501828233</v>
      </c>
      <c r="B35" s="337" t="s">
        <v>39</v>
      </c>
      <c r="C35" s="338"/>
      <c r="D35" s="1">
        <v>1</v>
      </c>
      <c r="E35" s="14">
        <v>169</v>
      </c>
      <c r="F35" s="14"/>
      <c r="G35" s="14"/>
      <c r="H35" s="20">
        <f t="shared" si="1"/>
        <v>169</v>
      </c>
    </row>
    <row r="36" spans="1:8" x14ac:dyDescent="0.25">
      <c r="A36" s="18">
        <v>4501828233</v>
      </c>
      <c r="B36" s="337" t="s">
        <v>40</v>
      </c>
      <c r="C36" s="338"/>
      <c r="D36" s="1">
        <v>1</v>
      </c>
      <c r="E36" s="14">
        <v>360</v>
      </c>
      <c r="F36" s="14"/>
      <c r="G36" s="14"/>
      <c r="H36" s="20">
        <f t="shared" si="1"/>
        <v>360</v>
      </c>
    </row>
    <row r="37" spans="1:8" x14ac:dyDescent="0.25">
      <c r="A37" s="18">
        <v>4501828233</v>
      </c>
      <c r="B37" s="337" t="s">
        <v>41</v>
      </c>
      <c r="C37" s="338"/>
      <c r="D37" s="1">
        <v>3</v>
      </c>
      <c r="E37" s="14">
        <v>18</v>
      </c>
      <c r="F37" s="14"/>
      <c r="G37" s="14"/>
      <c r="H37" s="20">
        <f t="shared" si="1"/>
        <v>54</v>
      </c>
    </row>
    <row r="38" spans="1:8" x14ac:dyDescent="0.25">
      <c r="A38" s="18">
        <v>4501828233</v>
      </c>
      <c r="B38" s="337" t="s">
        <v>42</v>
      </c>
      <c r="C38" s="338"/>
      <c r="D38" s="1">
        <v>4</v>
      </c>
      <c r="E38" s="34">
        <v>3.27</v>
      </c>
      <c r="F38" s="14"/>
      <c r="G38" s="14"/>
      <c r="H38" s="20">
        <f t="shared" si="1"/>
        <v>13.08</v>
      </c>
    </row>
    <row r="39" spans="1:8" x14ac:dyDescent="0.25">
      <c r="A39" s="18">
        <v>4501828233</v>
      </c>
      <c r="B39" s="337" t="s">
        <v>43</v>
      </c>
      <c r="C39" s="338"/>
      <c r="D39" s="1">
        <v>1</v>
      </c>
      <c r="E39" s="14">
        <v>189</v>
      </c>
      <c r="F39" s="14"/>
      <c r="G39" s="14"/>
      <c r="H39" s="20">
        <f t="shared" si="1"/>
        <v>189</v>
      </c>
    </row>
    <row r="40" spans="1:8" x14ac:dyDescent="0.25">
      <c r="A40" s="18">
        <v>4501828233</v>
      </c>
      <c r="B40" s="337" t="s">
        <v>44</v>
      </c>
      <c r="C40" s="338"/>
      <c r="D40" s="1">
        <v>1</v>
      </c>
      <c r="E40" s="14">
        <v>235</v>
      </c>
      <c r="F40" s="14"/>
      <c r="G40" s="14"/>
      <c r="H40" s="20">
        <f t="shared" si="1"/>
        <v>235</v>
      </c>
    </row>
    <row r="41" spans="1:8" x14ac:dyDescent="0.25">
      <c r="A41" s="18">
        <v>4501828233</v>
      </c>
      <c r="B41" s="337" t="s">
        <v>45</v>
      </c>
      <c r="C41" s="338"/>
      <c r="D41" s="1">
        <v>1</v>
      </c>
      <c r="E41" s="14">
        <v>179</v>
      </c>
      <c r="F41" s="14"/>
      <c r="G41" s="14"/>
      <c r="H41" s="20">
        <f t="shared" si="1"/>
        <v>179</v>
      </c>
    </row>
    <row r="42" spans="1:8" x14ac:dyDescent="0.25">
      <c r="A42" s="18">
        <v>4501828233</v>
      </c>
      <c r="B42" s="337" t="s">
        <v>46</v>
      </c>
      <c r="C42" s="338"/>
      <c r="D42" s="1">
        <v>1</v>
      </c>
      <c r="E42" s="14">
        <v>442</v>
      </c>
      <c r="F42" s="14"/>
      <c r="G42" s="14"/>
      <c r="H42" s="20">
        <f t="shared" si="1"/>
        <v>442</v>
      </c>
    </row>
    <row r="43" spans="1:8" x14ac:dyDescent="0.25">
      <c r="A43" s="18">
        <v>4501828233</v>
      </c>
      <c r="B43" s="337" t="s">
        <v>47</v>
      </c>
      <c r="C43" s="338"/>
      <c r="D43" s="1">
        <v>1</v>
      </c>
      <c r="E43" s="14">
        <v>213</v>
      </c>
      <c r="F43" s="14"/>
      <c r="G43" s="14"/>
      <c r="H43" s="20">
        <f t="shared" si="1"/>
        <v>213</v>
      </c>
    </row>
    <row r="44" spans="1:8" x14ac:dyDescent="0.25">
      <c r="A44" s="18">
        <v>4501828233</v>
      </c>
      <c r="B44" s="337" t="s">
        <v>48</v>
      </c>
      <c r="C44" s="338"/>
      <c r="D44" s="1">
        <v>1</v>
      </c>
      <c r="E44" s="14">
        <v>132</v>
      </c>
      <c r="F44" s="14"/>
      <c r="G44" s="14"/>
      <c r="H44" s="20">
        <f t="shared" si="1"/>
        <v>132</v>
      </c>
    </row>
    <row r="45" spans="1:8" x14ac:dyDescent="0.25">
      <c r="A45" s="18">
        <v>4501828233</v>
      </c>
      <c r="B45" s="337" t="s">
        <v>49</v>
      </c>
      <c r="C45" s="338"/>
      <c r="D45" s="1">
        <v>1</v>
      </c>
      <c r="E45" s="14">
        <v>128</v>
      </c>
      <c r="F45" s="14"/>
      <c r="G45" s="14"/>
      <c r="H45" s="20">
        <f t="shared" si="1"/>
        <v>128</v>
      </c>
    </row>
    <row r="46" spans="1:8" x14ac:dyDescent="0.25">
      <c r="A46" s="18">
        <v>4501828233</v>
      </c>
      <c r="B46" s="337" t="s">
        <v>50</v>
      </c>
      <c r="C46" s="338"/>
      <c r="D46" s="1">
        <v>20</v>
      </c>
      <c r="E46" s="34">
        <v>1.24</v>
      </c>
      <c r="F46" s="14"/>
      <c r="G46" s="14"/>
      <c r="H46" s="20">
        <f t="shared" si="1"/>
        <v>24.8</v>
      </c>
    </row>
    <row r="47" spans="1:8" x14ac:dyDescent="0.25">
      <c r="A47" s="18">
        <v>4501828233</v>
      </c>
      <c r="B47" s="337" t="s">
        <v>51</v>
      </c>
      <c r="C47" s="338"/>
      <c r="D47" s="1">
        <v>0</v>
      </c>
      <c r="E47" s="14">
        <v>122</v>
      </c>
      <c r="F47" s="14"/>
      <c r="G47" s="14"/>
      <c r="H47" s="20">
        <f t="shared" si="1"/>
        <v>0</v>
      </c>
    </row>
    <row r="48" spans="1:8" x14ac:dyDescent="0.25">
      <c r="A48" s="18">
        <v>4501828233</v>
      </c>
      <c r="B48" s="337" t="s">
        <v>52</v>
      </c>
      <c r="C48" s="338"/>
      <c r="D48" s="1">
        <v>1</v>
      </c>
      <c r="E48" s="14">
        <v>213</v>
      </c>
      <c r="F48" s="14"/>
      <c r="G48" s="14"/>
      <c r="H48" s="20">
        <f t="shared" si="1"/>
        <v>213</v>
      </c>
    </row>
    <row r="49" spans="1:8" x14ac:dyDescent="0.25">
      <c r="A49" s="18">
        <v>4501828233</v>
      </c>
      <c r="B49" s="337" t="s">
        <v>53</v>
      </c>
      <c r="C49" s="338"/>
      <c r="D49" s="1">
        <v>1</v>
      </c>
      <c r="E49" s="14">
        <v>190</v>
      </c>
      <c r="F49" s="14"/>
      <c r="G49" s="14"/>
      <c r="H49" s="20">
        <f t="shared" si="1"/>
        <v>190</v>
      </c>
    </row>
    <row r="50" spans="1:8" x14ac:dyDescent="0.25">
      <c r="A50" s="18">
        <v>4501828233</v>
      </c>
      <c r="B50" s="337" t="s">
        <v>63</v>
      </c>
      <c r="C50" s="338"/>
      <c r="D50" s="1">
        <v>1</v>
      </c>
      <c r="E50" s="14">
        <v>563</v>
      </c>
      <c r="F50" s="14"/>
      <c r="G50" s="14"/>
      <c r="H50" s="20">
        <f t="shared" si="1"/>
        <v>563</v>
      </c>
    </row>
    <row r="51" spans="1:8" s="32" customFormat="1" ht="13" x14ac:dyDescent="0.3">
      <c r="A51" s="28"/>
      <c r="B51" s="35" t="s">
        <v>34</v>
      </c>
      <c r="C51" s="36"/>
      <c r="D51" s="31"/>
      <c r="E51" s="12"/>
      <c r="F51" s="12"/>
      <c r="G51" s="12"/>
      <c r="H51" s="13">
        <f>SUM(H34:H50)</f>
        <v>4564.88</v>
      </c>
    </row>
    <row r="52" spans="1:8" x14ac:dyDescent="0.25">
      <c r="A52" s="19"/>
      <c r="B52" s="337"/>
      <c r="C52" s="338"/>
      <c r="D52" s="1"/>
      <c r="E52" s="14"/>
      <c r="F52" s="14"/>
      <c r="G52" s="14"/>
      <c r="H52" s="20"/>
    </row>
    <row r="53" spans="1:8" x14ac:dyDescent="0.25">
      <c r="A53" s="18">
        <v>4501828233</v>
      </c>
      <c r="B53" s="337" t="s">
        <v>54</v>
      </c>
      <c r="C53" s="338"/>
      <c r="D53" s="1"/>
      <c r="E53" s="14"/>
      <c r="F53" s="14"/>
      <c r="G53" s="14"/>
      <c r="H53" s="20"/>
    </row>
    <row r="54" spans="1:8" x14ac:dyDescent="0.25">
      <c r="A54" s="18">
        <v>4501828233</v>
      </c>
      <c r="B54" s="337" t="s">
        <v>55</v>
      </c>
      <c r="C54" s="338"/>
      <c r="D54" s="1">
        <v>1</v>
      </c>
      <c r="E54" s="14">
        <v>1140</v>
      </c>
      <c r="F54" s="14"/>
      <c r="G54" s="14"/>
      <c r="H54" s="20">
        <f>D54*E54</f>
        <v>1140</v>
      </c>
    </row>
    <row r="55" spans="1:8" x14ac:dyDescent="0.25">
      <c r="A55" s="18">
        <v>4501828233</v>
      </c>
      <c r="B55" s="337" t="s">
        <v>56</v>
      </c>
      <c r="C55" s="338"/>
      <c r="D55" s="1">
        <v>1</v>
      </c>
      <c r="E55" s="14">
        <v>1140</v>
      </c>
      <c r="F55" s="14"/>
      <c r="G55" s="14"/>
      <c r="H55" s="20">
        <f>D55*E55</f>
        <v>1140</v>
      </c>
    </row>
    <row r="56" spans="1:8" x14ac:dyDescent="0.25">
      <c r="A56" s="18">
        <v>4501828233</v>
      </c>
      <c r="B56" s="337" t="s">
        <v>57</v>
      </c>
      <c r="C56" s="338"/>
      <c r="D56" s="1">
        <v>1</v>
      </c>
      <c r="E56" s="14">
        <v>3480</v>
      </c>
      <c r="F56" s="14"/>
      <c r="G56" s="14"/>
      <c r="H56" s="20">
        <f>D56*E56</f>
        <v>3480</v>
      </c>
    </row>
    <row r="57" spans="1:8" s="32" customFormat="1" ht="13" x14ac:dyDescent="0.3">
      <c r="A57" s="28"/>
      <c r="B57" s="328" t="s">
        <v>34</v>
      </c>
      <c r="C57" s="329"/>
      <c r="D57" s="31"/>
      <c r="E57" s="12"/>
      <c r="F57" s="12"/>
      <c r="G57" s="12"/>
      <c r="H57" s="13">
        <f>SUM(H54:H56)</f>
        <v>5760</v>
      </c>
    </row>
    <row r="58" spans="1:8" ht="13" x14ac:dyDescent="0.3">
      <c r="A58" s="19"/>
      <c r="B58" s="337"/>
      <c r="C58" s="338"/>
      <c r="D58" s="1"/>
      <c r="E58" s="14"/>
      <c r="F58" s="14"/>
      <c r="G58" s="14"/>
      <c r="H58" s="13"/>
    </row>
    <row r="59" spans="1:8" ht="13.5" thickBot="1" x14ac:dyDescent="0.35">
      <c r="A59" s="339"/>
      <c r="B59" s="340"/>
      <c r="C59" s="340"/>
      <c r="D59" s="340"/>
      <c r="E59" s="340"/>
      <c r="F59" s="41"/>
      <c r="G59" s="41"/>
      <c r="H59" s="15">
        <f>H14+H23+H31+H51+H57</f>
        <v>42134.549999999996</v>
      </c>
    </row>
    <row r="61" spans="1:8" ht="15.5" x14ac:dyDescent="0.35">
      <c r="A61" s="4" t="s">
        <v>6</v>
      </c>
      <c r="B61" s="4"/>
      <c r="C61" s="4"/>
      <c r="D61" s="6"/>
    </row>
    <row r="62" spans="1:8" ht="15.5" x14ac:dyDescent="0.35">
      <c r="A62" s="4"/>
      <c r="B62" s="4"/>
      <c r="C62" s="4"/>
      <c r="D62" s="6"/>
    </row>
    <row r="63" spans="1:8" x14ac:dyDescent="0.25">
      <c r="A63" s="5" t="e">
        <f>#REF!</f>
        <v>#REF!</v>
      </c>
      <c r="B63" s="9"/>
      <c r="C63" s="6"/>
      <c r="D63" s="341"/>
      <c r="E63" s="341"/>
      <c r="G63" s="7">
        <f ca="1">TODAY()</f>
        <v>46125</v>
      </c>
    </row>
    <row r="64" spans="1:8" x14ac:dyDescent="0.25">
      <c r="A64" s="6" t="s">
        <v>22</v>
      </c>
      <c r="B64" s="6"/>
      <c r="C64" s="6"/>
      <c r="D64" s="8" t="s">
        <v>14</v>
      </c>
      <c r="G64" s="8" t="s">
        <v>21</v>
      </c>
      <c r="H64" s="10"/>
    </row>
    <row r="65" spans="1:8" x14ac:dyDescent="0.25">
      <c r="A65" s="6"/>
      <c r="B65" s="6"/>
      <c r="C65" s="6"/>
      <c r="D65" s="6"/>
    </row>
    <row r="66" spans="1:8" ht="15.5" x14ac:dyDescent="0.35">
      <c r="A66" s="4" t="s">
        <v>13</v>
      </c>
      <c r="B66" s="4"/>
      <c r="C66" s="4"/>
      <c r="D66" s="6"/>
      <c r="E66" s="6"/>
      <c r="F66" s="6"/>
      <c r="G66" s="6"/>
    </row>
    <row r="67" spans="1:8" ht="15.75" customHeight="1" x14ac:dyDescent="0.35">
      <c r="A67" s="4"/>
      <c r="B67" s="4"/>
      <c r="C67" s="4"/>
      <c r="D67" s="6"/>
    </row>
    <row r="68" spans="1:8" x14ac:dyDescent="0.25">
      <c r="A68" s="5" t="s">
        <v>24</v>
      </c>
      <c r="B68" s="5"/>
      <c r="C68" s="6"/>
      <c r="D68" s="341"/>
      <c r="E68" s="341"/>
      <c r="G68" s="7">
        <f ca="1">TODAY()</f>
        <v>46125</v>
      </c>
    </row>
    <row r="69" spans="1:8" x14ac:dyDescent="0.25">
      <c r="A69" s="6" t="s">
        <v>22</v>
      </c>
      <c r="B69" s="6"/>
      <c r="C69" s="6"/>
      <c r="D69" s="8" t="s">
        <v>14</v>
      </c>
      <c r="G69" s="8" t="s">
        <v>21</v>
      </c>
    </row>
    <row r="70" spans="1:8" ht="15.75" customHeight="1" x14ac:dyDescent="0.25">
      <c r="A70" s="6"/>
      <c r="B70" s="6"/>
      <c r="C70" s="6"/>
      <c r="D70" s="6"/>
    </row>
    <row r="71" spans="1:8" ht="15.5" x14ac:dyDescent="0.35">
      <c r="A71" s="4" t="s">
        <v>15</v>
      </c>
      <c r="B71" s="4"/>
      <c r="C71" s="4"/>
      <c r="D71" s="6"/>
    </row>
    <row r="72" spans="1:8" ht="15.5" x14ac:dyDescent="0.35">
      <c r="A72" s="4"/>
      <c r="B72" s="4"/>
      <c r="C72" s="4"/>
      <c r="D72" s="6"/>
    </row>
    <row r="73" spans="1:8" x14ac:dyDescent="0.25">
      <c r="A73" s="5" t="s">
        <v>64</v>
      </c>
      <c r="B73" s="9"/>
      <c r="C73" s="6"/>
      <c r="D73" s="341"/>
      <c r="E73" s="341"/>
      <c r="G73" s="7">
        <f ca="1">TODAY()</f>
        <v>46125</v>
      </c>
    </row>
    <row r="74" spans="1:8" x14ac:dyDescent="0.25">
      <c r="A74" s="6" t="s">
        <v>22</v>
      </c>
      <c r="B74" s="6"/>
      <c r="C74" s="6"/>
      <c r="D74" s="8" t="s">
        <v>14</v>
      </c>
      <c r="G74" s="8" t="s">
        <v>21</v>
      </c>
      <c r="H74" s="10"/>
    </row>
    <row r="75" spans="1:8" x14ac:dyDescent="0.25">
      <c r="D75" s="6"/>
    </row>
  </sheetData>
  <mergeCells count="41">
    <mergeCell ref="B58:C58"/>
    <mergeCell ref="A59:E59"/>
    <mergeCell ref="D63:E63"/>
    <mergeCell ref="D68:E68"/>
    <mergeCell ref="D73:E73"/>
    <mergeCell ref="B57:C57"/>
    <mergeCell ref="B45:C45"/>
    <mergeCell ref="B46:C46"/>
    <mergeCell ref="B47:C47"/>
    <mergeCell ref="B48:C48"/>
    <mergeCell ref="B49:C49"/>
    <mergeCell ref="B50:C50"/>
    <mergeCell ref="B52:C52"/>
    <mergeCell ref="B53:C53"/>
    <mergeCell ref="B54:C54"/>
    <mergeCell ref="B55:C55"/>
    <mergeCell ref="B56:C56"/>
    <mergeCell ref="B44:C44"/>
    <mergeCell ref="B32:C32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31:C31"/>
    <mergeCell ref="A1:H1"/>
    <mergeCell ref="A2:H2"/>
    <mergeCell ref="A4:H4"/>
    <mergeCell ref="A6:H6"/>
    <mergeCell ref="A8:H8"/>
    <mergeCell ref="B11:C11"/>
    <mergeCell ref="B26:C26"/>
    <mergeCell ref="B27:C27"/>
    <mergeCell ref="B28:C28"/>
    <mergeCell ref="B29:C29"/>
    <mergeCell ref="B30:C3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A1:BS49"/>
  <sheetViews>
    <sheetView topLeftCell="H1" workbookViewId="0">
      <pane ySplit="1" topLeftCell="A2" activePane="bottomLeft" state="frozen"/>
      <selection pane="bottomLeft" activeCell="T44" sqref="T15:T44"/>
    </sheetView>
  </sheetViews>
  <sheetFormatPr defaultRowHeight="12.5" x14ac:dyDescent="0.25"/>
  <cols>
    <col min="1" max="1" width="10.26953125" customWidth="1"/>
    <col min="2" max="2" width="19.54296875" customWidth="1"/>
    <col min="5" max="5" width="11" style="47" bestFit="1" customWidth="1"/>
    <col min="6" max="6" width="13.7265625" bestFit="1" customWidth="1"/>
    <col min="7" max="7" width="13.7265625" customWidth="1"/>
    <col min="8" max="8" width="9.26953125" style="73" customWidth="1"/>
    <col min="9" max="9" width="11" customWidth="1"/>
    <col min="10" max="10" width="9.26953125" style="73" customWidth="1"/>
    <col min="11" max="11" width="11" customWidth="1"/>
    <col min="12" max="12" width="9.26953125" style="73" customWidth="1"/>
    <col min="13" max="13" width="11" customWidth="1"/>
    <col min="14" max="14" width="9.26953125" style="73" customWidth="1"/>
    <col min="15" max="15" width="11" customWidth="1"/>
    <col min="16" max="16" width="9.26953125" customWidth="1"/>
    <col min="17" max="17" width="12" customWidth="1"/>
    <col min="18" max="18" width="9.26953125" customWidth="1"/>
    <col min="19" max="19" width="12" customWidth="1"/>
    <col min="20" max="20" width="9.26953125" customWidth="1"/>
    <col min="21" max="21" width="12" customWidth="1"/>
    <col min="22" max="22" width="9.26953125" customWidth="1"/>
    <col min="23" max="23" width="12" customWidth="1"/>
    <col min="24" max="24" width="9.26953125" customWidth="1"/>
    <col min="25" max="25" width="12" customWidth="1"/>
    <col min="26" max="26" width="9.26953125" customWidth="1"/>
    <col min="27" max="27" width="12" customWidth="1"/>
    <col min="28" max="28" width="9.26953125" customWidth="1"/>
    <col min="29" max="29" width="12" customWidth="1"/>
    <col min="30" max="30" width="9.26953125" customWidth="1"/>
    <col min="31" max="31" width="12" customWidth="1"/>
    <col min="32" max="32" width="9.26953125" customWidth="1"/>
    <col min="33" max="33" width="12" customWidth="1"/>
    <col min="34" max="34" width="9.26953125" customWidth="1"/>
    <col min="35" max="35" width="12" customWidth="1"/>
    <col min="36" max="36" width="9.26953125" customWidth="1"/>
    <col min="37" max="37" width="12" customWidth="1"/>
    <col min="38" max="38" width="9.26953125" customWidth="1"/>
    <col min="39" max="39" width="12" customWidth="1"/>
    <col min="40" max="40" width="9.26953125" customWidth="1"/>
    <col min="41" max="41" width="12" customWidth="1"/>
    <col min="42" max="42" width="9.26953125" customWidth="1"/>
    <col min="43" max="43" width="12" customWidth="1"/>
    <col min="44" max="44" width="9.26953125" customWidth="1"/>
    <col min="45" max="45" width="12" customWidth="1"/>
    <col min="46" max="46" width="9.26953125" customWidth="1"/>
    <col min="47" max="47" width="12" customWidth="1"/>
    <col min="48" max="48" width="9.26953125" customWidth="1"/>
    <col min="49" max="49" width="12" customWidth="1"/>
    <col min="50" max="50" width="9.26953125" customWidth="1"/>
    <col min="51" max="51" width="12" customWidth="1"/>
    <col min="52" max="52" width="9.26953125" customWidth="1"/>
    <col min="53" max="53" width="12" customWidth="1"/>
    <col min="54" max="54" width="9.26953125" customWidth="1"/>
    <col min="55" max="55" width="11" customWidth="1"/>
    <col min="57" max="57" width="12" bestFit="1" customWidth="1"/>
    <col min="59" max="59" width="12" bestFit="1" customWidth="1"/>
    <col min="61" max="61" width="12" bestFit="1" customWidth="1"/>
    <col min="63" max="63" width="12" bestFit="1" customWidth="1"/>
    <col min="65" max="65" width="12" bestFit="1" customWidth="1"/>
    <col min="67" max="67" width="12" bestFit="1" customWidth="1"/>
    <col min="69" max="69" width="12" bestFit="1" customWidth="1"/>
    <col min="71" max="71" width="12" bestFit="1" customWidth="1"/>
  </cols>
  <sheetData>
    <row r="1" spans="1:71" ht="15" thickBot="1" x14ac:dyDescent="0.4">
      <c r="A1" s="46" t="s">
        <v>67</v>
      </c>
      <c r="H1" s="342" t="s">
        <v>143</v>
      </c>
      <c r="I1" s="343"/>
      <c r="J1" s="342" t="s">
        <v>142</v>
      </c>
      <c r="K1" s="343"/>
      <c r="L1" s="342" t="s">
        <v>145</v>
      </c>
      <c r="M1" s="343"/>
      <c r="N1" s="342" t="s">
        <v>146</v>
      </c>
      <c r="O1" s="343"/>
      <c r="P1" s="342" t="s">
        <v>147</v>
      </c>
      <c r="Q1" s="343"/>
      <c r="R1" s="342" t="s">
        <v>148</v>
      </c>
      <c r="S1" s="343"/>
      <c r="T1" s="342" t="s">
        <v>149</v>
      </c>
      <c r="U1" s="343"/>
      <c r="V1" s="342" t="s">
        <v>187</v>
      </c>
      <c r="W1" s="343"/>
      <c r="X1" s="342" t="s">
        <v>188</v>
      </c>
      <c r="Y1" s="343"/>
      <c r="Z1" s="342" t="s">
        <v>189</v>
      </c>
      <c r="AA1" s="343"/>
      <c r="AB1" s="342" t="s">
        <v>190</v>
      </c>
      <c r="AC1" s="343"/>
      <c r="AD1" s="342" t="s">
        <v>191</v>
      </c>
      <c r="AE1" s="343"/>
      <c r="AF1" s="342" t="s">
        <v>192</v>
      </c>
      <c r="AG1" s="343"/>
      <c r="AH1" s="342" t="s">
        <v>193</v>
      </c>
      <c r="AI1" s="343"/>
      <c r="AJ1" s="342" t="s">
        <v>194</v>
      </c>
      <c r="AK1" s="343"/>
      <c r="AL1" s="342" t="s">
        <v>195</v>
      </c>
      <c r="AM1" s="343"/>
      <c r="AN1" s="342" t="s">
        <v>196</v>
      </c>
      <c r="AO1" s="343"/>
      <c r="AP1" s="342" t="s">
        <v>197</v>
      </c>
      <c r="AQ1" s="343"/>
      <c r="AR1" s="342" t="s">
        <v>198</v>
      </c>
      <c r="AS1" s="343"/>
      <c r="AT1" s="342" t="s">
        <v>199</v>
      </c>
      <c r="AU1" s="343"/>
      <c r="AV1" s="342" t="s">
        <v>200</v>
      </c>
      <c r="AW1" s="343"/>
      <c r="AX1" s="342" t="s">
        <v>201</v>
      </c>
      <c r="AY1" s="343"/>
      <c r="AZ1" s="342" t="s">
        <v>202</v>
      </c>
      <c r="BA1" s="343"/>
      <c r="BB1" s="342" t="s">
        <v>203</v>
      </c>
      <c r="BC1" s="343"/>
      <c r="BD1" s="342" t="s">
        <v>204</v>
      </c>
      <c r="BE1" s="343"/>
      <c r="BF1" s="342" t="s">
        <v>205</v>
      </c>
      <c r="BG1" s="343"/>
      <c r="BH1" s="342" t="s">
        <v>206</v>
      </c>
      <c r="BI1" s="343"/>
      <c r="BJ1" s="342" t="s">
        <v>207</v>
      </c>
      <c r="BK1" s="343"/>
      <c r="BL1" s="342" t="s">
        <v>208</v>
      </c>
      <c r="BM1" s="343"/>
      <c r="BN1" s="342" t="s">
        <v>209</v>
      </c>
      <c r="BO1" s="343"/>
      <c r="BP1" s="342" t="s">
        <v>210</v>
      </c>
      <c r="BQ1" s="343"/>
      <c r="BR1" s="342" t="s">
        <v>211</v>
      </c>
      <c r="BS1" s="343"/>
    </row>
    <row r="2" spans="1:71" ht="26.25" customHeight="1" x14ac:dyDescent="0.25">
      <c r="A2" s="49" t="s">
        <v>68</v>
      </c>
      <c r="B2" s="49" t="s">
        <v>10</v>
      </c>
      <c r="C2" s="49" t="s">
        <v>69</v>
      </c>
      <c r="D2" s="49" t="s">
        <v>70</v>
      </c>
      <c r="E2" s="50" t="s">
        <v>71</v>
      </c>
      <c r="F2" s="49" t="s">
        <v>11</v>
      </c>
      <c r="G2" s="52" t="s">
        <v>144</v>
      </c>
      <c r="H2" s="51" t="s">
        <v>70</v>
      </c>
      <c r="I2" s="52" t="s">
        <v>11</v>
      </c>
      <c r="J2" s="51" t="s">
        <v>70</v>
      </c>
      <c r="K2" s="52" t="s">
        <v>11</v>
      </c>
      <c r="L2" s="51" t="s">
        <v>70</v>
      </c>
      <c r="M2" s="52" t="s">
        <v>11</v>
      </c>
      <c r="N2" s="51" t="s">
        <v>70</v>
      </c>
      <c r="O2" s="52" t="s">
        <v>11</v>
      </c>
      <c r="P2" s="51" t="s">
        <v>70</v>
      </c>
      <c r="Q2" s="52" t="s">
        <v>11</v>
      </c>
      <c r="R2" s="51" t="s">
        <v>70</v>
      </c>
      <c r="S2" s="52" t="s">
        <v>11</v>
      </c>
      <c r="T2" s="51" t="s">
        <v>70</v>
      </c>
      <c r="U2" s="52" t="s">
        <v>11</v>
      </c>
      <c r="V2" s="51" t="s">
        <v>70</v>
      </c>
      <c r="W2" s="52" t="s">
        <v>11</v>
      </c>
      <c r="X2" s="51" t="s">
        <v>70</v>
      </c>
      <c r="Y2" s="52" t="s">
        <v>11</v>
      </c>
      <c r="Z2" s="51" t="s">
        <v>70</v>
      </c>
      <c r="AA2" s="52" t="s">
        <v>11</v>
      </c>
      <c r="AB2" s="51" t="s">
        <v>70</v>
      </c>
      <c r="AC2" s="52" t="s">
        <v>11</v>
      </c>
      <c r="AD2" s="51" t="s">
        <v>70</v>
      </c>
      <c r="AE2" s="52" t="s">
        <v>11</v>
      </c>
      <c r="AF2" s="51" t="s">
        <v>70</v>
      </c>
      <c r="AG2" s="52" t="s">
        <v>11</v>
      </c>
      <c r="AH2" s="51" t="s">
        <v>70</v>
      </c>
      <c r="AI2" s="52" t="s">
        <v>11</v>
      </c>
      <c r="AJ2" s="51" t="s">
        <v>70</v>
      </c>
      <c r="AK2" s="52" t="s">
        <v>11</v>
      </c>
      <c r="AL2" s="51" t="s">
        <v>70</v>
      </c>
      <c r="AM2" s="52" t="s">
        <v>11</v>
      </c>
      <c r="AN2" s="51" t="s">
        <v>70</v>
      </c>
      <c r="AO2" s="193" t="s">
        <v>11</v>
      </c>
      <c r="AP2" s="51" t="s">
        <v>70</v>
      </c>
      <c r="AQ2" s="193" t="s">
        <v>11</v>
      </c>
      <c r="AR2" s="51" t="s">
        <v>70</v>
      </c>
      <c r="AS2" s="193" t="s">
        <v>11</v>
      </c>
      <c r="AT2" s="51" t="s">
        <v>70</v>
      </c>
      <c r="AU2" s="193" t="s">
        <v>11</v>
      </c>
      <c r="AV2" s="51" t="s">
        <v>70</v>
      </c>
      <c r="AW2" s="193" t="s">
        <v>11</v>
      </c>
      <c r="AX2" s="51" t="s">
        <v>70</v>
      </c>
      <c r="AY2" s="193" t="s">
        <v>11</v>
      </c>
      <c r="AZ2" s="51" t="s">
        <v>70</v>
      </c>
      <c r="BA2" s="193" t="s">
        <v>11</v>
      </c>
      <c r="BB2" s="51" t="s">
        <v>70</v>
      </c>
      <c r="BC2" s="193" t="s">
        <v>11</v>
      </c>
      <c r="BD2" s="51" t="s">
        <v>70</v>
      </c>
      <c r="BE2" s="193" t="s">
        <v>11</v>
      </c>
      <c r="BF2" s="51" t="s">
        <v>70</v>
      </c>
      <c r="BG2" s="193" t="s">
        <v>11</v>
      </c>
      <c r="BH2" s="51" t="s">
        <v>70</v>
      </c>
      <c r="BI2" s="193" t="s">
        <v>11</v>
      </c>
      <c r="BJ2" s="51" t="s">
        <v>70</v>
      </c>
      <c r="BK2" s="52" t="s">
        <v>11</v>
      </c>
      <c r="BL2" s="51" t="s">
        <v>70</v>
      </c>
      <c r="BM2" s="52" t="s">
        <v>11</v>
      </c>
      <c r="BN2" s="51" t="s">
        <v>70</v>
      </c>
      <c r="BO2" s="52" t="s">
        <v>11</v>
      </c>
      <c r="BP2" s="51" t="s">
        <v>70</v>
      </c>
      <c r="BQ2" s="52" t="s">
        <v>11</v>
      </c>
      <c r="BR2" s="51" t="s">
        <v>70</v>
      </c>
      <c r="BS2" s="52" t="s">
        <v>11</v>
      </c>
    </row>
    <row r="3" spans="1:71" x14ac:dyDescent="0.25">
      <c r="A3" s="53">
        <v>1</v>
      </c>
      <c r="B3" s="53" t="s">
        <v>72</v>
      </c>
      <c r="C3" s="53" t="s">
        <v>73</v>
      </c>
      <c r="D3" s="53">
        <v>1</v>
      </c>
      <c r="E3" s="54">
        <v>18000</v>
      </c>
      <c r="F3" s="53">
        <f>D3*E3</f>
        <v>18000</v>
      </c>
      <c r="G3" s="53"/>
      <c r="H3" s="55"/>
      <c r="I3" s="56">
        <f t="shared" ref="I3:I10" si="0">E3*H3</f>
        <v>0</v>
      </c>
      <c r="J3" s="55"/>
      <c r="K3" s="56">
        <f>G3*J3</f>
        <v>0</v>
      </c>
      <c r="L3" s="55"/>
      <c r="M3" s="56">
        <f>I3*L3</f>
        <v>0</v>
      </c>
      <c r="N3" s="55"/>
      <c r="O3" s="56">
        <f>K3*N3</f>
        <v>0</v>
      </c>
      <c r="P3" s="55"/>
      <c r="Q3" s="56">
        <f>M3*P3</f>
        <v>0</v>
      </c>
      <c r="R3" s="55"/>
      <c r="S3" s="56">
        <f>O3*R3</f>
        <v>0</v>
      </c>
      <c r="T3" s="55"/>
      <c r="U3" s="56">
        <f>Q3*T3</f>
        <v>0</v>
      </c>
      <c r="V3" s="55"/>
      <c r="W3" s="56">
        <f t="shared" ref="W3:W9" si="1">E3*V3</f>
        <v>0</v>
      </c>
      <c r="X3" s="55"/>
      <c r="Y3" s="56">
        <f t="shared" ref="Y3:Y9" si="2">X3*E3</f>
        <v>0</v>
      </c>
      <c r="Z3" s="55"/>
      <c r="AA3" s="56">
        <f>Z3*G3</f>
        <v>0</v>
      </c>
      <c r="AB3" s="55"/>
      <c r="AC3" s="56">
        <f>AB3*I3</f>
        <v>0</v>
      </c>
      <c r="AD3" s="55"/>
      <c r="AE3" s="56">
        <f>AD3*K3</f>
        <v>0</v>
      </c>
      <c r="AF3" s="55"/>
      <c r="AG3" s="56">
        <f>AF3*M3</f>
        <v>0</v>
      </c>
      <c r="AH3" s="55"/>
      <c r="AI3" s="56">
        <f>AH3*O3</f>
        <v>0</v>
      </c>
      <c r="AJ3" s="55"/>
      <c r="AK3" s="56">
        <f>AJ3*Q3</f>
        <v>0</v>
      </c>
      <c r="AL3" s="55"/>
      <c r="AM3" s="56">
        <f>AL3*S3</f>
        <v>0</v>
      </c>
      <c r="AN3" s="55"/>
      <c r="AO3" s="194">
        <f>AN3*U3</f>
        <v>0</v>
      </c>
      <c r="AP3" s="55"/>
      <c r="AQ3" s="194">
        <f>AP3*W3</f>
        <v>0</v>
      </c>
      <c r="AR3" s="55"/>
      <c r="AS3" s="194">
        <f>AR3*Y3</f>
        <v>0</v>
      </c>
      <c r="AT3" s="55"/>
      <c r="AU3" s="194">
        <f>AT3*AA3</f>
        <v>0</v>
      </c>
      <c r="AV3" s="55"/>
      <c r="AW3" s="194">
        <f>AV3*AC3</f>
        <v>0</v>
      </c>
      <c r="AX3" s="55"/>
      <c r="AY3" s="194">
        <f>AX3*AE3</f>
        <v>0</v>
      </c>
      <c r="AZ3" s="55"/>
      <c r="BA3" s="194">
        <f>AZ3*AG3</f>
        <v>0</v>
      </c>
      <c r="BB3" s="55"/>
      <c r="BC3" s="194">
        <f>BB3*AI3</f>
        <v>0</v>
      </c>
      <c r="BD3" s="55"/>
      <c r="BE3" s="194">
        <f>BD3*AK3</f>
        <v>0</v>
      </c>
      <c r="BF3" s="55"/>
      <c r="BG3" s="194">
        <f>BF3*AM3</f>
        <v>0</v>
      </c>
      <c r="BH3" s="55"/>
      <c r="BI3" s="194">
        <f>BH3*AO3</f>
        <v>0</v>
      </c>
      <c r="BJ3" s="55"/>
      <c r="BK3" s="56">
        <f>BJ3*AQ3</f>
        <v>0</v>
      </c>
      <c r="BL3" s="55"/>
      <c r="BM3" s="56">
        <f>BL3*AS3</f>
        <v>0</v>
      </c>
      <c r="BN3" s="55"/>
      <c r="BO3" s="56">
        <f>BN3*AU3</f>
        <v>0</v>
      </c>
      <c r="BP3" s="55"/>
      <c r="BQ3" s="56">
        <f>BP3*AW3</f>
        <v>0</v>
      </c>
      <c r="BR3" s="55"/>
      <c r="BS3" s="56">
        <f>BR3*AY3</f>
        <v>0</v>
      </c>
    </row>
    <row r="4" spans="1:71" ht="13" thickBot="1" x14ac:dyDescent="0.3">
      <c r="A4" s="57">
        <v>2</v>
      </c>
      <c r="B4" s="58" t="s">
        <v>74</v>
      </c>
      <c r="C4" s="58" t="s">
        <v>73</v>
      </c>
      <c r="D4" s="58">
        <v>1</v>
      </c>
      <c r="E4" s="59">
        <v>10000</v>
      </c>
      <c r="F4" s="53">
        <f t="shared" ref="F4:F10" si="3">D4*E4</f>
        <v>10000</v>
      </c>
      <c r="G4" s="53"/>
      <c r="H4" s="55"/>
      <c r="I4" s="56">
        <f t="shared" si="0"/>
        <v>0</v>
      </c>
      <c r="J4" s="55"/>
      <c r="K4" s="56">
        <f>G4*J4</f>
        <v>0</v>
      </c>
      <c r="L4" s="55"/>
      <c r="M4" s="56">
        <f>I4*L4</f>
        <v>0</v>
      </c>
      <c r="N4" s="55"/>
      <c r="O4" s="56">
        <f>K4*N4</f>
        <v>0</v>
      </c>
      <c r="P4" s="55"/>
      <c r="Q4" s="56">
        <f>M4*P4</f>
        <v>0</v>
      </c>
      <c r="R4" s="55"/>
      <c r="S4" s="56">
        <f>O4*R4</f>
        <v>0</v>
      </c>
      <c r="T4" s="55"/>
      <c r="U4" s="56">
        <f>Q4*T4</f>
        <v>0</v>
      </c>
      <c r="V4" s="55"/>
      <c r="W4" s="56">
        <f t="shared" si="1"/>
        <v>0</v>
      </c>
      <c r="X4" s="55"/>
      <c r="Y4" s="56">
        <f t="shared" si="2"/>
        <v>0</v>
      </c>
      <c r="Z4" s="55"/>
      <c r="AA4" s="56">
        <f>Z4*G4</f>
        <v>0</v>
      </c>
      <c r="AB4" s="55"/>
      <c r="AC4" s="56">
        <f>AB4*I4</f>
        <v>0</v>
      </c>
      <c r="AD4" s="55"/>
      <c r="AE4" s="56">
        <f>AD4*K4</f>
        <v>0</v>
      </c>
      <c r="AF4" s="55"/>
      <c r="AG4" s="56">
        <f>AF4*M4</f>
        <v>0</v>
      </c>
      <c r="AH4" s="55"/>
      <c r="AI4" s="56">
        <f>AH4*O4</f>
        <v>0</v>
      </c>
      <c r="AJ4" s="55"/>
      <c r="AK4" s="56">
        <f>AJ4*Q4</f>
        <v>0</v>
      </c>
      <c r="AL4" s="55"/>
      <c r="AM4" s="56">
        <f>AL4*S4</f>
        <v>0</v>
      </c>
      <c r="AN4" s="55"/>
      <c r="AO4" s="194">
        <f>AN4*U4</f>
        <v>0</v>
      </c>
      <c r="AP4" s="55"/>
      <c r="AQ4" s="194">
        <f>AP4*W4</f>
        <v>0</v>
      </c>
      <c r="AR4" s="55"/>
      <c r="AS4" s="194">
        <f>AR4*Y4</f>
        <v>0</v>
      </c>
      <c r="AT4" s="55"/>
      <c r="AU4" s="194">
        <f>AT4*AA4</f>
        <v>0</v>
      </c>
      <c r="AV4" s="55"/>
      <c r="AW4" s="194">
        <f>AV4*AC4</f>
        <v>0</v>
      </c>
      <c r="AX4" s="55"/>
      <c r="AY4" s="194">
        <f>AX4*AE4</f>
        <v>0</v>
      </c>
      <c r="AZ4" s="55"/>
      <c r="BA4" s="194">
        <f>AZ4*AG4</f>
        <v>0</v>
      </c>
      <c r="BB4" s="55"/>
      <c r="BC4" s="194">
        <f>BB4*AI4</f>
        <v>0</v>
      </c>
      <c r="BD4" s="55"/>
      <c r="BE4" s="194">
        <f>BD4*AK4</f>
        <v>0</v>
      </c>
      <c r="BF4" s="55"/>
      <c r="BG4" s="194">
        <f>BF4*AM4</f>
        <v>0</v>
      </c>
      <c r="BH4" s="55"/>
      <c r="BI4" s="194">
        <f>BH4*AO4</f>
        <v>0</v>
      </c>
      <c r="BJ4" s="55"/>
      <c r="BK4" s="56">
        <f>BJ4*AQ4</f>
        <v>0</v>
      </c>
      <c r="BL4" s="55"/>
      <c r="BM4" s="56">
        <f>BL4*AS4</f>
        <v>0</v>
      </c>
      <c r="BN4" s="55"/>
      <c r="BO4" s="56">
        <f>BN4*AU4</f>
        <v>0</v>
      </c>
      <c r="BP4" s="55"/>
      <c r="BQ4" s="56">
        <f>BP4*AW4</f>
        <v>0</v>
      </c>
      <c r="BR4" s="55"/>
      <c r="BS4" s="56">
        <f>BR4*AY4</f>
        <v>0</v>
      </c>
    </row>
    <row r="5" spans="1:71" ht="13" thickBot="1" x14ac:dyDescent="0.3">
      <c r="A5" s="57">
        <v>3</v>
      </c>
      <c r="B5" s="58" t="s">
        <v>75</v>
      </c>
      <c r="C5" s="58" t="s">
        <v>76</v>
      </c>
      <c r="D5" s="58">
        <v>36</v>
      </c>
      <c r="E5" s="59">
        <v>1640</v>
      </c>
      <c r="F5" s="53">
        <f t="shared" si="3"/>
        <v>59040</v>
      </c>
      <c r="G5" s="53"/>
      <c r="H5" s="60"/>
      <c r="I5" s="56">
        <f t="shared" si="0"/>
        <v>0</v>
      </c>
      <c r="J5" s="60"/>
      <c r="K5" s="56">
        <f>E5*J5</f>
        <v>0</v>
      </c>
      <c r="L5" s="60"/>
      <c r="M5" s="56">
        <f>E5*L5</f>
        <v>0</v>
      </c>
      <c r="N5" s="60"/>
      <c r="O5" s="56">
        <f>E5*N5</f>
        <v>0</v>
      </c>
      <c r="P5" s="60"/>
      <c r="Q5" s="56">
        <f>E5*P5</f>
        <v>0</v>
      </c>
      <c r="R5" s="60"/>
      <c r="S5" s="56">
        <f>E5*R5</f>
        <v>0</v>
      </c>
      <c r="T5" s="60"/>
      <c r="U5" s="56">
        <f>E5*T5</f>
        <v>0</v>
      </c>
      <c r="V5" s="60"/>
      <c r="W5" s="56">
        <f t="shared" si="1"/>
        <v>0</v>
      </c>
      <c r="X5" s="60"/>
      <c r="Y5" s="56">
        <f t="shared" si="2"/>
        <v>0</v>
      </c>
      <c r="Z5" s="60"/>
      <c r="AA5" s="56">
        <f>Z5*E5</f>
        <v>0</v>
      </c>
      <c r="AB5" s="60"/>
      <c r="AC5" s="56">
        <f>AB5*E5</f>
        <v>0</v>
      </c>
      <c r="AD5" s="60"/>
      <c r="AE5" s="56">
        <f>AD5*E5</f>
        <v>0</v>
      </c>
      <c r="AF5" s="60"/>
      <c r="AG5" s="56">
        <f>AF5*E5</f>
        <v>0</v>
      </c>
      <c r="AH5" s="60"/>
      <c r="AI5" s="56">
        <f>AH5*E5</f>
        <v>0</v>
      </c>
      <c r="AJ5" s="60"/>
      <c r="AK5" s="56">
        <f>AJ5*E5</f>
        <v>0</v>
      </c>
      <c r="AL5" s="60"/>
      <c r="AM5" s="56">
        <f>AL5*E5</f>
        <v>0</v>
      </c>
      <c r="AN5" s="60"/>
      <c r="AO5" s="194">
        <f>AN5*E5</f>
        <v>0</v>
      </c>
      <c r="AP5" s="60"/>
      <c r="AQ5" s="194">
        <f>AP5*E5</f>
        <v>0</v>
      </c>
      <c r="AR5" s="60"/>
      <c r="AS5" s="194">
        <f>AR5*E5</f>
        <v>0</v>
      </c>
      <c r="AT5" s="60"/>
      <c r="AU5" s="194">
        <f>AT5*E5</f>
        <v>0</v>
      </c>
      <c r="AV5" s="60"/>
      <c r="AW5" s="194">
        <f>AV5*E5</f>
        <v>0</v>
      </c>
      <c r="AX5" s="60"/>
      <c r="AY5" s="194">
        <f>AX5*E5</f>
        <v>0</v>
      </c>
      <c r="AZ5" s="60"/>
      <c r="BA5" s="194">
        <f>AZ5*E5</f>
        <v>0</v>
      </c>
      <c r="BB5" s="60"/>
      <c r="BC5" s="194">
        <f>BB5*E5</f>
        <v>0</v>
      </c>
      <c r="BD5" s="60"/>
      <c r="BE5" s="194">
        <f>BD5*E5</f>
        <v>0</v>
      </c>
      <c r="BF5" s="60"/>
      <c r="BG5" s="194">
        <f>BF5*E5</f>
        <v>0</v>
      </c>
      <c r="BH5" s="60"/>
      <c r="BI5" s="194">
        <f>BH5*E5</f>
        <v>0</v>
      </c>
      <c r="BJ5" s="60"/>
      <c r="BK5" s="56">
        <f>BJ5*E5</f>
        <v>0</v>
      </c>
      <c r="BL5" s="60"/>
      <c r="BM5" s="56">
        <f>BL5*E5</f>
        <v>0</v>
      </c>
      <c r="BN5" s="60"/>
      <c r="BO5" s="56">
        <f>BN5*E5</f>
        <v>0</v>
      </c>
      <c r="BP5" s="60"/>
      <c r="BQ5" s="56">
        <f>BP5*E5</f>
        <v>0</v>
      </c>
      <c r="BR5" s="60"/>
      <c r="BS5" s="56">
        <f>BR5*E5</f>
        <v>0</v>
      </c>
    </row>
    <row r="6" spans="1:71" x14ac:dyDescent="0.25">
      <c r="A6" s="61">
        <v>4</v>
      </c>
      <c r="B6" s="62" t="s">
        <v>77</v>
      </c>
      <c r="C6" s="62" t="s">
        <v>76</v>
      </c>
      <c r="D6" s="62">
        <v>36</v>
      </c>
      <c r="E6" s="63">
        <v>600.75</v>
      </c>
      <c r="F6" s="53">
        <f t="shared" si="3"/>
        <v>21627</v>
      </c>
      <c r="G6" s="53"/>
      <c r="H6" s="60"/>
      <c r="I6" s="56">
        <f t="shared" si="0"/>
        <v>0</v>
      </c>
      <c r="J6" s="60"/>
      <c r="K6" s="56">
        <f>G6*J6</f>
        <v>0</v>
      </c>
      <c r="L6" s="60"/>
      <c r="M6" s="56">
        <f>I6*L6</f>
        <v>0</v>
      </c>
      <c r="N6" s="60"/>
      <c r="O6" s="56">
        <f>K6*N6</f>
        <v>0</v>
      </c>
      <c r="P6" s="60"/>
      <c r="Q6" s="56">
        <f>M6*P6</f>
        <v>0</v>
      </c>
      <c r="R6" s="60"/>
      <c r="S6" s="56">
        <f>E6*R6</f>
        <v>0</v>
      </c>
      <c r="T6" s="60"/>
      <c r="U6" s="56">
        <f>G6*T6</f>
        <v>0</v>
      </c>
      <c r="V6" s="60"/>
      <c r="W6" s="56">
        <f t="shared" si="1"/>
        <v>0</v>
      </c>
      <c r="X6" s="60"/>
      <c r="Y6" s="56">
        <f t="shared" si="2"/>
        <v>0</v>
      </c>
      <c r="Z6" s="60"/>
      <c r="AA6" s="56">
        <f>Z6*G6</f>
        <v>0</v>
      </c>
      <c r="AB6" s="60"/>
      <c r="AC6" s="56">
        <f>AB6*I6</f>
        <v>0</v>
      </c>
      <c r="AD6" s="60"/>
      <c r="AE6" s="56">
        <f>AD6*K6</f>
        <v>0</v>
      </c>
      <c r="AF6" s="60"/>
      <c r="AG6" s="56">
        <f>AF6*M6</f>
        <v>0</v>
      </c>
      <c r="AH6" s="60"/>
      <c r="AI6" s="56">
        <f>AH6*O6</f>
        <v>0</v>
      </c>
      <c r="AJ6" s="60"/>
      <c r="AK6" s="56">
        <f>AJ6*Q6</f>
        <v>0</v>
      </c>
      <c r="AL6" s="60"/>
      <c r="AM6" s="56">
        <f>AL6*S6</f>
        <v>0</v>
      </c>
      <c r="AN6" s="60"/>
      <c r="AO6" s="194">
        <f>AN6*U6</f>
        <v>0</v>
      </c>
      <c r="AP6" s="60"/>
      <c r="AQ6" s="194">
        <f>AP6*W6</f>
        <v>0</v>
      </c>
      <c r="AR6" s="60"/>
      <c r="AS6" s="194">
        <f>AR6*Y6</f>
        <v>0</v>
      </c>
      <c r="AT6" s="60"/>
      <c r="AU6" s="194">
        <f>AT6*AA6</f>
        <v>0</v>
      </c>
      <c r="AV6" s="60"/>
      <c r="AW6" s="194">
        <f>AV6*AC6</f>
        <v>0</v>
      </c>
      <c r="AX6" s="60"/>
      <c r="AY6" s="194">
        <f>AX6*AE6</f>
        <v>0</v>
      </c>
      <c r="AZ6" s="60"/>
      <c r="BA6" s="194">
        <f>AZ6*AG6</f>
        <v>0</v>
      </c>
      <c r="BB6" s="60"/>
      <c r="BC6" s="194">
        <f>BB6*AI6</f>
        <v>0</v>
      </c>
      <c r="BD6" s="60"/>
      <c r="BE6" s="194">
        <f>BD6*AK6</f>
        <v>0</v>
      </c>
      <c r="BF6" s="60"/>
      <c r="BG6" s="194">
        <f>BF6*AM6</f>
        <v>0</v>
      </c>
      <c r="BH6" s="60"/>
      <c r="BI6" s="194">
        <f>BH6*AO6</f>
        <v>0</v>
      </c>
      <c r="BJ6" s="60"/>
      <c r="BK6" s="56">
        <f>BJ6*AQ6</f>
        <v>0</v>
      </c>
      <c r="BL6" s="60"/>
      <c r="BM6" s="56">
        <f>BL6*AS6</f>
        <v>0</v>
      </c>
      <c r="BN6" s="60"/>
      <c r="BO6" s="56">
        <f>BN6*AU6</f>
        <v>0</v>
      </c>
      <c r="BP6" s="60"/>
      <c r="BQ6" s="56">
        <f>BP6*AW6</f>
        <v>0</v>
      </c>
      <c r="BR6" s="60"/>
      <c r="BS6" s="56">
        <f>BR6*AY6</f>
        <v>0</v>
      </c>
    </row>
    <row r="7" spans="1:71" x14ac:dyDescent="0.25">
      <c r="A7" s="53">
        <v>5</v>
      </c>
      <c r="B7" s="53" t="s">
        <v>78</v>
      </c>
      <c r="C7" s="53" t="s">
        <v>76</v>
      </c>
      <c r="D7" s="53">
        <v>36</v>
      </c>
      <c r="E7" s="54">
        <v>3498.52</v>
      </c>
      <c r="F7" s="53">
        <f t="shared" si="3"/>
        <v>125946.72</v>
      </c>
      <c r="G7" s="53"/>
      <c r="H7" s="60"/>
      <c r="I7" s="56">
        <f t="shared" si="0"/>
        <v>0</v>
      </c>
      <c r="J7" s="60"/>
      <c r="K7" s="56">
        <f>G7*J7</f>
        <v>0</v>
      </c>
      <c r="L7" s="60"/>
      <c r="M7" s="56">
        <f>I7*L7</f>
        <v>0</v>
      </c>
      <c r="N7" s="60"/>
      <c r="O7" s="56">
        <f>K7*N7</f>
        <v>0</v>
      </c>
      <c r="P7" s="60"/>
      <c r="Q7" s="56">
        <f>M7*P7</f>
        <v>0</v>
      </c>
      <c r="R7" s="60"/>
      <c r="S7" s="56">
        <f>E7*R7</f>
        <v>0</v>
      </c>
      <c r="T7" s="60"/>
      <c r="U7" s="56">
        <f>G7*T7</f>
        <v>0</v>
      </c>
      <c r="V7" s="60"/>
      <c r="W7" s="56">
        <f t="shared" si="1"/>
        <v>0</v>
      </c>
      <c r="X7" s="60"/>
      <c r="Y7" s="56">
        <f t="shared" si="2"/>
        <v>0</v>
      </c>
      <c r="Z7" s="60"/>
      <c r="AA7" s="56">
        <f>Z7*G7</f>
        <v>0</v>
      </c>
      <c r="AB7" s="60"/>
      <c r="AC7" s="56">
        <f>AB7*I7</f>
        <v>0</v>
      </c>
      <c r="AD7" s="60"/>
      <c r="AE7" s="56">
        <f>AD7*K7</f>
        <v>0</v>
      </c>
      <c r="AF7" s="60"/>
      <c r="AG7" s="56">
        <f>AF7*M7</f>
        <v>0</v>
      </c>
      <c r="AH7" s="60"/>
      <c r="AI7" s="56">
        <f>AH7*O7</f>
        <v>0</v>
      </c>
      <c r="AJ7" s="60"/>
      <c r="AK7" s="56">
        <f>AJ7*Q7</f>
        <v>0</v>
      </c>
      <c r="AL7" s="60"/>
      <c r="AM7" s="56">
        <f>AL7*S7</f>
        <v>0</v>
      </c>
      <c r="AN7" s="60"/>
      <c r="AO7" s="194">
        <f>AN7*U7</f>
        <v>0</v>
      </c>
      <c r="AP7" s="60"/>
      <c r="AQ7" s="194">
        <f>AP7*W7</f>
        <v>0</v>
      </c>
      <c r="AR7" s="60"/>
      <c r="AS7" s="194">
        <f>AR7*Y7</f>
        <v>0</v>
      </c>
      <c r="AT7" s="60"/>
      <c r="AU7" s="194">
        <f>AT7*AA7</f>
        <v>0</v>
      </c>
      <c r="AV7" s="60"/>
      <c r="AW7" s="194">
        <f>AV7*AC7</f>
        <v>0</v>
      </c>
      <c r="AX7" s="60"/>
      <c r="AY7" s="194">
        <f>AX7*AE7</f>
        <v>0</v>
      </c>
      <c r="AZ7" s="60"/>
      <c r="BA7" s="194">
        <f>AZ7*AG7</f>
        <v>0</v>
      </c>
      <c r="BB7" s="60"/>
      <c r="BC7" s="194">
        <f>BB7*AI7</f>
        <v>0</v>
      </c>
      <c r="BD7" s="60"/>
      <c r="BE7" s="194">
        <f>BD7*AK7</f>
        <v>0</v>
      </c>
      <c r="BF7" s="60"/>
      <c r="BG7" s="194">
        <f>BF7*AM7</f>
        <v>0</v>
      </c>
      <c r="BH7" s="60"/>
      <c r="BI7" s="194">
        <f>BH7*AO7</f>
        <v>0</v>
      </c>
      <c r="BJ7" s="60"/>
      <c r="BK7" s="56">
        <f>BJ7*AQ7</f>
        <v>0</v>
      </c>
      <c r="BL7" s="60"/>
      <c r="BM7" s="56">
        <f>BL7*AS7</f>
        <v>0</v>
      </c>
      <c r="BN7" s="60"/>
      <c r="BO7" s="56">
        <f>BN7*AU7</f>
        <v>0</v>
      </c>
      <c r="BP7" s="60"/>
      <c r="BQ7" s="56">
        <f>BP7*AW7</f>
        <v>0</v>
      </c>
      <c r="BR7" s="60"/>
      <c r="BS7" s="56">
        <f>BR7*AY7</f>
        <v>0</v>
      </c>
    </row>
    <row r="8" spans="1:71" ht="30.75" customHeight="1" x14ac:dyDescent="0.25">
      <c r="A8" s="53">
        <v>6</v>
      </c>
      <c r="B8" s="53" t="s">
        <v>79</v>
      </c>
      <c r="C8" s="53" t="s">
        <v>80</v>
      </c>
      <c r="D8" s="53">
        <v>5760</v>
      </c>
      <c r="E8" s="54">
        <v>40</v>
      </c>
      <c r="F8" s="53">
        <f t="shared" si="3"/>
        <v>230400</v>
      </c>
      <c r="G8" s="53"/>
      <c r="H8" s="60"/>
      <c r="I8" s="56">
        <f t="shared" si="0"/>
        <v>0</v>
      </c>
      <c r="J8" s="60"/>
      <c r="K8" s="56">
        <f>E8*J8</f>
        <v>0</v>
      </c>
      <c r="L8" s="60"/>
      <c r="M8" s="56">
        <f>E8*L8</f>
        <v>0</v>
      </c>
      <c r="N8" s="60"/>
      <c r="O8" s="56">
        <f>E8*N8</f>
        <v>0</v>
      </c>
      <c r="P8" s="60"/>
      <c r="Q8" s="56">
        <f>E8*P8</f>
        <v>0</v>
      </c>
      <c r="R8" s="60"/>
      <c r="S8" s="56">
        <f>E8*R8</f>
        <v>0</v>
      </c>
      <c r="T8" s="60"/>
      <c r="U8" s="56">
        <f>E8*T8</f>
        <v>0</v>
      </c>
      <c r="V8" s="60"/>
      <c r="W8" s="56">
        <f t="shared" si="1"/>
        <v>0</v>
      </c>
      <c r="X8" s="60"/>
      <c r="Y8" s="56">
        <f t="shared" si="2"/>
        <v>0</v>
      </c>
      <c r="Z8" s="60"/>
      <c r="AA8" s="56">
        <f>Z8*E8</f>
        <v>0</v>
      </c>
      <c r="AB8" s="60"/>
      <c r="AC8" s="56">
        <f>AB8*E8</f>
        <v>0</v>
      </c>
      <c r="AD8" s="60"/>
      <c r="AE8" s="56">
        <f>AD8*E8</f>
        <v>0</v>
      </c>
      <c r="AF8" s="60"/>
      <c r="AG8" s="56">
        <f>AF8*E8</f>
        <v>0</v>
      </c>
      <c r="AH8" s="60"/>
      <c r="AI8" s="56">
        <f>AH8*E8</f>
        <v>0</v>
      </c>
      <c r="AJ8" s="60"/>
      <c r="AK8" s="56">
        <f>AJ8*E8</f>
        <v>0</v>
      </c>
      <c r="AL8" s="60"/>
      <c r="AM8" s="56">
        <f>AL8*E8</f>
        <v>0</v>
      </c>
      <c r="AN8" s="60"/>
      <c r="AO8" s="194">
        <f>AN8*E8</f>
        <v>0</v>
      </c>
      <c r="AP8" s="60"/>
      <c r="AQ8" s="194">
        <f>AP8*E8</f>
        <v>0</v>
      </c>
      <c r="AR8" s="60"/>
      <c r="AS8" s="194">
        <f>AR8*E8</f>
        <v>0</v>
      </c>
      <c r="AT8" s="60"/>
      <c r="AU8" s="194">
        <f>AT8*E8</f>
        <v>0</v>
      </c>
      <c r="AV8" s="60"/>
      <c r="AW8" s="194">
        <f>AV8*E8</f>
        <v>0</v>
      </c>
      <c r="AX8" s="60"/>
      <c r="AY8" s="194">
        <f>AX8*E8</f>
        <v>0</v>
      </c>
      <c r="AZ8" s="60"/>
      <c r="BA8" s="194">
        <f>AZ8*E8</f>
        <v>0</v>
      </c>
      <c r="BB8" s="60"/>
      <c r="BC8" s="194">
        <f>BB8*E8</f>
        <v>0</v>
      </c>
      <c r="BD8" s="60"/>
      <c r="BE8" s="194">
        <f>BD8*E8</f>
        <v>0</v>
      </c>
      <c r="BF8" s="60"/>
      <c r="BG8" s="194">
        <f>BF8*E8</f>
        <v>0</v>
      </c>
      <c r="BH8" s="60"/>
      <c r="BI8" s="194">
        <f>BH8*E8</f>
        <v>0</v>
      </c>
      <c r="BJ8" s="60"/>
      <c r="BK8" s="56">
        <f>BJ8*E8</f>
        <v>0</v>
      </c>
      <c r="BL8" s="60"/>
      <c r="BM8" s="56">
        <f>BL8*E8</f>
        <v>0</v>
      </c>
      <c r="BN8" s="60"/>
      <c r="BO8" s="56">
        <f>BN8*E8</f>
        <v>0</v>
      </c>
      <c r="BP8" s="60"/>
      <c r="BQ8" s="56">
        <f>BP8*E8</f>
        <v>0</v>
      </c>
      <c r="BR8" s="60"/>
      <c r="BS8" s="56">
        <f>BR8*E8</f>
        <v>0</v>
      </c>
    </row>
    <row r="9" spans="1:71" ht="25" x14ac:dyDescent="0.25">
      <c r="A9" s="53">
        <v>7</v>
      </c>
      <c r="B9" s="53" t="s">
        <v>81</v>
      </c>
      <c r="C9" s="53" t="s">
        <v>80</v>
      </c>
      <c r="D9" s="53">
        <v>5760</v>
      </c>
      <c r="E9" s="54">
        <v>120</v>
      </c>
      <c r="F9" s="53">
        <f t="shared" si="3"/>
        <v>691200</v>
      </c>
      <c r="G9" s="53"/>
      <c r="H9" s="60"/>
      <c r="I9" s="56">
        <f t="shared" si="0"/>
        <v>0</v>
      </c>
      <c r="J9" s="60"/>
      <c r="K9" s="56">
        <f>E9*J9</f>
        <v>0</v>
      </c>
      <c r="L9" s="60"/>
      <c r="M9" s="56">
        <f>E9*L9</f>
        <v>0</v>
      </c>
      <c r="N9" s="60"/>
      <c r="O9" s="56">
        <f>E9*N9</f>
        <v>0</v>
      </c>
      <c r="P9" s="60"/>
      <c r="Q9" s="56">
        <f>E9*P9</f>
        <v>0</v>
      </c>
      <c r="R9" s="60"/>
      <c r="S9" s="56">
        <f>E9*R9</f>
        <v>0</v>
      </c>
      <c r="T9" s="60"/>
      <c r="U9" s="56">
        <f>E9*T9</f>
        <v>0</v>
      </c>
      <c r="V9" s="60"/>
      <c r="W9" s="56">
        <f t="shared" si="1"/>
        <v>0</v>
      </c>
      <c r="X9" s="60"/>
      <c r="Y9" s="56">
        <f t="shared" si="2"/>
        <v>0</v>
      </c>
      <c r="Z9" s="60"/>
      <c r="AA9" s="56">
        <f>Z9*E9</f>
        <v>0</v>
      </c>
      <c r="AB9" s="60"/>
      <c r="AC9" s="56">
        <f>AB9*E9</f>
        <v>0</v>
      </c>
      <c r="AD9" s="60"/>
      <c r="AE9" s="56">
        <f>AD9*E9</f>
        <v>0</v>
      </c>
      <c r="AF9" s="60"/>
      <c r="AG9" s="56">
        <f>AF9*E9</f>
        <v>0</v>
      </c>
      <c r="AH9" s="60"/>
      <c r="AI9" s="56">
        <f>AH9*E9</f>
        <v>0</v>
      </c>
      <c r="AJ9" s="60"/>
      <c r="AK9" s="56">
        <f>AJ9*E9</f>
        <v>0</v>
      </c>
      <c r="AL9" s="60"/>
      <c r="AM9" s="56">
        <f>E9*AL9</f>
        <v>0</v>
      </c>
      <c r="AN9" s="60"/>
      <c r="AO9" s="194">
        <f>AN9*E9</f>
        <v>0</v>
      </c>
      <c r="AP9" s="60"/>
      <c r="AQ9" s="194">
        <f>AP9*E9</f>
        <v>0</v>
      </c>
      <c r="AR9" s="60"/>
      <c r="AS9" s="194">
        <f>AR9*E9</f>
        <v>0</v>
      </c>
      <c r="AT9" s="60"/>
      <c r="AU9" s="194">
        <f>AT9*E9</f>
        <v>0</v>
      </c>
      <c r="AV9" s="60"/>
      <c r="AW9" s="194">
        <f>AV9*E9</f>
        <v>0</v>
      </c>
      <c r="AX9" s="60"/>
      <c r="AY9" s="194">
        <f>AX9*E9</f>
        <v>0</v>
      </c>
      <c r="AZ9" s="60"/>
      <c r="BA9" s="194">
        <f>AZ9*E9</f>
        <v>0</v>
      </c>
      <c r="BB9" s="60"/>
      <c r="BC9" s="194">
        <f>BB9*E9</f>
        <v>0</v>
      </c>
      <c r="BD9" s="60"/>
      <c r="BE9" s="194">
        <f>BD9*E9</f>
        <v>0</v>
      </c>
      <c r="BF9" s="60"/>
      <c r="BG9" s="194">
        <f>BF9*E9</f>
        <v>0</v>
      </c>
      <c r="BH9" s="60"/>
      <c r="BI9" s="194">
        <f>BH9*E9</f>
        <v>0</v>
      </c>
      <c r="BJ9" s="60"/>
      <c r="BK9" s="56">
        <f>BJ9*E9</f>
        <v>0</v>
      </c>
      <c r="BL9" s="60"/>
      <c r="BM9" s="56">
        <f>BL9*E9</f>
        <v>0</v>
      </c>
      <c r="BN9" s="60"/>
      <c r="BO9" s="56">
        <f>BN9*E9</f>
        <v>0</v>
      </c>
      <c r="BP9" s="60"/>
      <c r="BQ9" s="56">
        <f>BP9*E9</f>
        <v>0</v>
      </c>
      <c r="BR9" s="60"/>
      <c r="BS9" s="56">
        <f>BR9*E9</f>
        <v>0</v>
      </c>
    </row>
    <row r="10" spans="1:71" x14ac:dyDescent="0.25">
      <c r="A10" s="53"/>
      <c r="B10" s="53" t="s">
        <v>82</v>
      </c>
      <c r="C10" s="53" t="s">
        <v>73</v>
      </c>
      <c r="D10" s="53">
        <v>1</v>
      </c>
      <c r="E10" s="54">
        <v>17280</v>
      </c>
      <c r="F10" s="53">
        <f t="shared" si="3"/>
        <v>17280</v>
      </c>
      <c r="H10" s="60"/>
      <c r="I10" s="56">
        <f t="shared" si="0"/>
        <v>0</v>
      </c>
      <c r="J10" s="60"/>
      <c r="K10" s="56"/>
      <c r="L10" s="60"/>
      <c r="M10" s="56"/>
      <c r="N10" s="60"/>
      <c r="O10" s="56"/>
      <c r="P10" s="60"/>
      <c r="Q10" s="56"/>
      <c r="R10" s="60"/>
      <c r="S10" s="56"/>
      <c r="T10" s="60"/>
      <c r="U10" s="56"/>
      <c r="V10" s="60"/>
      <c r="W10" s="56"/>
      <c r="X10" s="60"/>
      <c r="Y10" s="56"/>
      <c r="Z10" s="60"/>
      <c r="AA10" s="56"/>
      <c r="AB10" s="60"/>
      <c r="AC10" s="56"/>
      <c r="AD10" s="60"/>
      <c r="AE10" s="56"/>
      <c r="AF10" s="60"/>
      <c r="AG10" s="56"/>
      <c r="AH10" s="60"/>
      <c r="AI10" s="56"/>
      <c r="AJ10" s="60"/>
      <c r="AK10" s="56"/>
      <c r="AL10" s="60"/>
      <c r="AM10" s="56"/>
      <c r="AN10" s="60"/>
      <c r="AO10" s="194"/>
      <c r="AP10" s="60"/>
      <c r="AQ10" s="194"/>
      <c r="AR10" s="60"/>
      <c r="AS10" s="194"/>
      <c r="AT10" s="60"/>
      <c r="AU10" s="194"/>
      <c r="AV10" s="60"/>
      <c r="AW10" s="194"/>
      <c r="AX10" s="60"/>
      <c r="AY10" s="194"/>
      <c r="AZ10" s="60"/>
      <c r="BA10" s="194"/>
      <c r="BB10" s="60"/>
      <c r="BC10" s="194"/>
      <c r="BD10" s="60"/>
      <c r="BE10" s="194"/>
      <c r="BF10" s="60"/>
      <c r="BG10" s="194"/>
      <c r="BH10" s="60"/>
      <c r="BI10" s="194"/>
      <c r="BJ10" s="60"/>
      <c r="BK10" s="56"/>
      <c r="BL10" s="60"/>
      <c r="BM10" s="56"/>
      <c r="BN10" s="60"/>
      <c r="BO10" s="56"/>
      <c r="BP10" s="60"/>
      <c r="BQ10" s="56"/>
      <c r="BR10" s="60"/>
      <c r="BS10" s="56"/>
    </row>
    <row r="11" spans="1:71" ht="13" x14ac:dyDescent="0.3">
      <c r="A11" s="53" t="s">
        <v>83</v>
      </c>
      <c r="B11" s="53"/>
      <c r="C11" s="53"/>
      <c r="D11" s="53"/>
      <c r="E11" s="54"/>
      <c r="F11" s="54">
        <f>SUM(F3:F10)</f>
        <v>1173493.72</v>
      </c>
      <c r="G11" s="54"/>
      <c r="H11" s="60"/>
      <c r="I11" s="74"/>
      <c r="J11" s="60"/>
      <c r="K11" s="74"/>
      <c r="L11" s="60"/>
      <c r="M11" s="74"/>
      <c r="N11" s="60"/>
      <c r="O11" s="74"/>
      <c r="P11" s="60"/>
      <c r="Q11" s="74"/>
      <c r="R11" s="60"/>
      <c r="S11" s="74"/>
      <c r="T11" s="60"/>
      <c r="U11" s="74"/>
      <c r="V11" s="60"/>
      <c r="W11" s="74"/>
      <c r="X11" s="60"/>
      <c r="Y11" s="74"/>
      <c r="Z11" s="60"/>
      <c r="AA11" s="74"/>
      <c r="AB11" s="60"/>
      <c r="AC11" s="74"/>
      <c r="AD11" s="60"/>
      <c r="AE11" s="74"/>
      <c r="AF11" s="60"/>
      <c r="AG11" s="74"/>
      <c r="AH11" s="60"/>
      <c r="AI11" s="74"/>
      <c r="AJ11" s="60"/>
      <c r="AK11" s="74"/>
      <c r="AL11" s="60"/>
      <c r="AM11" s="74"/>
      <c r="AN11" s="60"/>
      <c r="AO11" s="195"/>
      <c r="AP11" s="60"/>
      <c r="AQ11" s="195"/>
      <c r="AR11" s="60"/>
      <c r="AS11" s="195"/>
      <c r="AT11" s="60"/>
      <c r="AU11" s="195"/>
      <c r="AV11" s="60"/>
      <c r="AW11" s="195"/>
      <c r="AX11" s="60"/>
      <c r="AY11" s="195"/>
      <c r="AZ11" s="60"/>
      <c r="BA11" s="195"/>
      <c r="BB11" s="60"/>
      <c r="BC11" s="195"/>
      <c r="BD11" s="60"/>
      <c r="BE11" s="195"/>
      <c r="BF11" s="60"/>
      <c r="BG11" s="195"/>
      <c r="BH11" s="60"/>
      <c r="BI11" s="195"/>
      <c r="BJ11" s="60"/>
      <c r="BK11" s="74"/>
      <c r="BL11" s="60"/>
      <c r="BM11" s="74"/>
      <c r="BN11" s="60"/>
      <c r="BO11" s="74"/>
      <c r="BP11" s="60"/>
      <c r="BQ11" s="74"/>
      <c r="BR11" s="60"/>
      <c r="BS11" s="74"/>
    </row>
    <row r="12" spans="1:71" x14ac:dyDescent="0.25">
      <c r="A12" s="64"/>
      <c r="B12" s="64"/>
      <c r="C12" s="64"/>
      <c r="D12" s="64"/>
      <c r="E12" s="65"/>
      <c r="F12" s="64"/>
      <c r="G12" s="64"/>
      <c r="H12" s="60"/>
      <c r="I12" s="48"/>
      <c r="J12" s="60"/>
      <c r="K12" s="48"/>
      <c r="L12" s="60"/>
      <c r="M12" s="48"/>
      <c r="N12" s="60"/>
      <c r="O12" s="48"/>
      <c r="P12" s="60"/>
      <c r="Q12" s="48"/>
      <c r="R12" s="60"/>
      <c r="S12" s="48"/>
      <c r="T12" s="60"/>
      <c r="U12" s="48"/>
      <c r="V12" s="60"/>
      <c r="W12" s="48"/>
      <c r="X12" s="60"/>
      <c r="Y12" s="48"/>
      <c r="Z12" s="60"/>
      <c r="AA12" s="48"/>
      <c r="AB12" s="60"/>
      <c r="AC12" s="48"/>
      <c r="AD12" s="60"/>
      <c r="AE12" s="48"/>
      <c r="AF12" s="60"/>
      <c r="AG12" s="48"/>
      <c r="AH12" s="60"/>
      <c r="AI12" s="48"/>
      <c r="AJ12" s="60"/>
      <c r="AK12" s="48"/>
      <c r="AL12" s="60"/>
      <c r="AM12" s="48"/>
      <c r="AN12" s="60"/>
      <c r="AO12" s="196"/>
      <c r="AP12" s="60"/>
      <c r="AQ12" s="196"/>
      <c r="AR12" s="60"/>
      <c r="AS12" s="196"/>
      <c r="AT12" s="60"/>
      <c r="AU12" s="196"/>
      <c r="AV12" s="60"/>
      <c r="AW12" s="196"/>
      <c r="AX12" s="60"/>
      <c r="AY12" s="196"/>
      <c r="AZ12" s="60"/>
      <c r="BA12" s="196"/>
      <c r="BB12" s="60"/>
      <c r="BC12" s="196"/>
      <c r="BD12" s="60"/>
      <c r="BE12" s="196"/>
      <c r="BF12" s="60"/>
      <c r="BG12" s="196"/>
      <c r="BH12" s="60"/>
      <c r="BI12" s="196"/>
      <c r="BJ12" s="60"/>
      <c r="BK12" s="48"/>
      <c r="BL12" s="60"/>
      <c r="BM12" s="48"/>
      <c r="BN12" s="60"/>
      <c r="BO12" s="48"/>
      <c r="BP12" s="60"/>
      <c r="BQ12" s="48"/>
      <c r="BR12" s="60"/>
      <c r="BS12" s="48"/>
    </row>
    <row r="13" spans="1:71" ht="13" thickBot="1" x14ac:dyDescent="0.3">
      <c r="A13" s="66" t="s">
        <v>84</v>
      </c>
      <c r="H13" s="60"/>
      <c r="I13" s="48"/>
      <c r="J13" s="60"/>
      <c r="K13" s="48"/>
      <c r="L13" s="60"/>
      <c r="M13" s="48"/>
      <c r="N13" s="60"/>
      <c r="O13" s="48"/>
      <c r="P13" s="60"/>
      <c r="Q13" s="48"/>
      <c r="R13" s="60"/>
      <c r="S13" s="48"/>
      <c r="T13" s="60"/>
      <c r="U13" s="48"/>
      <c r="V13" s="60"/>
      <c r="W13" s="48"/>
      <c r="X13" s="60"/>
      <c r="Y13" s="48"/>
      <c r="Z13" s="60"/>
      <c r="AA13" s="48"/>
      <c r="AB13" s="60"/>
      <c r="AC13" s="48"/>
      <c r="AD13" s="60"/>
      <c r="AE13" s="48"/>
      <c r="AF13" s="60"/>
      <c r="AG13" s="48"/>
      <c r="AH13" s="60"/>
      <c r="AI13" s="48"/>
      <c r="AJ13" s="60"/>
      <c r="AK13" s="48"/>
      <c r="AL13" s="60"/>
      <c r="AM13" s="48"/>
      <c r="AN13" s="60"/>
      <c r="AO13" s="196"/>
      <c r="AP13" s="60"/>
      <c r="AQ13" s="196"/>
      <c r="AR13" s="60"/>
      <c r="AS13" s="196"/>
      <c r="AT13" s="60"/>
      <c r="AU13" s="196"/>
      <c r="AV13" s="60"/>
      <c r="AW13" s="196"/>
      <c r="AX13" s="60"/>
      <c r="AY13" s="196"/>
      <c r="AZ13" s="60"/>
      <c r="BA13" s="196"/>
      <c r="BB13" s="60"/>
      <c r="BC13" s="196"/>
      <c r="BD13" s="60"/>
      <c r="BE13" s="196"/>
      <c r="BF13" s="60"/>
      <c r="BG13" s="196"/>
      <c r="BH13" s="60"/>
      <c r="BI13" s="196"/>
      <c r="BJ13" s="60"/>
      <c r="BK13" s="48"/>
      <c r="BL13" s="60"/>
      <c r="BM13" s="48"/>
      <c r="BN13" s="60"/>
      <c r="BO13" s="48"/>
      <c r="BP13" s="60"/>
      <c r="BQ13" s="48"/>
      <c r="BR13" s="60"/>
      <c r="BS13" s="48"/>
    </row>
    <row r="14" spans="1:71" ht="22.5" customHeight="1" x14ac:dyDescent="0.25">
      <c r="A14" s="49" t="s">
        <v>85</v>
      </c>
      <c r="B14" s="49" t="s">
        <v>10</v>
      </c>
      <c r="C14" s="49" t="s">
        <v>86</v>
      </c>
      <c r="D14" s="49"/>
      <c r="E14" s="50" t="s">
        <v>34</v>
      </c>
      <c r="H14" s="60"/>
      <c r="I14" s="48"/>
      <c r="J14" s="60"/>
      <c r="K14" s="48"/>
      <c r="L14" s="60"/>
      <c r="M14" s="48"/>
      <c r="N14" s="60"/>
      <c r="O14" s="48"/>
      <c r="P14" s="60"/>
      <c r="Q14" s="48"/>
      <c r="R14" s="60"/>
      <c r="S14" s="48"/>
      <c r="T14" s="60"/>
      <c r="U14" s="48"/>
      <c r="V14" s="60"/>
      <c r="W14" s="48"/>
      <c r="X14" s="60"/>
      <c r="Y14" s="48"/>
      <c r="Z14" s="60"/>
      <c r="AA14" s="48"/>
      <c r="AB14" s="60"/>
      <c r="AC14" s="48"/>
      <c r="AD14" s="60"/>
      <c r="AE14" s="48"/>
      <c r="AF14" s="60"/>
      <c r="AG14" s="48"/>
      <c r="AH14" s="60"/>
      <c r="AI14" s="48"/>
      <c r="AJ14" s="60"/>
      <c r="AK14" s="48"/>
      <c r="AL14" s="60"/>
      <c r="AM14" s="48"/>
      <c r="AN14" s="60"/>
      <c r="AO14" s="196"/>
      <c r="AP14" s="60"/>
      <c r="AQ14" s="196"/>
      <c r="AR14" s="60"/>
      <c r="AS14" s="196"/>
      <c r="AT14" s="60"/>
      <c r="AU14" s="196"/>
      <c r="AV14" s="60"/>
      <c r="AW14" s="196"/>
      <c r="AX14" s="60"/>
      <c r="AY14" s="196"/>
      <c r="AZ14" s="60"/>
      <c r="BA14" s="196"/>
      <c r="BB14" s="60"/>
      <c r="BC14" s="196"/>
      <c r="BD14" s="60"/>
      <c r="BE14" s="196"/>
      <c r="BF14" s="60"/>
      <c r="BG14" s="196"/>
      <c r="BH14" s="60"/>
      <c r="BI14" s="196"/>
      <c r="BJ14" s="60"/>
      <c r="BK14" s="48"/>
      <c r="BL14" s="60"/>
      <c r="BM14" s="48"/>
      <c r="BN14" s="60"/>
      <c r="BO14" s="48"/>
      <c r="BP14" s="60"/>
      <c r="BQ14" s="48"/>
      <c r="BR14" s="60"/>
      <c r="BS14" s="48"/>
    </row>
    <row r="15" spans="1:71" ht="13.5" thickBot="1" x14ac:dyDescent="0.3">
      <c r="A15" s="67"/>
      <c r="B15" s="67"/>
      <c r="C15" s="67"/>
      <c r="D15" s="67"/>
      <c r="E15" s="68"/>
      <c r="H15" s="60"/>
      <c r="I15" s="48"/>
      <c r="J15" s="60"/>
      <c r="K15" s="48"/>
      <c r="L15" s="60"/>
      <c r="M15" s="48"/>
      <c r="N15" s="60"/>
      <c r="O15" s="48"/>
      <c r="P15" s="60"/>
      <c r="Q15" s="48"/>
      <c r="R15" s="60"/>
      <c r="S15" s="48"/>
      <c r="T15" s="60"/>
      <c r="U15" s="48"/>
      <c r="V15" s="60"/>
      <c r="W15" s="48"/>
      <c r="X15" s="60"/>
      <c r="Y15" s="48"/>
      <c r="Z15" s="60"/>
      <c r="AA15" s="48"/>
      <c r="AB15" s="60"/>
      <c r="AC15" s="48"/>
      <c r="AD15" s="60"/>
      <c r="AE15" s="48"/>
      <c r="AF15" s="60"/>
      <c r="AG15" s="48"/>
      <c r="AH15" s="60"/>
      <c r="AI15" s="48"/>
      <c r="AJ15" s="60"/>
      <c r="AK15" s="48"/>
      <c r="AL15" s="60"/>
      <c r="AM15" s="48"/>
      <c r="AN15" s="60"/>
      <c r="AO15" s="196"/>
      <c r="AP15" s="60"/>
      <c r="AQ15" s="196"/>
      <c r="AR15" s="60"/>
      <c r="AS15" s="196"/>
      <c r="AT15" s="60"/>
      <c r="AU15" s="196"/>
      <c r="AV15" s="60"/>
      <c r="AW15" s="196"/>
      <c r="AX15" s="60"/>
      <c r="AY15" s="196"/>
      <c r="AZ15" s="60"/>
      <c r="BA15" s="196"/>
      <c r="BB15" s="60"/>
      <c r="BC15" s="196"/>
      <c r="BD15" s="60"/>
      <c r="BE15" s="196"/>
      <c r="BF15" s="60"/>
      <c r="BG15" s="196"/>
      <c r="BH15" s="60"/>
      <c r="BI15" s="196"/>
      <c r="BJ15" s="60"/>
      <c r="BK15" s="48"/>
      <c r="BL15" s="60"/>
      <c r="BM15" s="48"/>
      <c r="BN15" s="60"/>
      <c r="BO15" s="48"/>
      <c r="BP15" s="60"/>
      <c r="BQ15" s="48"/>
      <c r="BR15" s="60"/>
      <c r="BS15" s="48"/>
    </row>
    <row r="16" spans="1:71" ht="13" thickBot="1" x14ac:dyDescent="0.3">
      <c r="A16" s="69"/>
      <c r="B16" s="69" t="s">
        <v>87</v>
      </c>
      <c r="C16" s="69" t="s">
        <v>88</v>
      </c>
      <c r="D16" s="69"/>
      <c r="E16" s="70">
        <v>840</v>
      </c>
      <c r="H16" s="1"/>
      <c r="I16" s="56">
        <f>E16*H16</f>
        <v>0</v>
      </c>
      <c r="J16" s="1"/>
      <c r="K16" s="56">
        <f>G16*J16</f>
        <v>0</v>
      </c>
      <c r="L16" s="1"/>
      <c r="M16" s="56">
        <f>I16*L16</f>
        <v>0</v>
      </c>
      <c r="N16" s="1"/>
      <c r="O16" s="56">
        <f>K16*N16</f>
        <v>0</v>
      </c>
      <c r="P16" s="1"/>
      <c r="Q16" s="56">
        <f>M16*P16</f>
        <v>0</v>
      </c>
      <c r="R16" s="1"/>
      <c r="S16" s="56">
        <f>O16*R16</f>
        <v>0</v>
      </c>
      <c r="T16" s="1"/>
      <c r="U16" s="56">
        <f>Q16*T16</f>
        <v>0</v>
      </c>
      <c r="V16" s="1"/>
      <c r="W16" s="56">
        <f>S16*V16</f>
        <v>0</v>
      </c>
      <c r="X16" s="1"/>
      <c r="Y16" s="56">
        <f>U16*X16</f>
        <v>0</v>
      </c>
      <c r="Z16" s="1"/>
      <c r="AA16" s="56">
        <f>W16*Z16</f>
        <v>0</v>
      </c>
      <c r="AB16" s="1"/>
      <c r="AC16" s="56">
        <f>Y16*AB16</f>
        <v>0</v>
      </c>
      <c r="AD16" s="1"/>
      <c r="AE16" s="56">
        <f>AA16*AD16</f>
        <v>0</v>
      </c>
      <c r="AF16" s="1"/>
      <c r="AG16" s="56">
        <f>AC16*AF16</f>
        <v>0</v>
      </c>
      <c r="AH16" s="1"/>
      <c r="AI16" s="56">
        <f>AE16*AH16</f>
        <v>0</v>
      </c>
      <c r="AJ16" s="1"/>
      <c r="AK16" s="56">
        <f>AG16*AJ16</f>
        <v>0</v>
      </c>
      <c r="AL16" s="1"/>
      <c r="AM16" s="56">
        <f>AI16*AL16</f>
        <v>0</v>
      </c>
      <c r="AN16" s="1"/>
      <c r="AO16" s="194">
        <f>AK16*AN16</f>
        <v>0</v>
      </c>
      <c r="AP16" s="1"/>
      <c r="AQ16" s="194">
        <f>AM16*AP16</f>
        <v>0</v>
      </c>
      <c r="AR16" s="1"/>
      <c r="AS16" s="194">
        <f>AO16*AR16</f>
        <v>0</v>
      </c>
      <c r="AT16" s="1"/>
      <c r="AU16" s="194">
        <f>AQ16*AT16</f>
        <v>0</v>
      </c>
      <c r="AV16" s="1"/>
      <c r="AW16" s="194">
        <f>AS16*AV16</f>
        <v>0</v>
      </c>
      <c r="AX16" s="1"/>
      <c r="AY16" s="194">
        <f>AU16*AX16</f>
        <v>0</v>
      </c>
      <c r="AZ16" s="1"/>
      <c r="BA16" s="194">
        <f>AW16*AZ16</f>
        <v>0</v>
      </c>
      <c r="BB16" s="1"/>
      <c r="BC16" s="194">
        <f>AY16*BB16</f>
        <v>0</v>
      </c>
      <c r="BD16" s="1"/>
      <c r="BE16" s="194">
        <f>BA16*BD16</f>
        <v>0</v>
      </c>
      <c r="BF16" s="1"/>
      <c r="BG16" s="194">
        <f>BC16*BF16</f>
        <v>0</v>
      </c>
      <c r="BH16" s="1"/>
      <c r="BI16" s="194">
        <f>BE16*BH16</f>
        <v>0</v>
      </c>
      <c r="BJ16" s="1"/>
      <c r="BK16" s="56">
        <f>BG16*BJ16</f>
        <v>0</v>
      </c>
      <c r="BL16" s="1"/>
      <c r="BM16" s="56">
        <f>BI16*BL16</f>
        <v>0</v>
      </c>
      <c r="BN16" s="1"/>
      <c r="BO16" s="56">
        <f>BK16*BN16</f>
        <v>0</v>
      </c>
      <c r="BP16" s="1"/>
      <c r="BQ16" s="56">
        <f>BM16*BP16</f>
        <v>0</v>
      </c>
      <c r="BR16" s="1"/>
      <c r="BS16" s="56">
        <f>BO16*BR16</f>
        <v>0</v>
      </c>
    </row>
    <row r="17" spans="1:71" ht="13" thickBot="1" x14ac:dyDescent="0.3">
      <c r="A17" s="69"/>
      <c r="B17" s="69" t="s">
        <v>89</v>
      </c>
      <c r="C17" s="69" t="s">
        <v>90</v>
      </c>
      <c r="D17" s="69"/>
      <c r="E17" s="70">
        <v>33</v>
      </c>
      <c r="G17">
        <v>11</v>
      </c>
      <c r="H17" s="1"/>
      <c r="I17" s="56">
        <f>G17*H17</f>
        <v>0</v>
      </c>
      <c r="J17" s="1"/>
      <c r="K17" s="56">
        <f>I17*J17</f>
        <v>0</v>
      </c>
      <c r="L17" s="1"/>
      <c r="M17" s="56">
        <f>K17*L17</f>
        <v>0</v>
      </c>
      <c r="N17" s="1"/>
      <c r="O17" s="56">
        <f>M17*N17</f>
        <v>0</v>
      </c>
      <c r="P17" s="1"/>
      <c r="Q17" s="56">
        <f>O17*P17</f>
        <v>0</v>
      </c>
      <c r="R17" s="1"/>
      <c r="S17" s="56">
        <f>Q17*R17</f>
        <v>0</v>
      </c>
      <c r="T17" s="1"/>
      <c r="U17" s="56">
        <f>S17*T17</f>
        <v>0</v>
      </c>
      <c r="V17" s="1"/>
      <c r="W17" s="56">
        <f>U17*V17</f>
        <v>0</v>
      </c>
      <c r="X17" s="1"/>
      <c r="Y17" s="56">
        <f>W17*X17</f>
        <v>0</v>
      </c>
      <c r="Z17" s="1"/>
      <c r="AA17" s="56">
        <f>Y17*Z17</f>
        <v>0</v>
      </c>
      <c r="AB17" s="1"/>
      <c r="AC17" s="56">
        <f>AA17*AB17</f>
        <v>0</v>
      </c>
      <c r="AD17" s="1"/>
      <c r="AE17" s="56">
        <f>AC17*AD17</f>
        <v>0</v>
      </c>
      <c r="AF17" s="1"/>
      <c r="AG17" s="56">
        <f>AE17*AF17</f>
        <v>0</v>
      </c>
      <c r="AH17" s="1"/>
      <c r="AI17" s="56">
        <f>AG17*AH17</f>
        <v>0</v>
      </c>
      <c r="AJ17" s="1"/>
      <c r="AK17" s="56">
        <f>AI17*AJ17</f>
        <v>0</v>
      </c>
      <c r="AL17" s="1"/>
      <c r="AM17" s="56">
        <f>AK17*AL17</f>
        <v>0</v>
      </c>
      <c r="AN17" s="1"/>
      <c r="AO17" s="194">
        <f>AM17*AN17</f>
        <v>0</v>
      </c>
      <c r="AP17" s="1"/>
      <c r="AQ17" s="194">
        <f>AO17*AP17</f>
        <v>0</v>
      </c>
      <c r="AR17" s="1"/>
      <c r="AS17" s="194">
        <f>AQ17*AR17</f>
        <v>0</v>
      </c>
      <c r="AT17" s="1"/>
      <c r="AU17" s="194">
        <f>AS17*AT17</f>
        <v>0</v>
      </c>
      <c r="AV17" s="1"/>
      <c r="AW17" s="194">
        <f>AU17*AV17</f>
        <v>0</v>
      </c>
      <c r="AX17" s="1"/>
      <c r="AY17" s="194">
        <f>AW17*AX17</f>
        <v>0</v>
      </c>
      <c r="AZ17" s="1"/>
      <c r="BA17" s="194">
        <f>AY17*AZ17</f>
        <v>0</v>
      </c>
      <c r="BB17" s="1"/>
      <c r="BC17" s="194">
        <f>BA17*BB17</f>
        <v>0</v>
      </c>
      <c r="BD17" s="1"/>
      <c r="BE17" s="194">
        <f>BC17*BD17</f>
        <v>0</v>
      </c>
      <c r="BF17" s="1"/>
      <c r="BG17" s="194">
        <f>BE17*BF17</f>
        <v>0</v>
      </c>
      <c r="BH17" s="1"/>
      <c r="BI17" s="194">
        <f>BG17*BH17</f>
        <v>0</v>
      </c>
      <c r="BJ17" s="1"/>
      <c r="BK17" s="56">
        <f>BI17*BJ17</f>
        <v>0</v>
      </c>
      <c r="BL17" s="1"/>
      <c r="BM17" s="56">
        <f>BK17*BL17</f>
        <v>0</v>
      </c>
      <c r="BN17" s="1"/>
      <c r="BO17" s="56">
        <f>BM17*BN17</f>
        <v>0</v>
      </c>
      <c r="BP17" s="1"/>
      <c r="BQ17" s="56">
        <f>BO17*BP17</f>
        <v>0</v>
      </c>
      <c r="BR17" s="1"/>
      <c r="BS17" s="56">
        <f>BQ17*BR17</f>
        <v>0</v>
      </c>
    </row>
    <row r="18" spans="1:71" ht="13" thickBot="1" x14ac:dyDescent="0.3">
      <c r="A18" s="69"/>
      <c r="B18" s="69" t="s">
        <v>91</v>
      </c>
      <c r="C18" s="69" t="s">
        <v>92</v>
      </c>
      <c r="D18" s="69"/>
      <c r="E18" s="70">
        <v>64</v>
      </c>
      <c r="H18" s="1"/>
      <c r="I18" s="56">
        <f>E18*H18</f>
        <v>0</v>
      </c>
      <c r="J18" s="1"/>
      <c r="K18" s="56">
        <f>G18*J18</f>
        <v>0</v>
      </c>
      <c r="L18" s="1"/>
      <c r="M18" s="56">
        <f>I18*L18</f>
        <v>0</v>
      </c>
      <c r="N18" s="1"/>
      <c r="O18" s="56">
        <f>K18*N18</f>
        <v>0</v>
      </c>
      <c r="P18" s="1"/>
      <c r="Q18" s="56">
        <f>M18*P18</f>
        <v>0</v>
      </c>
      <c r="R18" s="1"/>
      <c r="S18" s="56">
        <f>O18*R18</f>
        <v>0</v>
      </c>
      <c r="T18" s="1"/>
      <c r="U18" s="56">
        <f>Q18*T18</f>
        <v>0</v>
      </c>
      <c r="V18" s="1"/>
      <c r="W18" s="56">
        <f>S18*V18</f>
        <v>0</v>
      </c>
      <c r="X18" s="1"/>
      <c r="Y18" s="56">
        <f>U18*X18</f>
        <v>0</v>
      </c>
      <c r="Z18" s="1"/>
      <c r="AA18" s="56">
        <f>W18*Z18</f>
        <v>0</v>
      </c>
      <c r="AB18" s="1"/>
      <c r="AC18" s="56">
        <f>Y18*AB18</f>
        <v>0</v>
      </c>
      <c r="AD18" s="1"/>
      <c r="AE18" s="56">
        <f>AA18*AD18</f>
        <v>0</v>
      </c>
      <c r="AF18" s="1"/>
      <c r="AG18" s="56">
        <f>AC18*AF18</f>
        <v>0</v>
      </c>
      <c r="AH18" s="1"/>
      <c r="AI18" s="56">
        <f>AE18*AH18</f>
        <v>0</v>
      </c>
      <c r="AJ18" s="1"/>
      <c r="AK18" s="56">
        <f>AG18*AJ18</f>
        <v>0</v>
      </c>
      <c r="AL18" s="1"/>
      <c r="AM18" s="56">
        <f>AI18*AL18</f>
        <v>0</v>
      </c>
      <c r="AN18" s="1"/>
      <c r="AO18" s="194">
        <f>AK18*AN18</f>
        <v>0</v>
      </c>
      <c r="AP18" s="1"/>
      <c r="AQ18" s="194">
        <f>AM18*AP18</f>
        <v>0</v>
      </c>
      <c r="AR18" s="1"/>
      <c r="AS18" s="194">
        <f>AO18*AR18</f>
        <v>0</v>
      </c>
      <c r="AT18" s="1"/>
      <c r="AU18" s="194">
        <f>AQ18*AT18</f>
        <v>0</v>
      </c>
      <c r="AV18" s="1"/>
      <c r="AW18" s="194">
        <f>AS18*AV18</f>
        <v>0</v>
      </c>
      <c r="AX18" s="1"/>
      <c r="AY18" s="194">
        <f>AU18*AX18</f>
        <v>0</v>
      </c>
      <c r="AZ18" s="1"/>
      <c r="BA18" s="194">
        <f>AW18*AZ18</f>
        <v>0</v>
      </c>
      <c r="BB18" s="1"/>
      <c r="BC18" s="194">
        <f>AY18*BB18</f>
        <v>0</v>
      </c>
      <c r="BD18" s="1"/>
      <c r="BE18" s="194">
        <f>BA18*BD18</f>
        <v>0</v>
      </c>
      <c r="BF18" s="1"/>
      <c r="BG18" s="194">
        <f>BC18*BF18</f>
        <v>0</v>
      </c>
      <c r="BH18" s="1"/>
      <c r="BI18" s="194">
        <f>BE18*BH18</f>
        <v>0</v>
      </c>
      <c r="BJ18" s="1"/>
      <c r="BK18" s="56">
        <f>BG18*BJ18</f>
        <v>0</v>
      </c>
      <c r="BL18" s="1"/>
      <c r="BM18" s="56">
        <f>BI18*BL18</f>
        <v>0</v>
      </c>
      <c r="BN18" s="1"/>
      <c r="BO18" s="56">
        <f>BK18*BN18</f>
        <v>0</v>
      </c>
      <c r="BP18" s="1"/>
      <c r="BQ18" s="56">
        <f>BM18*BP18</f>
        <v>0</v>
      </c>
      <c r="BR18" s="1"/>
      <c r="BS18" s="56">
        <f>BO18*BR18</f>
        <v>0</v>
      </c>
    </row>
    <row r="19" spans="1:71" x14ac:dyDescent="0.25">
      <c r="A19" s="69"/>
      <c r="B19" s="69" t="s">
        <v>93</v>
      </c>
      <c r="C19" s="69" t="s">
        <v>92</v>
      </c>
      <c r="D19" s="69"/>
      <c r="E19" s="70">
        <v>74</v>
      </c>
      <c r="G19">
        <v>24.67</v>
      </c>
      <c r="H19" s="1"/>
      <c r="I19" s="56">
        <f>G19*H19</f>
        <v>0</v>
      </c>
      <c r="J19" s="1"/>
      <c r="K19" s="56">
        <f>I19*J19</f>
        <v>0</v>
      </c>
      <c r="L19" s="1"/>
      <c r="M19" s="56">
        <f>K19*L19</f>
        <v>0</v>
      </c>
      <c r="N19" s="1"/>
      <c r="O19" s="56">
        <f>M19*N19</f>
        <v>0</v>
      </c>
      <c r="P19" s="1"/>
      <c r="Q19" s="56">
        <f>O19*P19</f>
        <v>0</v>
      </c>
      <c r="R19" s="1"/>
      <c r="S19" s="56">
        <f>Q19*R19</f>
        <v>0</v>
      </c>
      <c r="T19" s="1"/>
      <c r="U19" s="56">
        <f>(E19/3)*T19</f>
        <v>0</v>
      </c>
      <c r="V19" s="1"/>
      <c r="W19" s="56">
        <f>(G19/3)*V19</f>
        <v>0</v>
      </c>
      <c r="X19" s="1"/>
      <c r="Y19" s="56">
        <f>(I19/3)*X19</f>
        <v>0</v>
      </c>
      <c r="Z19" s="1"/>
      <c r="AA19" s="56">
        <f>(K19/3)*Z19</f>
        <v>0</v>
      </c>
      <c r="AB19" s="1"/>
      <c r="AC19" s="56">
        <f>(M19/3)*AB19</f>
        <v>0</v>
      </c>
      <c r="AD19" s="1"/>
      <c r="AE19" s="56">
        <f>(O19/3)*AD19</f>
        <v>0</v>
      </c>
      <c r="AF19" s="1"/>
      <c r="AG19" s="56">
        <f>(Q19/3)*AF19</f>
        <v>0</v>
      </c>
      <c r="AH19" s="1"/>
      <c r="AI19" s="56">
        <f>(S19/3)*AH19</f>
        <v>0</v>
      </c>
      <c r="AJ19" s="1"/>
      <c r="AK19" s="56">
        <f>(U19/3)*AJ19</f>
        <v>0</v>
      </c>
      <c r="AL19" s="1"/>
      <c r="AM19" s="56">
        <f>(W19/3)*AL19</f>
        <v>0</v>
      </c>
      <c r="AN19" s="1"/>
      <c r="AO19" s="194">
        <f>(Y19/3)*AN19</f>
        <v>0</v>
      </c>
      <c r="AP19" s="1"/>
      <c r="AQ19" s="194">
        <f>(AA19/3)*AP19</f>
        <v>0</v>
      </c>
      <c r="AR19" s="1"/>
      <c r="AS19" s="194">
        <f>(AC19/3)*AR19</f>
        <v>0</v>
      </c>
      <c r="AT19" s="1"/>
      <c r="AU19" s="194">
        <f>(AE19/3)*AT19</f>
        <v>0</v>
      </c>
      <c r="AV19" s="1"/>
      <c r="AW19" s="194">
        <f>(AG19/3)*AV19</f>
        <v>0</v>
      </c>
      <c r="AX19" s="1"/>
      <c r="AY19" s="194">
        <f>(AI19/3)*AX19</f>
        <v>0</v>
      </c>
      <c r="AZ19" s="1"/>
      <c r="BA19" s="194">
        <f>(AK19/3)*AZ19</f>
        <v>0</v>
      </c>
      <c r="BB19" s="1"/>
      <c r="BC19" s="194">
        <f>(AM19/3)*BB19</f>
        <v>0</v>
      </c>
      <c r="BD19" s="1"/>
      <c r="BE19" s="194">
        <f>(AO19/3)*BD19</f>
        <v>0</v>
      </c>
      <c r="BF19" s="1"/>
      <c r="BG19" s="194">
        <f>(AQ19/3)*BF19</f>
        <v>0</v>
      </c>
      <c r="BH19" s="1"/>
      <c r="BI19" s="194">
        <f>(AS19/3)*BH19</f>
        <v>0</v>
      </c>
      <c r="BJ19" s="1"/>
      <c r="BK19" s="56">
        <f>(AU19/3)*BJ19</f>
        <v>0</v>
      </c>
      <c r="BL19" s="1"/>
      <c r="BM19" s="56">
        <f>(AW19/3)*BL19</f>
        <v>0</v>
      </c>
      <c r="BN19" s="1"/>
      <c r="BO19" s="56">
        <f>(AY19/3)*BN19</f>
        <v>0</v>
      </c>
      <c r="BP19" s="1"/>
      <c r="BQ19" s="56">
        <f>(BA19/3)*BP19</f>
        <v>0</v>
      </c>
      <c r="BR19" s="1"/>
      <c r="BS19" s="56">
        <f>(BC19/3)*BR19</f>
        <v>0</v>
      </c>
    </row>
    <row r="20" spans="1:71" x14ac:dyDescent="0.25">
      <c r="A20" s="53"/>
      <c r="B20" s="53" t="s">
        <v>94</v>
      </c>
      <c r="C20" s="53" t="s">
        <v>92</v>
      </c>
      <c r="D20" s="53"/>
      <c r="E20" s="54">
        <v>14</v>
      </c>
      <c r="H20" s="60"/>
      <c r="I20" s="56">
        <f>E20*H20</f>
        <v>0</v>
      </c>
      <c r="J20" s="60"/>
      <c r="K20" s="56">
        <f>G20*J20</f>
        <v>0</v>
      </c>
      <c r="L20" s="60"/>
      <c r="M20" s="56">
        <f>I20*L20</f>
        <v>0</v>
      </c>
      <c r="N20" s="60"/>
      <c r="O20" s="56">
        <f>K20*N20</f>
        <v>0</v>
      </c>
      <c r="P20" s="60"/>
      <c r="Q20" s="56">
        <f>M20*P20</f>
        <v>0</v>
      </c>
      <c r="R20" s="60"/>
      <c r="S20" s="56">
        <f>O20*R20</f>
        <v>0</v>
      </c>
      <c r="T20" s="60"/>
      <c r="U20" s="56">
        <f>Q20*T20</f>
        <v>0</v>
      </c>
      <c r="V20" s="60"/>
      <c r="W20" s="56">
        <f>S20*V20</f>
        <v>0</v>
      </c>
      <c r="X20" s="60"/>
      <c r="Y20" s="56">
        <f>U20*X20</f>
        <v>0</v>
      </c>
      <c r="Z20" s="60"/>
      <c r="AA20" s="56">
        <f>W20*Z20</f>
        <v>0</v>
      </c>
      <c r="AB20" s="60"/>
      <c r="AC20" s="56">
        <f>Y20*AB20</f>
        <v>0</v>
      </c>
      <c r="AD20" s="60"/>
      <c r="AE20" s="56">
        <f>AA20*AD20</f>
        <v>0</v>
      </c>
      <c r="AF20" s="60"/>
      <c r="AG20" s="56">
        <f>AC20*AF20</f>
        <v>0</v>
      </c>
      <c r="AH20" s="60"/>
      <c r="AI20" s="56">
        <f>AE20*AH20</f>
        <v>0</v>
      </c>
      <c r="AJ20" s="60"/>
      <c r="AK20" s="56">
        <f>AG20*AJ20</f>
        <v>0</v>
      </c>
      <c r="AL20" s="60"/>
      <c r="AM20" s="56">
        <f>AI20*AL20</f>
        <v>0</v>
      </c>
      <c r="AN20" s="60"/>
      <c r="AO20" s="194">
        <f>AK20*AN20</f>
        <v>0</v>
      </c>
      <c r="AP20" s="60"/>
      <c r="AQ20" s="194">
        <f>AM20*AP20</f>
        <v>0</v>
      </c>
      <c r="AR20" s="60"/>
      <c r="AS20" s="194">
        <f>AO20*AR20</f>
        <v>0</v>
      </c>
      <c r="AT20" s="60"/>
      <c r="AU20" s="194">
        <f>AQ20*AT20</f>
        <v>0</v>
      </c>
      <c r="AV20" s="60"/>
      <c r="AW20" s="194">
        <f>AS20*AV20</f>
        <v>0</v>
      </c>
      <c r="AX20" s="60"/>
      <c r="AY20" s="194">
        <f>AU20*AX20</f>
        <v>0</v>
      </c>
      <c r="AZ20" s="60"/>
      <c r="BA20" s="194">
        <f>AW20*AZ20</f>
        <v>0</v>
      </c>
      <c r="BB20" s="60"/>
      <c r="BC20" s="194">
        <f>AY20*BB20</f>
        <v>0</v>
      </c>
      <c r="BD20" s="60"/>
      <c r="BE20" s="194">
        <f>BA20*BD20</f>
        <v>0</v>
      </c>
      <c r="BF20" s="60"/>
      <c r="BG20" s="194">
        <f>BC20*BF20</f>
        <v>0</v>
      </c>
      <c r="BH20" s="60"/>
      <c r="BI20" s="194">
        <f>BE20*BH20</f>
        <v>0</v>
      </c>
      <c r="BJ20" s="60"/>
      <c r="BK20" s="56">
        <f>BG20*BJ20</f>
        <v>0</v>
      </c>
      <c r="BL20" s="60"/>
      <c r="BM20" s="56">
        <f>BI20*BL20</f>
        <v>0</v>
      </c>
      <c r="BN20" s="60"/>
      <c r="BO20" s="56">
        <f>BK20*BN20</f>
        <v>0</v>
      </c>
      <c r="BP20" s="60"/>
      <c r="BQ20" s="56">
        <f>BM20*BP20</f>
        <v>0</v>
      </c>
      <c r="BR20" s="60"/>
      <c r="BS20" s="56">
        <f>BO20*BR20</f>
        <v>0</v>
      </c>
    </row>
    <row r="21" spans="1:71" x14ac:dyDescent="0.25">
      <c r="A21" s="64"/>
      <c r="B21" s="64"/>
      <c r="C21" s="64"/>
      <c r="D21" s="64"/>
      <c r="E21" s="65">
        <f>SUM(E16:E20)</f>
        <v>1025</v>
      </c>
      <c r="H21" s="60"/>
      <c r="I21" s="65"/>
      <c r="J21" s="60"/>
      <c r="K21" s="65"/>
      <c r="L21" s="60"/>
      <c r="M21" s="65"/>
      <c r="N21" s="60"/>
      <c r="O21" s="65"/>
      <c r="P21" s="60"/>
      <c r="Q21" s="65"/>
      <c r="R21" s="60"/>
      <c r="S21" s="65"/>
      <c r="T21" s="60"/>
      <c r="U21" s="65"/>
      <c r="V21" s="60"/>
      <c r="W21" s="65"/>
      <c r="X21" s="60"/>
      <c r="Y21" s="65"/>
      <c r="Z21" s="60"/>
      <c r="AA21" s="65"/>
      <c r="AB21" s="60"/>
      <c r="AC21" s="65"/>
      <c r="AD21" s="60"/>
      <c r="AE21" s="65"/>
      <c r="AF21" s="60"/>
      <c r="AG21" s="65"/>
      <c r="AH21" s="60"/>
      <c r="AI21" s="65"/>
      <c r="AJ21" s="60"/>
      <c r="AK21" s="65"/>
      <c r="AL21" s="60"/>
      <c r="AM21" s="65"/>
      <c r="AN21" s="60"/>
      <c r="AO21" s="65"/>
      <c r="AP21" s="60"/>
      <c r="AQ21" s="65"/>
      <c r="AR21" s="60"/>
      <c r="AS21" s="65"/>
      <c r="AT21" s="60"/>
      <c r="AU21" s="65"/>
      <c r="AV21" s="60"/>
      <c r="AW21" s="65"/>
      <c r="AX21" s="60"/>
      <c r="AY21" s="65"/>
      <c r="AZ21" s="60"/>
      <c r="BA21" s="65"/>
      <c r="BB21" s="60"/>
      <c r="BC21" s="65"/>
      <c r="BD21" s="60"/>
      <c r="BE21" s="65"/>
      <c r="BF21" s="60"/>
      <c r="BG21" s="65"/>
      <c r="BH21" s="60"/>
      <c r="BI21" s="65"/>
      <c r="BJ21" s="60"/>
      <c r="BK21" s="197"/>
      <c r="BL21" s="60"/>
      <c r="BM21" s="197"/>
      <c r="BN21" s="60"/>
      <c r="BO21" s="197"/>
      <c r="BP21" s="60"/>
      <c r="BQ21" s="197"/>
      <c r="BR21" s="60"/>
      <c r="BS21" s="197"/>
    </row>
    <row r="22" spans="1:71" ht="13.5" thickBot="1" x14ac:dyDescent="0.3">
      <c r="A22" s="71" t="s">
        <v>95</v>
      </c>
      <c r="H22" s="60"/>
      <c r="I22" s="48"/>
      <c r="J22" s="60"/>
      <c r="K22" s="48"/>
      <c r="L22" s="60"/>
      <c r="M22" s="48"/>
      <c r="N22" s="60"/>
      <c r="O22" s="48"/>
      <c r="P22" s="60"/>
      <c r="Q22" s="48"/>
      <c r="R22" s="60"/>
      <c r="S22" s="48"/>
      <c r="T22" s="60"/>
      <c r="U22" s="48"/>
      <c r="V22" s="60"/>
      <c r="W22" s="48"/>
      <c r="X22" s="60"/>
      <c r="Y22" s="48"/>
      <c r="Z22" s="60"/>
      <c r="AA22" s="48"/>
      <c r="AB22" s="60"/>
      <c r="AC22" s="48"/>
      <c r="AD22" s="60"/>
      <c r="AE22" s="48"/>
      <c r="AF22" s="60"/>
      <c r="AG22" s="48"/>
      <c r="AH22" s="60"/>
      <c r="AI22" s="48"/>
      <c r="AJ22" s="60"/>
      <c r="AK22" s="48"/>
      <c r="AL22" s="60"/>
      <c r="AM22" s="48"/>
      <c r="AN22" s="60"/>
      <c r="AO22" s="196"/>
      <c r="AP22" s="60"/>
      <c r="AQ22" s="196"/>
      <c r="AR22" s="60"/>
      <c r="AS22" s="196"/>
      <c r="AT22" s="60"/>
      <c r="AU22" s="196"/>
      <c r="AV22" s="60"/>
      <c r="AW22" s="196"/>
      <c r="AX22" s="60"/>
      <c r="AY22" s="196"/>
      <c r="AZ22" s="60"/>
      <c r="BA22" s="196"/>
      <c r="BB22" s="60"/>
      <c r="BC22" s="196"/>
      <c r="BD22" s="60"/>
      <c r="BE22" s="196"/>
      <c r="BF22" s="60"/>
      <c r="BG22" s="196"/>
      <c r="BH22" s="60"/>
      <c r="BI22" s="196"/>
      <c r="BJ22" s="60"/>
      <c r="BK22" s="48"/>
      <c r="BL22" s="60"/>
      <c r="BM22" s="48"/>
      <c r="BN22" s="60"/>
      <c r="BO22" s="48"/>
      <c r="BP22" s="60"/>
      <c r="BQ22" s="48"/>
      <c r="BR22" s="60"/>
      <c r="BS22" s="48"/>
    </row>
    <row r="23" spans="1:71" ht="13" x14ac:dyDescent="0.25">
      <c r="A23" s="49" t="s">
        <v>85</v>
      </c>
      <c r="B23" s="49" t="s">
        <v>10</v>
      </c>
      <c r="C23" s="49" t="s">
        <v>86</v>
      </c>
      <c r="D23" s="49"/>
      <c r="E23" s="50" t="s">
        <v>83</v>
      </c>
      <c r="H23" s="60"/>
      <c r="I23" s="48"/>
      <c r="J23" s="60"/>
      <c r="K23" s="48"/>
      <c r="L23" s="60"/>
      <c r="M23" s="48"/>
      <c r="N23" s="60"/>
      <c r="O23" s="48"/>
      <c r="P23" s="60"/>
      <c r="Q23" s="48"/>
      <c r="R23" s="60"/>
      <c r="S23" s="48"/>
      <c r="T23" s="60"/>
      <c r="U23" s="48"/>
      <c r="V23" s="60"/>
      <c r="W23" s="48"/>
      <c r="X23" s="60"/>
      <c r="Y23" s="48"/>
      <c r="Z23" s="60"/>
      <c r="AA23" s="48"/>
      <c r="AB23" s="60"/>
      <c r="AC23" s="48"/>
      <c r="AD23" s="60"/>
      <c r="AE23" s="48"/>
      <c r="AF23" s="60"/>
      <c r="AG23" s="48"/>
      <c r="AH23" s="60"/>
      <c r="AI23" s="48"/>
      <c r="AJ23" s="60"/>
      <c r="AK23" s="48"/>
      <c r="AL23" s="60"/>
      <c r="AM23" s="48"/>
      <c r="AN23" s="60"/>
      <c r="AO23" s="196"/>
      <c r="AP23" s="60"/>
      <c r="AQ23" s="196"/>
      <c r="AR23" s="60"/>
      <c r="AS23" s="196"/>
      <c r="AT23" s="60"/>
      <c r="AU23" s="196"/>
      <c r="AV23" s="60"/>
      <c r="AW23" s="196"/>
      <c r="AX23" s="60"/>
      <c r="AY23" s="196"/>
      <c r="AZ23" s="60"/>
      <c r="BA23" s="196"/>
      <c r="BB23" s="60"/>
      <c r="BC23" s="196"/>
      <c r="BD23" s="60"/>
      <c r="BE23" s="196"/>
      <c r="BF23" s="60"/>
      <c r="BG23" s="196"/>
      <c r="BH23" s="60"/>
      <c r="BI23" s="196"/>
      <c r="BJ23" s="60"/>
      <c r="BK23" s="48"/>
      <c r="BL23" s="60"/>
      <c r="BM23" s="48"/>
      <c r="BN23" s="60"/>
      <c r="BO23" s="48"/>
      <c r="BP23" s="60"/>
      <c r="BQ23" s="48"/>
      <c r="BR23" s="60"/>
      <c r="BS23" s="48"/>
    </row>
    <row r="24" spans="1:71" ht="25.5" thickBot="1" x14ac:dyDescent="0.3">
      <c r="A24" s="72" t="s">
        <v>96</v>
      </c>
      <c r="B24" s="58" t="s">
        <v>97</v>
      </c>
      <c r="C24" s="58" t="s">
        <v>98</v>
      </c>
      <c r="D24" s="58"/>
      <c r="E24" s="59">
        <v>1460</v>
      </c>
      <c r="H24" s="60"/>
      <c r="I24" s="56">
        <f>E24*H24</f>
        <v>0</v>
      </c>
      <c r="J24" s="60"/>
      <c r="K24" s="56">
        <f>G24*J24</f>
        <v>0</v>
      </c>
      <c r="L24" s="60"/>
      <c r="M24" s="56">
        <f>I24*L24</f>
        <v>0</v>
      </c>
      <c r="N24" s="60"/>
      <c r="O24" s="56">
        <f>E24*N24</f>
        <v>0</v>
      </c>
      <c r="P24" s="60">
        <v>0</v>
      </c>
      <c r="Q24" s="56">
        <f>E24*P24</f>
        <v>0</v>
      </c>
      <c r="R24" s="60">
        <v>0</v>
      </c>
      <c r="S24" s="56">
        <f>G24*R24</f>
        <v>0</v>
      </c>
      <c r="T24" s="60"/>
      <c r="U24" s="56">
        <f>I24*T24</f>
        <v>0</v>
      </c>
      <c r="V24" s="60"/>
      <c r="W24" s="56">
        <f>K24*V24</f>
        <v>0</v>
      </c>
      <c r="X24" s="60"/>
      <c r="Y24" s="56">
        <f>M24*X24</f>
        <v>0</v>
      </c>
      <c r="Z24" s="60"/>
      <c r="AA24" s="56">
        <f>O24*Z24</f>
        <v>0</v>
      </c>
      <c r="AB24" s="60"/>
      <c r="AC24" s="56">
        <f>Q24*AB24</f>
        <v>0</v>
      </c>
      <c r="AD24" s="60"/>
      <c r="AE24" s="56">
        <f>S24*AD24</f>
        <v>0</v>
      </c>
      <c r="AF24" s="60"/>
      <c r="AG24" s="56">
        <f>U24*AF24</f>
        <v>0</v>
      </c>
      <c r="AH24" s="60"/>
      <c r="AI24" s="56">
        <f>W24*AH24</f>
        <v>0</v>
      </c>
      <c r="AJ24" s="60"/>
      <c r="AK24" s="56">
        <f>Y24*AJ24</f>
        <v>0</v>
      </c>
      <c r="AL24" s="60"/>
      <c r="AM24" s="56">
        <f>AA24*AL24</f>
        <v>0</v>
      </c>
      <c r="AN24" s="60"/>
      <c r="AO24" s="194">
        <f>AC24*AN24</f>
        <v>0</v>
      </c>
      <c r="AP24" s="60"/>
      <c r="AQ24" s="194">
        <f>AE24*AP24</f>
        <v>0</v>
      </c>
      <c r="AR24" s="60"/>
      <c r="AS24" s="194">
        <f>AG24*AR24</f>
        <v>0</v>
      </c>
      <c r="AT24" s="60"/>
      <c r="AU24" s="194">
        <f>AI24*AT24</f>
        <v>0</v>
      </c>
      <c r="AV24" s="60"/>
      <c r="AW24" s="194">
        <f>AK24*AV24</f>
        <v>0</v>
      </c>
      <c r="AX24" s="60"/>
      <c r="AY24" s="194">
        <f>AM24*AX24</f>
        <v>0</v>
      </c>
      <c r="AZ24" s="60"/>
      <c r="BA24" s="194">
        <f>AO24*AZ24</f>
        <v>0</v>
      </c>
      <c r="BB24" s="60"/>
      <c r="BC24" s="194">
        <f>AQ24*BB24</f>
        <v>0</v>
      </c>
      <c r="BD24" s="60"/>
      <c r="BE24" s="194">
        <f>AS24*BD24</f>
        <v>0</v>
      </c>
      <c r="BF24" s="60"/>
      <c r="BG24" s="194">
        <f>AU24*BF24</f>
        <v>0</v>
      </c>
      <c r="BH24" s="60"/>
      <c r="BI24" s="194">
        <f>AW24*BH24</f>
        <v>0</v>
      </c>
      <c r="BJ24" s="60"/>
      <c r="BK24" s="56">
        <f>AY24*BJ24</f>
        <v>0</v>
      </c>
      <c r="BL24" s="60"/>
      <c r="BM24" s="56">
        <f>BA24*BL24</f>
        <v>0</v>
      </c>
      <c r="BN24" s="60"/>
      <c r="BO24" s="56">
        <f>BC24*BN24</f>
        <v>0</v>
      </c>
      <c r="BP24" s="60"/>
      <c r="BQ24" s="56">
        <f>BE24*BP24</f>
        <v>0</v>
      </c>
      <c r="BR24" s="60"/>
      <c r="BS24" s="56">
        <f>BG24*BR24</f>
        <v>0</v>
      </c>
    </row>
    <row r="25" spans="1:71" ht="13" thickBot="1" x14ac:dyDescent="0.3">
      <c r="A25" s="72" t="s">
        <v>99</v>
      </c>
      <c r="B25" s="58" t="s">
        <v>100</v>
      </c>
      <c r="C25" s="58" t="s">
        <v>98</v>
      </c>
      <c r="D25" s="58"/>
      <c r="E25" s="59">
        <v>169</v>
      </c>
      <c r="H25" s="60"/>
      <c r="I25" s="56">
        <f>E25*H25</f>
        <v>0</v>
      </c>
      <c r="J25" s="60"/>
      <c r="K25" s="56">
        <f>G25*J25</f>
        <v>0</v>
      </c>
      <c r="L25" s="60"/>
      <c r="M25" s="56">
        <f>I25*L25</f>
        <v>0</v>
      </c>
      <c r="N25" s="60"/>
      <c r="O25" s="56">
        <f>K25*N25</f>
        <v>0</v>
      </c>
      <c r="P25" s="60"/>
      <c r="Q25" s="56">
        <f>M25*P25</f>
        <v>0</v>
      </c>
      <c r="R25" s="60"/>
      <c r="S25" s="56">
        <f>O25*R25</f>
        <v>0</v>
      </c>
      <c r="T25" s="60"/>
      <c r="U25" s="56">
        <f>Q25*T25</f>
        <v>0</v>
      </c>
      <c r="V25" s="60"/>
      <c r="W25" s="56">
        <f>S25*V25</f>
        <v>0</v>
      </c>
      <c r="X25" s="60"/>
      <c r="Y25" s="56">
        <f>U25*X25</f>
        <v>0</v>
      </c>
      <c r="Z25" s="60"/>
      <c r="AA25" s="56">
        <f>W25*Z25</f>
        <v>0</v>
      </c>
      <c r="AB25" s="60"/>
      <c r="AC25" s="56">
        <f>Y25*AB25</f>
        <v>0</v>
      </c>
      <c r="AD25" s="60"/>
      <c r="AE25" s="56">
        <f>AA25*AD25</f>
        <v>0</v>
      </c>
      <c r="AF25" s="60"/>
      <c r="AG25" s="56">
        <f>AC25*AF25</f>
        <v>0</v>
      </c>
      <c r="AH25" s="60"/>
      <c r="AI25" s="56">
        <f>AE25*AH25</f>
        <v>0</v>
      </c>
      <c r="AJ25" s="60"/>
      <c r="AK25" s="56">
        <f>AG25*AJ25</f>
        <v>0</v>
      </c>
      <c r="AL25" s="60"/>
      <c r="AM25" s="56">
        <f>AI25*AL25</f>
        <v>0</v>
      </c>
      <c r="AN25" s="60"/>
      <c r="AO25" s="194">
        <f>AK25*AN25</f>
        <v>0</v>
      </c>
      <c r="AP25" s="60"/>
      <c r="AQ25" s="194">
        <f>AM25*AP25</f>
        <v>0</v>
      </c>
      <c r="AR25" s="60"/>
      <c r="AS25" s="194">
        <f>AO25*AR25</f>
        <v>0</v>
      </c>
      <c r="AT25" s="60"/>
      <c r="AU25" s="194">
        <f>AQ25*AT25</f>
        <v>0</v>
      </c>
      <c r="AV25" s="60"/>
      <c r="AW25" s="194">
        <f>AS25*AV25</f>
        <v>0</v>
      </c>
      <c r="AX25" s="60"/>
      <c r="AY25" s="194">
        <f>AU25*AX25</f>
        <v>0</v>
      </c>
      <c r="AZ25" s="60"/>
      <c r="BA25" s="194">
        <f>AW25*AZ25</f>
        <v>0</v>
      </c>
      <c r="BB25" s="60"/>
      <c r="BC25" s="194">
        <f>AY25*BB25</f>
        <v>0</v>
      </c>
      <c r="BD25" s="60"/>
      <c r="BE25" s="194">
        <f>BA25*BD25</f>
        <v>0</v>
      </c>
      <c r="BF25" s="60"/>
      <c r="BG25" s="194">
        <f>BC25*BF25</f>
        <v>0</v>
      </c>
      <c r="BH25" s="60"/>
      <c r="BI25" s="194">
        <f>BE25*BH25</f>
        <v>0</v>
      </c>
      <c r="BJ25" s="60"/>
      <c r="BK25" s="56">
        <f>BG25*BJ25</f>
        <v>0</v>
      </c>
      <c r="BL25" s="60"/>
      <c r="BM25" s="56">
        <f>BI25*BL25</f>
        <v>0</v>
      </c>
      <c r="BN25" s="60"/>
      <c r="BO25" s="56">
        <f>BK25*BN25</f>
        <v>0</v>
      </c>
      <c r="BP25" s="60"/>
      <c r="BQ25" s="56">
        <f>BM25*BP25</f>
        <v>0</v>
      </c>
      <c r="BR25" s="60"/>
      <c r="BS25" s="56">
        <f>BO25*BR25</f>
        <v>0</v>
      </c>
    </row>
    <row r="26" spans="1:71" ht="13" thickBot="1" x14ac:dyDescent="0.3">
      <c r="A26" s="72" t="s">
        <v>101</v>
      </c>
      <c r="B26" s="58" t="s">
        <v>102</v>
      </c>
      <c r="C26" s="58" t="s">
        <v>98</v>
      </c>
      <c r="D26" s="58"/>
      <c r="E26" s="59">
        <v>360</v>
      </c>
      <c r="H26" s="60"/>
      <c r="I26" s="56">
        <f>E26*H26</f>
        <v>0</v>
      </c>
      <c r="J26" s="60"/>
      <c r="K26" s="56">
        <f>G26*J26</f>
        <v>0</v>
      </c>
      <c r="L26" s="60"/>
      <c r="M26" s="56">
        <f>I26*L26</f>
        <v>0</v>
      </c>
      <c r="N26" s="60"/>
      <c r="O26" s="56">
        <f>K26*N26</f>
        <v>0</v>
      </c>
      <c r="P26" s="60"/>
      <c r="Q26" s="56">
        <f>M26*P26</f>
        <v>0</v>
      </c>
      <c r="R26" s="60"/>
      <c r="S26" s="56">
        <f>O26*R26</f>
        <v>0</v>
      </c>
      <c r="T26" s="60"/>
      <c r="U26" s="56">
        <f>Q26*T26</f>
        <v>0</v>
      </c>
      <c r="V26" s="60"/>
      <c r="W26" s="56">
        <f>S26*V26</f>
        <v>0</v>
      </c>
      <c r="X26" s="60"/>
      <c r="Y26" s="56">
        <f>U26*X26</f>
        <v>0</v>
      </c>
      <c r="Z26" s="60"/>
      <c r="AA26" s="56">
        <f>W26*Z26</f>
        <v>0</v>
      </c>
      <c r="AB26" s="60"/>
      <c r="AC26" s="56">
        <f>Y26*AB26</f>
        <v>0</v>
      </c>
      <c r="AD26" s="60"/>
      <c r="AE26" s="56">
        <f>AA26*AD26</f>
        <v>0</v>
      </c>
      <c r="AF26" s="60"/>
      <c r="AG26" s="56">
        <f>AC26*AF26</f>
        <v>0</v>
      </c>
      <c r="AH26" s="60"/>
      <c r="AI26" s="56">
        <f>AE26*AH26</f>
        <v>0</v>
      </c>
      <c r="AJ26" s="60"/>
      <c r="AK26" s="56">
        <f>AG26*AJ26</f>
        <v>0</v>
      </c>
      <c r="AL26" s="60"/>
      <c r="AM26" s="56">
        <f>AI26*AL26</f>
        <v>0</v>
      </c>
      <c r="AN26" s="60"/>
      <c r="AO26" s="194">
        <f>AK26*AN26</f>
        <v>0</v>
      </c>
      <c r="AP26" s="60"/>
      <c r="AQ26" s="194">
        <f>AM26*AP26</f>
        <v>0</v>
      </c>
      <c r="AR26" s="60"/>
      <c r="AS26" s="194">
        <f>AO26*AR26</f>
        <v>0</v>
      </c>
      <c r="AT26" s="60"/>
      <c r="AU26" s="194">
        <f>AQ26*AT26</f>
        <v>0</v>
      </c>
      <c r="AV26" s="60"/>
      <c r="AW26" s="194">
        <f>AS26*AV26</f>
        <v>0</v>
      </c>
      <c r="AX26" s="60"/>
      <c r="AY26" s="194">
        <f>AU26*AX26</f>
        <v>0</v>
      </c>
      <c r="AZ26" s="60"/>
      <c r="BA26" s="194">
        <f>AW26*AZ26</f>
        <v>0</v>
      </c>
      <c r="BB26" s="60"/>
      <c r="BC26" s="194">
        <f>AY26*BB26</f>
        <v>0</v>
      </c>
      <c r="BD26" s="60"/>
      <c r="BE26" s="194">
        <f>BA26*BD26</f>
        <v>0</v>
      </c>
      <c r="BF26" s="60"/>
      <c r="BG26" s="194">
        <f>BC26*BF26</f>
        <v>0</v>
      </c>
      <c r="BH26" s="60"/>
      <c r="BI26" s="194">
        <f>BE26*BH26</f>
        <v>0</v>
      </c>
      <c r="BJ26" s="60"/>
      <c r="BK26" s="56">
        <f>BG26*BJ26</f>
        <v>0</v>
      </c>
      <c r="BL26" s="60"/>
      <c r="BM26" s="56">
        <f>BI26*BL26</f>
        <v>0</v>
      </c>
      <c r="BN26" s="60"/>
      <c r="BO26" s="56">
        <f>BK26*BN26</f>
        <v>0</v>
      </c>
      <c r="BP26" s="60"/>
      <c r="BQ26" s="56">
        <f>BM26*BP26</f>
        <v>0</v>
      </c>
      <c r="BR26" s="60"/>
      <c r="BS26" s="56">
        <f>BO26*BR26</f>
        <v>0</v>
      </c>
    </row>
    <row r="27" spans="1:71" ht="25.5" thickBot="1" x14ac:dyDescent="0.3">
      <c r="A27" s="72" t="s">
        <v>103</v>
      </c>
      <c r="B27" s="58" t="s">
        <v>104</v>
      </c>
      <c r="C27" s="58" t="s">
        <v>98</v>
      </c>
      <c r="D27" s="58"/>
      <c r="E27" s="59">
        <v>18</v>
      </c>
      <c r="H27" s="60"/>
      <c r="I27" s="56">
        <f>E27*H27</f>
        <v>0</v>
      </c>
      <c r="J27" s="60"/>
      <c r="K27" s="56">
        <f>G27*J27</f>
        <v>0</v>
      </c>
      <c r="L27" s="60"/>
      <c r="M27" s="56">
        <f>I27*L27</f>
        <v>0</v>
      </c>
      <c r="N27" s="60"/>
      <c r="O27" s="56">
        <f>K27*N27</f>
        <v>0</v>
      </c>
      <c r="P27" s="60"/>
      <c r="Q27" s="56">
        <f>M27*P27</f>
        <v>0</v>
      </c>
      <c r="R27" s="60"/>
      <c r="S27" s="56">
        <f>O27*R27</f>
        <v>0</v>
      </c>
      <c r="T27" s="60"/>
      <c r="U27" s="56">
        <f>E27*T27</f>
        <v>0</v>
      </c>
      <c r="V27" s="60"/>
      <c r="W27" s="56">
        <f>G27*V27</f>
        <v>0</v>
      </c>
      <c r="X27" s="60"/>
      <c r="Y27" s="56">
        <f>I27*X27</f>
        <v>0</v>
      </c>
      <c r="Z27" s="60"/>
      <c r="AA27" s="56">
        <f>K27*Z27</f>
        <v>0</v>
      </c>
      <c r="AB27" s="60"/>
      <c r="AC27" s="56">
        <f>M27*AB27</f>
        <v>0</v>
      </c>
      <c r="AD27" s="60"/>
      <c r="AE27" s="56">
        <f>O27*AD27</f>
        <v>0</v>
      </c>
      <c r="AF27" s="60"/>
      <c r="AG27" s="56">
        <f>Q27*AF27</f>
        <v>0</v>
      </c>
      <c r="AH27" s="60"/>
      <c r="AI27" s="56">
        <f>S27*AH27</f>
        <v>0</v>
      </c>
      <c r="AJ27" s="60"/>
      <c r="AK27" s="56">
        <f>U27*AJ27</f>
        <v>0</v>
      </c>
      <c r="AL27" s="60"/>
      <c r="AM27" s="56">
        <f>W27*AL27</f>
        <v>0</v>
      </c>
      <c r="AN27" s="60"/>
      <c r="AO27" s="194">
        <f>Y27*AN27</f>
        <v>0</v>
      </c>
      <c r="AP27" s="60"/>
      <c r="AQ27" s="194">
        <f>AA27*AP27</f>
        <v>0</v>
      </c>
      <c r="AR27" s="60"/>
      <c r="AS27" s="194">
        <f>AC27*AR27</f>
        <v>0</v>
      </c>
      <c r="AT27" s="60"/>
      <c r="AU27" s="194">
        <f>AE27*AT27</f>
        <v>0</v>
      </c>
      <c r="AV27" s="60"/>
      <c r="AW27" s="194">
        <f>AG27*AV27</f>
        <v>0</v>
      </c>
      <c r="AX27" s="60"/>
      <c r="AY27" s="194">
        <f>AI27*AX27</f>
        <v>0</v>
      </c>
      <c r="AZ27" s="60"/>
      <c r="BA27" s="194">
        <f>AK27*AZ27</f>
        <v>0</v>
      </c>
      <c r="BB27" s="60"/>
      <c r="BC27" s="194">
        <f>AM27*BB27</f>
        <v>0</v>
      </c>
      <c r="BD27" s="60"/>
      <c r="BE27" s="194">
        <f>AO27*BD27</f>
        <v>0</v>
      </c>
      <c r="BF27" s="60"/>
      <c r="BG27" s="194">
        <f>AQ27*BF27</f>
        <v>0</v>
      </c>
      <c r="BH27" s="60"/>
      <c r="BI27" s="194">
        <f>AS27*BH27</f>
        <v>0</v>
      </c>
      <c r="BJ27" s="60"/>
      <c r="BK27" s="56">
        <f>AU27*BJ27</f>
        <v>0</v>
      </c>
      <c r="BL27" s="60"/>
      <c r="BM27" s="56">
        <f>AW27*BL27</f>
        <v>0</v>
      </c>
      <c r="BN27" s="60"/>
      <c r="BO27" s="56">
        <f>AY27*BN27</f>
        <v>0</v>
      </c>
      <c r="BP27" s="60"/>
      <c r="BQ27" s="56">
        <f>BA27*BP27</f>
        <v>0</v>
      </c>
      <c r="BR27" s="60"/>
      <c r="BS27" s="56">
        <f>BC27*BR27</f>
        <v>0</v>
      </c>
    </row>
    <row r="28" spans="1:71" ht="13" thickBot="1" x14ac:dyDescent="0.3">
      <c r="A28" s="72" t="s">
        <v>105</v>
      </c>
      <c r="B28" s="58" t="s">
        <v>106</v>
      </c>
      <c r="C28" s="58" t="s">
        <v>98</v>
      </c>
      <c r="D28" s="58"/>
      <c r="E28" s="59">
        <v>49</v>
      </c>
      <c r="G28">
        <v>3.27</v>
      </c>
      <c r="H28" s="60"/>
      <c r="I28" s="56">
        <f>G28*H28</f>
        <v>0</v>
      </c>
      <c r="J28" s="60"/>
      <c r="K28" s="56">
        <f>I28*J28</f>
        <v>0</v>
      </c>
      <c r="L28" s="60"/>
      <c r="M28" s="56">
        <f>K28*L28</f>
        <v>0</v>
      </c>
      <c r="N28" s="60"/>
      <c r="O28" s="56">
        <f>G28*N28</f>
        <v>0</v>
      </c>
      <c r="P28" s="60"/>
      <c r="Q28" s="56">
        <f>I28*P28</f>
        <v>0</v>
      </c>
      <c r="R28" s="60"/>
      <c r="S28" s="56">
        <f>K28*R28</f>
        <v>0</v>
      </c>
      <c r="T28" s="60"/>
      <c r="U28" s="56">
        <f>M28*T28</f>
        <v>0</v>
      </c>
      <c r="V28" s="60"/>
      <c r="W28" s="56">
        <f>O28*V28</f>
        <v>0</v>
      </c>
      <c r="X28" s="60"/>
      <c r="Y28" s="56">
        <f>Q28*X28</f>
        <v>0</v>
      </c>
      <c r="Z28" s="60"/>
      <c r="AA28" s="56">
        <f>S28*Z28</f>
        <v>0</v>
      </c>
      <c r="AB28" s="60"/>
      <c r="AC28" s="56">
        <f>U28*AB28</f>
        <v>0</v>
      </c>
      <c r="AD28" s="60"/>
      <c r="AE28" s="56">
        <f>W28*AD28</f>
        <v>0</v>
      </c>
      <c r="AF28" s="60"/>
      <c r="AG28" s="56">
        <f>Y28*AF28</f>
        <v>0</v>
      </c>
      <c r="AH28" s="60"/>
      <c r="AI28" s="56">
        <f>AA28*AH28</f>
        <v>0</v>
      </c>
      <c r="AJ28" s="60"/>
      <c r="AK28" s="56">
        <f>AC28*AJ28</f>
        <v>0</v>
      </c>
      <c r="AL28" s="60"/>
      <c r="AM28" s="56">
        <f>AE28*AL28</f>
        <v>0</v>
      </c>
      <c r="AN28" s="60"/>
      <c r="AO28" s="194">
        <f>AG28*AN28</f>
        <v>0</v>
      </c>
      <c r="AP28" s="60"/>
      <c r="AQ28" s="194">
        <f>AI28*AP28</f>
        <v>0</v>
      </c>
      <c r="AR28" s="60"/>
      <c r="AS28" s="194">
        <f>AK28*AR28</f>
        <v>0</v>
      </c>
      <c r="AT28" s="60"/>
      <c r="AU28" s="194">
        <f>AM28*AT28</f>
        <v>0</v>
      </c>
      <c r="AV28" s="60"/>
      <c r="AW28" s="194">
        <f>AO28*AV28</f>
        <v>0</v>
      </c>
      <c r="AX28" s="60"/>
      <c r="AY28" s="194">
        <f>AQ28*AX28</f>
        <v>0</v>
      </c>
      <c r="AZ28" s="60"/>
      <c r="BA28" s="194">
        <f>AS28*AZ28</f>
        <v>0</v>
      </c>
      <c r="BB28" s="60"/>
      <c r="BC28" s="194">
        <f>AU28*BB28</f>
        <v>0</v>
      </c>
      <c r="BD28" s="60"/>
      <c r="BE28" s="194">
        <f>AW28*BD28</f>
        <v>0</v>
      </c>
      <c r="BF28" s="60"/>
      <c r="BG28" s="194">
        <f>AY28*BF28</f>
        <v>0</v>
      </c>
      <c r="BH28" s="60"/>
      <c r="BI28" s="194">
        <f>BA28*BH28</f>
        <v>0</v>
      </c>
      <c r="BJ28" s="60"/>
      <c r="BK28" s="56">
        <f>BC28*BJ28</f>
        <v>0</v>
      </c>
      <c r="BL28" s="60"/>
      <c r="BM28" s="56">
        <f>BE28*BL28</f>
        <v>0</v>
      </c>
      <c r="BN28" s="60"/>
      <c r="BO28" s="56">
        <f>BG28*BN28</f>
        <v>0</v>
      </c>
      <c r="BP28" s="60"/>
      <c r="BQ28" s="56">
        <f>BI28*BP28</f>
        <v>0</v>
      </c>
      <c r="BR28" s="60"/>
      <c r="BS28" s="56">
        <f>BK28*BR28</f>
        <v>0</v>
      </c>
    </row>
    <row r="29" spans="1:71" ht="26.25" customHeight="1" thickBot="1" x14ac:dyDescent="0.3">
      <c r="A29" s="72" t="s">
        <v>107</v>
      </c>
      <c r="B29" s="58" t="s">
        <v>108</v>
      </c>
      <c r="C29" s="58" t="s">
        <v>98</v>
      </c>
      <c r="D29" s="58"/>
      <c r="E29" s="59">
        <v>189</v>
      </c>
      <c r="H29" s="60"/>
      <c r="I29" s="56">
        <f t="shared" ref="I29:I35" si="4">E29*H29</f>
        <v>0</v>
      </c>
      <c r="J29" s="60"/>
      <c r="K29" s="56">
        <f t="shared" ref="K29:K35" si="5">G29*J29</f>
        <v>0</v>
      </c>
      <c r="L29" s="60"/>
      <c r="M29" s="56">
        <f t="shared" ref="M29:M35" si="6">I29*L29</f>
        <v>0</v>
      </c>
      <c r="N29" s="60"/>
      <c r="O29" s="56">
        <f t="shared" ref="O29:O35" si="7">K29*N29</f>
        <v>0</v>
      </c>
      <c r="P29" s="60"/>
      <c r="Q29" s="56">
        <f>M29*P29</f>
        <v>0</v>
      </c>
      <c r="R29" s="60"/>
      <c r="S29" s="56">
        <f>O29*R29</f>
        <v>0</v>
      </c>
      <c r="T29" s="60"/>
      <c r="U29" s="56">
        <f>Q29*T29</f>
        <v>0</v>
      </c>
      <c r="V29" s="60"/>
      <c r="W29" s="56">
        <f>S29*V29</f>
        <v>0</v>
      </c>
      <c r="X29" s="60"/>
      <c r="Y29" s="56">
        <f>U29*X29</f>
        <v>0</v>
      </c>
      <c r="Z29" s="60"/>
      <c r="AA29" s="56">
        <f>W29*Z29</f>
        <v>0</v>
      </c>
      <c r="AB29" s="60"/>
      <c r="AC29" s="56">
        <f>Y29*AB29</f>
        <v>0</v>
      </c>
      <c r="AD29" s="60"/>
      <c r="AE29" s="56">
        <f>AA29*AD29</f>
        <v>0</v>
      </c>
      <c r="AF29" s="60"/>
      <c r="AG29" s="56">
        <f>AC29*AF29</f>
        <v>0</v>
      </c>
      <c r="AH29" s="60"/>
      <c r="AI29" s="56">
        <f>AE29*AH29</f>
        <v>0</v>
      </c>
      <c r="AJ29" s="60"/>
      <c r="AK29" s="56">
        <f>AG29*AJ29</f>
        <v>0</v>
      </c>
      <c r="AL29" s="60"/>
      <c r="AM29" s="56">
        <f>AI29*AL29</f>
        <v>0</v>
      </c>
      <c r="AN29" s="60"/>
      <c r="AO29" s="194">
        <f>AK29*AN29</f>
        <v>0</v>
      </c>
      <c r="AP29" s="60"/>
      <c r="AQ29" s="194">
        <f>AM29*AP29</f>
        <v>0</v>
      </c>
      <c r="AR29" s="60"/>
      <c r="AS29" s="194">
        <f>AO29*AR29</f>
        <v>0</v>
      </c>
      <c r="AT29" s="60"/>
      <c r="AU29" s="194">
        <f>AQ29*AT29</f>
        <v>0</v>
      </c>
      <c r="AV29" s="60"/>
      <c r="AW29" s="194">
        <f>AS29*AV29</f>
        <v>0</v>
      </c>
      <c r="AX29" s="60"/>
      <c r="AY29" s="194">
        <f>AU29*AX29</f>
        <v>0</v>
      </c>
      <c r="AZ29" s="60"/>
      <c r="BA29" s="194">
        <f>AW29*AZ29</f>
        <v>0</v>
      </c>
      <c r="BB29" s="60"/>
      <c r="BC29" s="194">
        <f>AY29*BB29</f>
        <v>0</v>
      </c>
      <c r="BD29" s="60"/>
      <c r="BE29" s="194">
        <f>BA29*BD29</f>
        <v>0</v>
      </c>
      <c r="BF29" s="60"/>
      <c r="BG29" s="194">
        <f>BC29*BF29</f>
        <v>0</v>
      </c>
      <c r="BH29" s="60"/>
      <c r="BI29" s="194">
        <f>BE29*BH29</f>
        <v>0</v>
      </c>
      <c r="BJ29" s="60"/>
      <c r="BK29" s="56">
        <f>BG29*BJ29</f>
        <v>0</v>
      </c>
      <c r="BL29" s="60"/>
      <c r="BM29" s="56">
        <f>BI29*BL29</f>
        <v>0</v>
      </c>
      <c r="BN29" s="60"/>
      <c r="BO29" s="56">
        <f>BK29*BN29</f>
        <v>0</v>
      </c>
      <c r="BP29" s="60"/>
      <c r="BQ29" s="56">
        <f>BM29*BP29</f>
        <v>0</v>
      </c>
      <c r="BR29" s="60"/>
      <c r="BS29" s="56">
        <f>BO29*BR29</f>
        <v>0</v>
      </c>
    </row>
    <row r="30" spans="1:71" ht="25.5" thickBot="1" x14ac:dyDescent="0.3">
      <c r="A30" s="72" t="s">
        <v>109</v>
      </c>
      <c r="B30" s="58" t="s">
        <v>110</v>
      </c>
      <c r="C30" s="58" t="s">
        <v>111</v>
      </c>
      <c r="D30" s="58"/>
      <c r="E30" s="59">
        <v>235</v>
      </c>
      <c r="H30" s="60"/>
      <c r="I30" s="56">
        <f t="shared" si="4"/>
        <v>0</v>
      </c>
      <c r="J30" s="60"/>
      <c r="K30" s="56">
        <f t="shared" si="5"/>
        <v>0</v>
      </c>
      <c r="L30" s="60"/>
      <c r="M30" s="56">
        <f t="shared" si="6"/>
        <v>0</v>
      </c>
      <c r="N30" s="60"/>
      <c r="O30" s="56">
        <f t="shared" si="7"/>
        <v>0</v>
      </c>
      <c r="P30" s="60"/>
      <c r="Q30" s="56">
        <f>M30*P30</f>
        <v>0</v>
      </c>
      <c r="R30" s="60"/>
      <c r="S30" s="56">
        <f>O30*R30</f>
        <v>0</v>
      </c>
      <c r="T30" s="60"/>
      <c r="U30" s="56">
        <f>Q30*T30</f>
        <v>0</v>
      </c>
      <c r="V30" s="60"/>
      <c r="W30" s="56">
        <f>S30*V30</f>
        <v>0</v>
      </c>
      <c r="X30" s="60"/>
      <c r="Y30" s="56">
        <f>U30*X30</f>
        <v>0</v>
      </c>
      <c r="Z30" s="60"/>
      <c r="AA30" s="56">
        <f>W30*Z30</f>
        <v>0</v>
      </c>
      <c r="AB30" s="60"/>
      <c r="AC30" s="56">
        <f>Y30*AB30</f>
        <v>0</v>
      </c>
      <c r="AD30" s="60"/>
      <c r="AE30" s="56">
        <f>AA30*AD30</f>
        <v>0</v>
      </c>
      <c r="AF30" s="60"/>
      <c r="AG30" s="56">
        <f>AC30*AF30</f>
        <v>0</v>
      </c>
      <c r="AH30" s="60"/>
      <c r="AI30" s="56">
        <f>AE30*AH30</f>
        <v>0</v>
      </c>
      <c r="AJ30" s="60"/>
      <c r="AK30" s="56">
        <f>AG30*AJ30</f>
        <v>0</v>
      </c>
      <c r="AL30" s="60"/>
      <c r="AM30" s="56">
        <f>AI30*AL30</f>
        <v>0</v>
      </c>
      <c r="AN30" s="60"/>
      <c r="AO30" s="194">
        <f>AK30*AN30</f>
        <v>0</v>
      </c>
      <c r="AP30" s="60"/>
      <c r="AQ30" s="194">
        <f>AM30*AP30</f>
        <v>0</v>
      </c>
      <c r="AR30" s="60"/>
      <c r="AS30" s="194">
        <f>AO30*AR30</f>
        <v>0</v>
      </c>
      <c r="AT30" s="60"/>
      <c r="AU30" s="194">
        <f>AQ30*AT30</f>
        <v>0</v>
      </c>
      <c r="AV30" s="60"/>
      <c r="AW30" s="194">
        <f>AS30*AV30</f>
        <v>0</v>
      </c>
      <c r="AX30" s="60"/>
      <c r="AY30" s="194">
        <f>AU30*AX30</f>
        <v>0</v>
      </c>
      <c r="AZ30" s="60"/>
      <c r="BA30" s="194">
        <f>AW30*AZ30</f>
        <v>0</v>
      </c>
      <c r="BB30" s="60"/>
      <c r="BC30" s="194">
        <f>AY30*BB30</f>
        <v>0</v>
      </c>
      <c r="BD30" s="60"/>
      <c r="BE30" s="194">
        <f>BA30*BD30</f>
        <v>0</v>
      </c>
      <c r="BF30" s="60"/>
      <c r="BG30" s="194">
        <f>BC30*BF30</f>
        <v>0</v>
      </c>
      <c r="BH30" s="60"/>
      <c r="BI30" s="194">
        <f>BE30*BH30</f>
        <v>0</v>
      </c>
      <c r="BJ30" s="60"/>
      <c r="BK30" s="56">
        <f>BG30*BJ30</f>
        <v>0</v>
      </c>
      <c r="BL30" s="60"/>
      <c r="BM30" s="56">
        <f>BI30*BL30</f>
        <v>0</v>
      </c>
      <c r="BN30" s="60"/>
      <c r="BO30" s="56">
        <f>BK30*BN30</f>
        <v>0</v>
      </c>
      <c r="BP30" s="60"/>
      <c r="BQ30" s="56">
        <f>BM30*BP30</f>
        <v>0</v>
      </c>
      <c r="BR30" s="60"/>
      <c r="BS30" s="56">
        <f>BO30*BR30</f>
        <v>0</v>
      </c>
    </row>
    <row r="31" spans="1:71" ht="13" thickBot="1" x14ac:dyDescent="0.3">
      <c r="A31" s="72" t="s">
        <v>112</v>
      </c>
      <c r="B31" s="58" t="s">
        <v>113</v>
      </c>
      <c r="C31" s="58" t="s">
        <v>98</v>
      </c>
      <c r="D31" s="58"/>
      <c r="E31" s="59">
        <v>179</v>
      </c>
      <c r="H31" s="60"/>
      <c r="I31" s="56">
        <f t="shared" si="4"/>
        <v>0</v>
      </c>
      <c r="J31" s="60"/>
      <c r="K31" s="56">
        <f t="shared" si="5"/>
        <v>0</v>
      </c>
      <c r="L31" s="60"/>
      <c r="M31" s="56">
        <f t="shared" si="6"/>
        <v>0</v>
      </c>
      <c r="N31" s="60"/>
      <c r="O31" s="56">
        <f>E31*N31</f>
        <v>0</v>
      </c>
      <c r="P31" s="60"/>
      <c r="Q31" s="56">
        <f>G31*P31</f>
        <v>0</v>
      </c>
      <c r="R31" s="60"/>
      <c r="S31" s="56">
        <f>I31*R31</f>
        <v>0</v>
      </c>
      <c r="T31" s="60"/>
      <c r="U31" s="56">
        <f>K31*T31</f>
        <v>0</v>
      </c>
      <c r="V31" s="60"/>
      <c r="W31" s="56">
        <f>M31*V31</f>
        <v>0</v>
      </c>
      <c r="X31" s="60"/>
      <c r="Y31" s="56">
        <f>O31*X31</f>
        <v>0</v>
      </c>
      <c r="Z31" s="60"/>
      <c r="AA31" s="56">
        <f>Q31*Z31</f>
        <v>0</v>
      </c>
      <c r="AB31" s="60"/>
      <c r="AC31" s="56">
        <f>S31*AB31</f>
        <v>0</v>
      </c>
      <c r="AD31" s="60"/>
      <c r="AE31" s="56">
        <f>U31*AD31</f>
        <v>0</v>
      </c>
      <c r="AF31" s="60"/>
      <c r="AG31" s="56">
        <f>W31*AF31</f>
        <v>0</v>
      </c>
      <c r="AH31" s="60"/>
      <c r="AI31" s="56">
        <f>Y31*AH31</f>
        <v>0</v>
      </c>
      <c r="AJ31" s="60"/>
      <c r="AK31" s="56">
        <f>AA31*AJ31</f>
        <v>0</v>
      </c>
      <c r="AL31" s="60"/>
      <c r="AM31" s="56">
        <f>AC31*AL31</f>
        <v>0</v>
      </c>
      <c r="AN31" s="60"/>
      <c r="AO31" s="194">
        <f>AE31*AN31</f>
        <v>0</v>
      </c>
      <c r="AP31" s="60"/>
      <c r="AQ31" s="194">
        <f>AG31*AP31</f>
        <v>0</v>
      </c>
      <c r="AR31" s="60"/>
      <c r="AS31" s="194">
        <f>AI31*AR31</f>
        <v>0</v>
      </c>
      <c r="AT31" s="60"/>
      <c r="AU31" s="194">
        <f>AK31*AT31</f>
        <v>0</v>
      </c>
      <c r="AV31" s="60"/>
      <c r="AW31" s="194">
        <f>AM31*AV31</f>
        <v>0</v>
      </c>
      <c r="AX31" s="60"/>
      <c r="AY31" s="194">
        <f>AO31*AX31</f>
        <v>0</v>
      </c>
      <c r="AZ31" s="60"/>
      <c r="BA31" s="194">
        <f>AQ31*AZ31</f>
        <v>0</v>
      </c>
      <c r="BB31" s="60"/>
      <c r="BC31" s="194">
        <f>AS31*BB31</f>
        <v>0</v>
      </c>
      <c r="BD31" s="60"/>
      <c r="BE31" s="194">
        <f>AU31*BD31</f>
        <v>0</v>
      </c>
      <c r="BF31" s="60"/>
      <c r="BG31" s="194">
        <f>AW31*BF31</f>
        <v>0</v>
      </c>
      <c r="BH31" s="60"/>
      <c r="BI31" s="194">
        <f>AY31*BH31</f>
        <v>0</v>
      </c>
      <c r="BJ31" s="60"/>
      <c r="BK31" s="56">
        <f>BA31*BJ31</f>
        <v>0</v>
      </c>
      <c r="BL31" s="60"/>
      <c r="BM31" s="56">
        <f>BC31*BL31</f>
        <v>0</v>
      </c>
      <c r="BN31" s="60"/>
      <c r="BO31" s="56">
        <f>BE31*BN31</f>
        <v>0</v>
      </c>
      <c r="BP31" s="60"/>
      <c r="BQ31" s="56">
        <f>BG31*BP31</f>
        <v>0</v>
      </c>
      <c r="BR31" s="60"/>
      <c r="BS31" s="56">
        <f>BI31*BR31</f>
        <v>0</v>
      </c>
    </row>
    <row r="32" spans="1:71" ht="25.5" thickBot="1" x14ac:dyDescent="0.3">
      <c r="A32" s="72" t="s">
        <v>114</v>
      </c>
      <c r="B32" s="58" t="s">
        <v>115</v>
      </c>
      <c r="C32" s="58" t="s">
        <v>111</v>
      </c>
      <c r="D32" s="58"/>
      <c r="E32" s="59">
        <v>442</v>
      </c>
      <c r="H32" s="60"/>
      <c r="I32" s="56">
        <f t="shared" si="4"/>
        <v>0</v>
      </c>
      <c r="J32" s="60"/>
      <c r="K32" s="56">
        <f t="shared" si="5"/>
        <v>0</v>
      </c>
      <c r="L32" s="60"/>
      <c r="M32" s="56">
        <f t="shared" si="6"/>
        <v>0</v>
      </c>
      <c r="N32" s="60"/>
      <c r="O32" s="56">
        <f>E32*N32</f>
        <v>0</v>
      </c>
      <c r="P32" s="60"/>
      <c r="Q32" s="56">
        <f>G32*P32</f>
        <v>0</v>
      </c>
      <c r="R32" s="60"/>
      <c r="S32" s="56">
        <f>I32*R32</f>
        <v>0</v>
      </c>
      <c r="T32" s="60"/>
      <c r="U32" s="56">
        <f>K32*T32</f>
        <v>0</v>
      </c>
      <c r="V32" s="60"/>
      <c r="W32" s="56">
        <f>M32*V32</f>
        <v>0</v>
      </c>
      <c r="X32" s="60"/>
      <c r="Y32" s="56">
        <f>O32*X32</f>
        <v>0</v>
      </c>
      <c r="Z32" s="60"/>
      <c r="AA32" s="56">
        <f>Q32*Z32</f>
        <v>0</v>
      </c>
      <c r="AB32" s="60"/>
      <c r="AC32" s="56">
        <f>S32*AB32</f>
        <v>0</v>
      </c>
      <c r="AD32" s="60"/>
      <c r="AE32" s="56">
        <f>U32*AD32</f>
        <v>0</v>
      </c>
      <c r="AF32" s="60"/>
      <c r="AG32" s="56">
        <f>W32*AF32</f>
        <v>0</v>
      </c>
      <c r="AH32" s="60"/>
      <c r="AI32" s="56">
        <f>Y32*AH32</f>
        <v>0</v>
      </c>
      <c r="AJ32" s="60"/>
      <c r="AK32" s="56">
        <f>AA32*AJ32</f>
        <v>0</v>
      </c>
      <c r="AL32" s="60"/>
      <c r="AM32" s="56">
        <f>AC32*AL32</f>
        <v>0</v>
      </c>
      <c r="AN32" s="60"/>
      <c r="AO32" s="194">
        <f>AE32*AN32</f>
        <v>0</v>
      </c>
      <c r="AP32" s="60"/>
      <c r="AQ32" s="194">
        <f>AG32*AP32</f>
        <v>0</v>
      </c>
      <c r="AR32" s="60"/>
      <c r="AS32" s="194">
        <f>AI32*AR32</f>
        <v>0</v>
      </c>
      <c r="AT32" s="60"/>
      <c r="AU32" s="194">
        <f>AK32*AT32</f>
        <v>0</v>
      </c>
      <c r="AV32" s="60"/>
      <c r="AW32" s="194">
        <f>AM32*AV32</f>
        <v>0</v>
      </c>
      <c r="AX32" s="60"/>
      <c r="AY32" s="194">
        <f>AO32*AX32</f>
        <v>0</v>
      </c>
      <c r="AZ32" s="60"/>
      <c r="BA32" s="194">
        <f>AQ32*AZ32</f>
        <v>0</v>
      </c>
      <c r="BB32" s="60"/>
      <c r="BC32" s="194">
        <f>AS32*BB32</f>
        <v>0</v>
      </c>
      <c r="BD32" s="60"/>
      <c r="BE32" s="194">
        <f>AU32*BD32</f>
        <v>0</v>
      </c>
      <c r="BF32" s="60"/>
      <c r="BG32" s="194">
        <f>AW32*BF32</f>
        <v>0</v>
      </c>
      <c r="BH32" s="60"/>
      <c r="BI32" s="194">
        <f>AY32*BH32</f>
        <v>0</v>
      </c>
      <c r="BJ32" s="60"/>
      <c r="BK32" s="56">
        <f>BA32*BJ32</f>
        <v>0</v>
      </c>
      <c r="BL32" s="60"/>
      <c r="BM32" s="56">
        <f>BC32*BL32</f>
        <v>0</v>
      </c>
      <c r="BN32" s="60"/>
      <c r="BO32" s="56">
        <f>BE32*BN32</f>
        <v>0</v>
      </c>
      <c r="BP32" s="60"/>
      <c r="BQ32" s="56">
        <f>BG32*BP32</f>
        <v>0</v>
      </c>
      <c r="BR32" s="60"/>
      <c r="BS32" s="56">
        <f>BI32*BR32</f>
        <v>0</v>
      </c>
    </row>
    <row r="33" spans="1:71" ht="25.5" thickBot="1" x14ac:dyDescent="0.3">
      <c r="A33" s="72" t="s">
        <v>116</v>
      </c>
      <c r="B33" s="58" t="s">
        <v>117</v>
      </c>
      <c r="C33" s="58" t="s">
        <v>118</v>
      </c>
      <c r="D33" s="58"/>
      <c r="E33" s="59">
        <v>213</v>
      </c>
      <c r="H33" s="60"/>
      <c r="I33" s="56">
        <f t="shared" si="4"/>
        <v>0</v>
      </c>
      <c r="J33" s="60"/>
      <c r="K33" s="56">
        <f t="shared" si="5"/>
        <v>0</v>
      </c>
      <c r="L33" s="60"/>
      <c r="M33" s="56">
        <f t="shared" si="6"/>
        <v>0</v>
      </c>
      <c r="N33" s="60"/>
      <c r="O33" s="56">
        <f t="shared" si="7"/>
        <v>0</v>
      </c>
      <c r="P33" s="60"/>
      <c r="Q33" s="56">
        <f>M33*P33</f>
        <v>0</v>
      </c>
      <c r="R33" s="60"/>
      <c r="S33" s="56">
        <f>O33*R33</f>
        <v>0</v>
      </c>
      <c r="T33" s="60"/>
      <c r="U33" s="56">
        <f>Q33*T33</f>
        <v>0</v>
      </c>
      <c r="V33" s="60"/>
      <c r="W33" s="56">
        <f>S33*V33</f>
        <v>0</v>
      </c>
      <c r="X33" s="60"/>
      <c r="Y33" s="56">
        <f>U33*X33</f>
        <v>0</v>
      </c>
      <c r="Z33" s="60"/>
      <c r="AA33" s="56">
        <f>W33*Z33</f>
        <v>0</v>
      </c>
      <c r="AB33" s="60"/>
      <c r="AC33" s="56">
        <f>Y33*AB33</f>
        <v>0</v>
      </c>
      <c r="AD33" s="60"/>
      <c r="AE33" s="56">
        <f>AA33*AD33</f>
        <v>0</v>
      </c>
      <c r="AF33" s="60"/>
      <c r="AG33" s="56">
        <f>AC33*AF33</f>
        <v>0</v>
      </c>
      <c r="AH33" s="60"/>
      <c r="AI33" s="56">
        <f>AE33*AH33</f>
        <v>0</v>
      </c>
      <c r="AJ33" s="60"/>
      <c r="AK33" s="56">
        <f>AG33*AJ33</f>
        <v>0</v>
      </c>
      <c r="AL33" s="60"/>
      <c r="AM33" s="56">
        <f>AI33*AL33</f>
        <v>0</v>
      </c>
      <c r="AN33" s="60"/>
      <c r="AO33" s="194">
        <f>AK33*AN33</f>
        <v>0</v>
      </c>
      <c r="AP33" s="60"/>
      <c r="AQ33" s="194">
        <f>AM33*AP33</f>
        <v>0</v>
      </c>
      <c r="AR33" s="60"/>
      <c r="AS33" s="194">
        <f>AO33*AR33</f>
        <v>0</v>
      </c>
      <c r="AT33" s="60"/>
      <c r="AU33" s="194">
        <f>AQ33*AT33</f>
        <v>0</v>
      </c>
      <c r="AV33" s="60"/>
      <c r="AW33" s="194">
        <f>AS33*AV33</f>
        <v>0</v>
      </c>
      <c r="AX33" s="60"/>
      <c r="AY33" s="194">
        <f>AU33*AX33</f>
        <v>0</v>
      </c>
      <c r="AZ33" s="60"/>
      <c r="BA33" s="194">
        <f>AW33*AZ33</f>
        <v>0</v>
      </c>
      <c r="BB33" s="60"/>
      <c r="BC33" s="194">
        <f>AY33*BB33</f>
        <v>0</v>
      </c>
      <c r="BD33" s="60"/>
      <c r="BE33" s="194">
        <f>BA33*BD33</f>
        <v>0</v>
      </c>
      <c r="BF33" s="60"/>
      <c r="BG33" s="194">
        <f>BC33*BF33</f>
        <v>0</v>
      </c>
      <c r="BH33" s="60"/>
      <c r="BI33" s="194">
        <f>BE33*BH33</f>
        <v>0</v>
      </c>
      <c r="BJ33" s="60"/>
      <c r="BK33" s="56">
        <f>BG33*BJ33</f>
        <v>0</v>
      </c>
      <c r="BL33" s="60"/>
      <c r="BM33" s="56">
        <f>BI33*BL33</f>
        <v>0</v>
      </c>
      <c r="BN33" s="60"/>
      <c r="BO33" s="56">
        <f>BK33*BN33</f>
        <v>0</v>
      </c>
      <c r="BP33" s="60"/>
      <c r="BQ33" s="56">
        <f>BM33*BP33</f>
        <v>0</v>
      </c>
      <c r="BR33" s="60"/>
      <c r="BS33" s="56">
        <f>BO33*BR33</f>
        <v>0</v>
      </c>
    </row>
    <row r="34" spans="1:71" ht="13" thickBot="1" x14ac:dyDescent="0.3">
      <c r="A34" s="72" t="s">
        <v>119</v>
      </c>
      <c r="B34" s="58" t="s">
        <v>120</v>
      </c>
      <c r="C34" s="58" t="s">
        <v>98</v>
      </c>
      <c r="D34" s="58"/>
      <c r="E34" s="59">
        <v>132</v>
      </c>
      <c r="H34" s="60"/>
      <c r="I34" s="56">
        <f t="shared" si="4"/>
        <v>0</v>
      </c>
      <c r="J34" s="60"/>
      <c r="K34" s="56">
        <f t="shared" si="5"/>
        <v>0</v>
      </c>
      <c r="L34" s="60"/>
      <c r="M34" s="56">
        <f t="shared" si="6"/>
        <v>0</v>
      </c>
      <c r="N34" s="60"/>
      <c r="O34" s="56">
        <f t="shared" si="7"/>
        <v>0</v>
      </c>
      <c r="P34" s="60"/>
      <c r="Q34" s="56">
        <f>M34*P34</f>
        <v>0</v>
      </c>
      <c r="R34" s="60"/>
      <c r="S34" s="56">
        <f>O34*R34</f>
        <v>0</v>
      </c>
      <c r="T34" s="60"/>
      <c r="U34" s="56">
        <f>Q34*T34</f>
        <v>0</v>
      </c>
      <c r="V34" s="60"/>
      <c r="W34" s="56">
        <f>S34*V34</f>
        <v>0</v>
      </c>
      <c r="X34" s="60"/>
      <c r="Y34" s="56">
        <f>U34*X34</f>
        <v>0</v>
      </c>
      <c r="Z34" s="60"/>
      <c r="AA34" s="56">
        <f>W34*Z34</f>
        <v>0</v>
      </c>
      <c r="AB34" s="60"/>
      <c r="AC34" s="56">
        <f>Y34*AB34</f>
        <v>0</v>
      </c>
      <c r="AD34" s="60"/>
      <c r="AE34" s="56">
        <f>AA34*AD34</f>
        <v>0</v>
      </c>
      <c r="AF34" s="60"/>
      <c r="AG34" s="56">
        <f>AC34*AF34</f>
        <v>0</v>
      </c>
      <c r="AH34" s="60"/>
      <c r="AI34" s="56">
        <f>AE34*AH34</f>
        <v>0</v>
      </c>
      <c r="AJ34" s="60"/>
      <c r="AK34" s="56">
        <f>AG34*AJ34</f>
        <v>0</v>
      </c>
      <c r="AL34" s="60"/>
      <c r="AM34" s="56">
        <f>AI34*AL34</f>
        <v>0</v>
      </c>
      <c r="AN34" s="60"/>
      <c r="AO34" s="194">
        <f>AK34*AN34</f>
        <v>0</v>
      </c>
      <c r="AP34" s="60"/>
      <c r="AQ34" s="194">
        <f>AM34*AP34</f>
        <v>0</v>
      </c>
      <c r="AR34" s="60"/>
      <c r="AS34" s="194">
        <f>AO34*AR34</f>
        <v>0</v>
      </c>
      <c r="AT34" s="60"/>
      <c r="AU34" s="194">
        <f>AQ34*AT34</f>
        <v>0</v>
      </c>
      <c r="AV34" s="60"/>
      <c r="AW34" s="194">
        <f>AS34*AV34</f>
        <v>0</v>
      </c>
      <c r="AX34" s="60"/>
      <c r="AY34" s="194">
        <f>AU34*AX34</f>
        <v>0</v>
      </c>
      <c r="AZ34" s="60"/>
      <c r="BA34" s="194">
        <f>AW34*AZ34</f>
        <v>0</v>
      </c>
      <c r="BB34" s="60"/>
      <c r="BC34" s="194">
        <f>AY34*BB34</f>
        <v>0</v>
      </c>
      <c r="BD34" s="60"/>
      <c r="BE34" s="194">
        <f>BA34*BD34</f>
        <v>0</v>
      </c>
      <c r="BF34" s="60"/>
      <c r="BG34" s="194">
        <f>BC34*BF34</f>
        <v>0</v>
      </c>
      <c r="BH34" s="60"/>
      <c r="BI34" s="194">
        <f>BE34*BH34</f>
        <v>0</v>
      </c>
      <c r="BJ34" s="60"/>
      <c r="BK34" s="56">
        <f>BG34*BJ34</f>
        <v>0</v>
      </c>
      <c r="BL34" s="60"/>
      <c r="BM34" s="56">
        <f>BI34*BL34</f>
        <v>0</v>
      </c>
      <c r="BN34" s="60"/>
      <c r="BO34" s="56">
        <f>BK34*BN34</f>
        <v>0</v>
      </c>
      <c r="BP34" s="60"/>
      <c r="BQ34" s="56">
        <f>BM34*BP34</f>
        <v>0</v>
      </c>
      <c r="BR34" s="60"/>
      <c r="BS34" s="56">
        <f>BO34*BR34</f>
        <v>0</v>
      </c>
    </row>
    <row r="35" spans="1:71" ht="13" thickBot="1" x14ac:dyDescent="0.3">
      <c r="A35" s="72" t="s">
        <v>121</v>
      </c>
      <c r="B35" s="58" t="s">
        <v>122</v>
      </c>
      <c r="C35" s="58" t="s">
        <v>98</v>
      </c>
      <c r="D35" s="58"/>
      <c r="E35" s="59">
        <v>128</v>
      </c>
      <c r="H35" s="60"/>
      <c r="I35" s="56">
        <f t="shared" si="4"/>
        <v>0</v>
      </c>
      <c r="J35" s="60"/>
      <c r="K35" s="56">
        <f t="shared" si="5"/>
        <v>0</v>
      </c>
      <c r="L35" s="60"/>
      <c r="M35" s="56">
        <f t="shared" si="6"/>
        <v>0</v>
      </c>
      <c r="N35" s="60"/>
      <c r="O35" s="56">
        <f t="shared" si="7"/>
        <v>0</v>
      </c>
      <c r="P35" s="60"/>
      <c r="Q35" s="56">
        <f>M35*P35</f>
        <v>0</v>
      </c>
      <c r="R35" s="60"/>
      <c r="S35" s="56">
        <f>O35*R35</f>
        <v>0</v>
      </c>
      <c r="T35" s="60"/>
      <c r="U35" s="56">
        <f>Q35*T35</f>
        <v>0</v>
      </c>
      <c r="V35" s="60"/>
      <c r="W35" s="56">
        <f>S35*V35</f>
        <v>0</v>
      </c>
      <c r="X35" s="60"/>
      <c r="Y35" s="56">
        <f>U35*X35</f>
        <v>0</v>
      </c>
      <c r="Z35" s="60"/>
      <c r="AA35" s="56">
        <f>W35*Z35</f>
        <v>0</v>
      </c>
      <c r="AB35" s="60"/>
      <c r="AC35" s="56">
        <f>Y35*AB35</f>
        <v>0</v>
      </c>
      <c r="AD35" s="60"/>
      <c r="AE35" s="56">
        <f>AA35*AD35</f>
        <v>0</v>
      </c>
      <c r="AF35" s="60"/>
      <c r="AG35" s="56">
        <f>AC35*AF35</f>
        <v>0</v>
      </c>
      <c r="AH35" s="60"/>
      <c r="AI35" s="56">
        <f>AE35*AH35</f>
        <v>0</v>
      </c>
      <c r="AJ35" s="60"/>
      <c r="AK35" s="56">
        <f>AG35*AJ35</f>
        <v>0</v>
      </c>
      <c r="AL35" s="60"/>
      <c r="AM35" s="56">
        <f>AI35*AL35</f>
        <v>0</v>
      </c>
      <c r="AN35" s="60"/>
      <c r="AO35" s="194">
        <f>AK35*AN35</f>
        <v>0</v>
      </c>
      <c r="AP35" s="60"/>
      <c r="AQ35" s="194">
        <f>AM35*AP35</f>
        <v>0</v>
      </c>
      <c r="AR35" s="60"/>
      <c r="AS35" s="194">
        <f>AO35*AR35</f>
        <v>0</v>
      </c>
      <c r="AT35" s="60"/>
      <c r="AU35" s="194">
        <f>AQ35*AT35</f>
        <v>0</v>
      </c>
      <c r="AV35" s="60"/>
      <c r="AW35" s="194">
        <f>AS35*AV35</f>
        <v>0</v>
      </c>
      <c r="AX35" s="60"/>
      <c r="AY35" s="194">
        <f>AU35*AX35</f>
        <v>0</v>
      </c>
      <c r="AZ35" s="60"/>
      <c r="BA35" s="194">
        <f>AW35*AZ35</f>
        <v>0</v>
      </c>
      <c r="BB35" s="60"/>
      <c r="BC35" s="194">
        <f>AY35*BB35</f>
        <v>0</v>
      </c>
      <c r="BD35" s="60"/>
      <c r="BE35" s="194">
        <f>BA35*BD35</f>
        <v>0</v>
      </c>
      <c r="BF35" s="60"/>
      <c r="BG35" s="194">
        <f>BC35*BF35</f>
        <v>0</v>
      </c>
      <c r="BH35" s="60"/>
      <c r="BI35" s="194">
        <f>BE35*BH35</f>
        <v>0</v>
      </c>
      <c r="BJ35" s="60"/>
      <c r="BK35" s="56">
        <f>BG35*BJ35</f>
        <v>0</v>
      </c>
      <c r="BL35" s="60"/>
      <c r="BM35" s="56">
        <f>BI35*BL35</f>
        <v>0</v>
      </c>
      <c r="BN35" s="60"/>
      <c r="BO35" s="56">
        <f>BK35*BN35</f>
        <v>0</v>
      </c>
      <c r="BP35" s="60"/>
      <c r="BQ35" s="56">
        <f>BM35*BP35</f>
        <v>0</v>
      </c>
      <c r="BR35" s="60"/>
      <c r="BS35" s="56">
        <f>BO35*BR35</f>
        <v>0</v>
      </c>
    </row>
    <row r="36" spans="1:71" ht="13" thickBot="1" x14ac:dyDescent="0.3">
      <c r="A36" s="72" t="s">
        <v>123</v>
      </c>
      <c r="B36" s="58" t="s">
        <v>124</v>
      </c>
      <c r="C36" s="58" t="s">
        <v>98</v>
      </c>
      <c r="D36" s="58"/>
      <c r="E36" s="59">
        <v>124</v>
      </c>
      <c r="G36">
        <v>1.24</v>
      </c>
      <c r="H36" s="60"/>
      <c r="I36" s="56">
        <f>G36*H36</f>
        <v>0</v>
      </c>
      <c r="J36" s="60"/>
      <c r="K36" s="56">
        <f>I36*J36</f>
        <v>0</v>
      </c>
      <c r="L36" s="60"/>
      <c r="M36" s="56">
        <f>K36*L36</f>
        <v>0</v>
      </c>
      <c r="N36" s="60"/>
      <c r="O36" s="56">
        <f>M36*N36</f>
        <v>0</v>
      </c>
      <c r="P36" s="60"/>
      <c r="Q36" s="56">
        <f>O36*P36</f>
        <v>0</v>
      </c>
      <c r="R36" s="60"/>
      <c r="S36" s="56">
        <f>Q36*R36</f>
        <v>0</v>
      </c>
      <c r="T36" s="60"/>
      <c r="U36" s="56">
        <f>S36*T36</f>
        <v>0</v>
      </c>
      <c r="V36" s="60"/>
      <c r="W36" s="56">
        <f>U36*V36</f>
        <v>0</v>
      </c>
      <c r="X36" s="60"/>
      <c r="Y36" s="56">
        <f>W36*X36</f>
        <v>0</v>
      </c>
      <c r="Z36" s="60"/>
      <c r="AA36" s="56">
        <f>Y36*Z36</f>
        <v>0</v>
      </c>
      <c r="AB36" s="60"/>
      <c r="AC36" s="56">
        <f>AA36*AB36</f>
        <v>0</v>
      </c>
      <c r="AD36" s="60"/>
      <c r="AE36" s="56">
        <f>AC36*AD36</f>
        <v>0</v>
      </c>
      <c r="AF36" s="60"/>
      <c r="AG36" s="56">
        <f>AE36*AF36</f>
        <v>0</v>
      </c>
      <c r="AH36" s="60"/>
      <c r="AI36" s="56">
        <f>AG36*AH36</f>
        <v>0</v>
      </c>
      <c r="AJ36" s="60"/>
      <c r="AK36" s="56">
        <f>AI36*AJ36</f>
        <v>0</v>
      </c>
      <c r="AL36" s="60"/>
      <c r="AM36" s="56">
        <f>AK36*AL36</f>
        <v>0</v>
      </c>
      <c r="AN36" s="60"/>
      <c r="AO36" s="194">
        <f>AM36*AN36</f>
        <v>0</v>
      </c>
      <c r="AP36" s="60"/>
      <c r="AQ36" s="194">
        <f>AO36*AP36</f>
        <v>0</v>
      </c>
      <c r="AR36" s="60"/>
      <c r="AS36" s="194">
        <f>AQ36*AR36</f>
        <v>0</v>
      </c>
      <c r="AT36" s="60"/>
      <c r="AU36" s="194">
        <f>AS36*AT36</f>
        <v>0</v>
      </c>
      <c r="AV36" s="60"/>
      <c r="AW36" s="194">
        <f>AU36*AV36</f>
        <v>0</v>
      </c>
      <c r="AX36" s="60"/>
      <c r="AY36" s="194">
        <f>AW36*AX36</f>
        <v>0</v>
      </c>
      <c r="AZ36" s="60"/>
      <c r="BA36" s="194">
        <f>AY36*AZ36</f>
        <v>0</v>
      </c>
      <c r="BB36" s="60"/>
      <c r="BC36" s="194">
        <f>BA36*BB36</f>
        <v>0</v>
      </c>
      <c r="BD36" s="60"/>
      <c r="BE36" s="194">
        <f>BC36*BD36</f>
        <v>0</v>
      </c>
      <c r="BF36" s="60"/>
      <c r="BG36" s="194">
        <f>BE36*BF36</f>
        <v>0</v>
      </c>
      <c r="BH36" s="60"/>
      <c r="BI36" s="194">
        <f>BG36*BH36</f>
        <v>0</v>
      </c>
      <c r="BJ36" s="60"/>
      <c r="BK36" s="56">
        <f>BI36*BJ36</f>
        <v>0</v>
      </c>
      <c r="BL36" s="60"/>
      <c r="BM36" s="56">
        <f>BK36*BL36</f>
        <v>0</v>
      </c>
      <c r="BN36" s="60"/>
      <c r="BO36" s="56">
        <f>BM36*BN36</f>
        <v>0</v>
      </c>
      <c r="BP36" s="60"/>
      <c r="BQ36" s="56">
        <f>BO36*BP36</f>
        <v>0</v>
      </c>
      <c r="BR36" s="60"/>
      <c r="BS36" s="56">
        <f>BQ36*BR36</f>
        <v>0</v>
      </c>
    </row>
    <row r="37" spans="1:71" ht="25.5" thickBot="1" x14ac:dyDescent="0.3">
      <c r="A37" s="72" t="s">
        <v>125</v>
      </c>
      <c r="B37" s="58" t="s">
        <v>126</v>
      </c>
      <c r="C37" s="58" t="s">
        <v>127</v>
      </c>
      <c r="D37" s="58"/>
      <c r="E37" s="59">
        <v>122</v>
      </c>
      <c r="H37" s="60"/>
      <c r="I37" s="56">
        <f>E37*H37</f>
        <v>0</v>
      </c>
      <c r="J37" s="60"/>
      <c r="K37" s="56">
        <f>G37*J37</f>
        <v>0</v>
      </c>
      <c r="L37" s="60"/>
      <c r="M37" s="56">
        <f>I37*L37</f>
        <v>0</v>
      </c>
      <c r="N37" s="60"/>
      <c r="O37" s="56">
        <f>E37*N37</f>
        <v>0</v>
      </c>
      <c r="P37" s="60"/>
      <c r="Q37" s="56">
        <f>G37*P37</f>
        <v>0</v>
      </c>
      <c r="R37" s="60"/>
      <c r="S37" s="56">
        <f>I37*R37</f>
        <v>0</v>
      </c>
      <c r="T37" s="60"/>
      <c r="U37" s="56">
        <f>K37*T37</f>
        <v>0</v>
      </c>
      <c r="V37" s="60"/>
      <c r="W37" s="56">
        <f>M37*V37</f>
        <v>0</v>
      </c>
      <c r="X37" s="60"/>
      <c r="Y37" s="56">
        <f>O37*X37</f>
        <v>0</v>
      </c>
      <c r="Z37" s="60"/>
      <c r="AA37" s="56">
        <f>Q37*Z37</f>
        <v>0</v>
      </c>
      <c r="AB37" s="60"/>
      <c r="AC37" s="56">
        <f>S37*AB37</f>
        <v>0</v>
      </c>
      <c r="AD37" s="60"/>
      <c r="AE37" s="56">
        <f>U37*AD37</f>
        <v>0</v>
      </c>
      <c r="AF37" s="60"/>
      <c r="AG37" s="56">
        <f>W37*AF37</f>
        <v>0</v>
      </c>
      <c r="AH37" s="60"/>
      <c r="AI37" s="56">
        <f>Y37*AH37</f>
        <v>0</v>
      </c>
      <c r="AJ37" s="60"/>
      <c r="AK37" s="56">
        <f>AA37*AJ37</f>
        <v>0</v>
      </c>
      <c r="AL37" s="60"/>
      <c r="AM37" s="56">
        <f>AC37*AL37</f>
        <v>0</v>
      </c>
      <c r="AN37" s="60"/>
      <c r="AO37" s="194">
        <f>AE37*AN37</f>
        <v>0</v>
      </c>
      <c r="AP37" s="60"/>
      <c r="AQ37" s="194">
        <f>AG37*AP37</f>
        <v>0</v>
      </c>
      <c r="AR37" s="60"/>
      <c r="AS37" s="194">
        <f>AI37*AR37</f>
        <v>0</v>
      </c>
      <c r="AT37" s="60"/>
      <c r="AU37" s="194">
        <f>AK37*AT37</f>
        <v>0</v>
      </c>
      <c r="AV37" s="60"/>
      <c r="AW37" s="194">
        <f>AM37*AV37</f>
        <v>0</v>
      </c>
      <c r="AX37" s="60"/>
      <c r="AY37" s="194">
        <f>AO37*AX37</f>
        <v>0</v>
      </c>
      <c r="AZ37" s="60"/>
      <c r="BA37" s="194">
        <f>AQ37*AZ37</f>
        <v>0</v>
      </c>
      <c r="BB37" s="60"/>
      <c r="BC37" s="194">
        <f>AS37*BB37</f>
        <v>0</v>
      </c>
      <c r="BD37" s="60"/>
      <c r="BE37" s="194">
        <f>AU37*BD37</f>
        <v>0</v>
      </c>
      <c r="BF37" s="60"/>
      <c r="BG37" s="194">
        <f>AW37*BF37</f>
        <v>0</v>
      </c>
      <c r="BH37" s="60"/>
      <c r="BI37" s="194">
        <f>AY37*BH37</f>
        <v>0</v>
      </c>
      <c r="BJ37" s="60"/>
      <c r="BK37" s="56">
        <f>BA37*BJ37</f>
        <v>0</v>
      </c>
      <c r="BL37" s="60"/>
      <c r="BM37" s="56">
        <f>BC37*BL37</f>
        <v>0</v>
      </c>
      <c r="BN37" s="60"/>
      <c r="BO37" s="56">
        <f>BE37*BN37</f>
        <v>0</v>
      </c>
      <c r="BP37" s="60"/>
      <c r="BQ37" s="56">
        <f>BG37*BP37</f>
        <v>0</v>
      </c>
      <c r="BR37" s="60"/>
      <c r="BS37" s="56">
        <f>BI37*BR37</f>
        <v>0</v>
      </c>
    </row>
    <row r="38" spans="1:71" ht="25.5" thickBot="1" x14ac:dyDescent="0.3">
      <c r="A38" s="72" t="s">
        <v>128</v>
      </c>
      <c r="B38" s="58" t="s">
        <v>129</v>
      </c>
      <c r="C38" s="58" t="s">
        <v>90</v>
      </c>
      <c r="D38" s="58"/>
      <c r="E38" s="59">
        <v>213</v>
      </c>
      <c r="H38" s="60"/>
      <c r="I38" s="56">
        <f>E38*H38</f>
        <v>0</v>
      </c>
      <c r="J38" s="60"/>
      <c r="K38" s="56">
        <f>G38*J38</f>
        <v>0</v>
      </c>
      <c r="L38" s="60"/>
      <c r="M38" s="56">
        <f>I38*L38</f>
        <v>0</v>
      </c>
      <c r="N38" s="60"/>
      <c r="O38" s="56">
        <f>K38*N38</f>
        <v>0</v>
      </c>
      <c r="P38" s="60"/>
      <c r="Q38" s="56">
        <f>M38*P38</f>
        <v>0</v>
      </c>
      <c r="R38" s="60"/>
      <c r="S38" s="56">
        <f>O38*R38</f>
        <v>0</v>
      </c>
      <c r="T38" s="60"/>
      <c r="U38" s="56">
        <f>Q38*T38</f>
        <v>0</v>
      </c>
      <c r="V38" s="60"/>
      <c r="W38" s="56">
        <f>S38*V38</f>
        <v>0</v>
      </c>
      <c r="X38" s="60"/>
      <c r="Y38" s="56">
        <f>U38*X38</f>
        <v>0</v>
      </c>
      <c r="Z38" s="60"/>
      <c r="AA38" s="56">
        <f>W38*Z38</f>
        <v>0</v>
      </c>
      <c r="AB38" s="60"/>
      <c r="AC38" s="56">
        <f>Y38*AB38</f>
        <v>0</v>
      </c>
      <c r="AD38" s="60"/>
      <c r="AE38" s="56">
        <f>AA38*AD38</f>
        <v>0</v>
      </c>
      <c r="AF38" s="60"/>
      <c r="AG38" s="56">
        <f>AC38*AF38</f>
        <v>0</v>
      </c>
      <c r="AH38" s="60"/>
      <c r="AI38" s="56">
        <f>AE38*AH38</f>
        <v>0</v>
      </c>
      <c r="AJ38" s="60"/>
      <c r="AK38" s="56">
        <f>AG38*AJ38</f>
        <v>0</v>
      </c>
      <c r="AL38" s="60"/>
      <c r="AM38" s="56">
        <f>AI38*AL38</f>
        <v>0</v>
      </c>
      <c r="AN38" s="60"/>
      <c r="AO38" s="194">
        <f>AK38*AN38</f>
        <v>0</v>
      </c>
      <c r="AP38" s="60"/>
      <c r="AQ38" s="194">
        <f>AM38*AP38</f>
        <v>0</v>
      </c>
      <c r="AR38" s="60"/>
      <c r="AS38" s="194">
        <f>AO38*AR38</f>
        <v>0</v>
      </c>
      <c r="AT38" s="60"/>
      <c r="AU38" s="194">
        <f>AQ38*AT38</f>
        <v>0</v>
      </c>
      <c r="AV38" s="60"/>
      <c r="AW38" s="194">
        <f>AS38*AV38</f>
        <v>0</v>
      </c>
      <c r="AX38" s="60"/>
      <c r="AY38" s="194">
        <f>AU38*AX38</f>
        <v>0</v>
      </c>
      <c r="AZ38" s="60"/>
      <c r="BA38" s="194">
        <f>AW38*AZ38</f>
        <v>0</v>
      </c>
      <c r="BB38" s="60"/>
      <c r="BC38" s="194">
        <f>AY38*BB38</f>
        <v>0</v>
      </c>
      <c r="BD38" s="60"/>
      <c r="BE38" s="194">
        <f>BA38*BD38</f>
        <v>0</v>
      </c>
      <c r="BF38" s="60"/>
      <c r="BG38" s="194">
        <f>BC38*BF38</f>
        <v>0</v>
      </c>
      <c r="BH38" s="60"/>
      <c r="BI38" s="194">
        <f>BE38*BH38</f>
        <v>0</v>
      </c>
      <c r="BJ38" s="60"/>
      <c r="BK38" s="56">
        <f>BG38*BJ38</f>
        <v>0</v>
      </c>
      <c r="BL38" s="60"/>
      <c r="BM38" s="56">
        <f>BI38*BL38</f>
        <v>0</v>
      </c>
      <c r="BN38" s="60"/>
      <c r="BO38" s="56">
        <f>BK38*BN38</f>
        <v>0</v>
      </c>
      <c r="BP38" s="60"/>
      <c r="BQ38" s="56">
        <f>BM38*BP38</f>
        <v>0</v>
      </c>
      <c r="BR38" s="60"/>
      <c r="BS38" s="56">
        <f>BO38*BR38</f>
        <v>0</v>
      </c>
    </row>
    <row r="39" spans="1:71" ht="25.5" thickBot="1" x14ac:dyDescent="0.3">
      <c r="A39" s="72" t="s">
        <v>130</v>
      </c>
      <c r="B39" s="58" t="s">
        <v>131</v>
      </c>
      <c r="C39" s="58" t="s">
        <v>127</v>
      </c>
      <c r="D39" s="58"/>
      <c r="E39" s="59">
        <v>190</v>
      </c>
      <c r="H39" s="60"/>
      <c r="I39" s="56">
        <f>E39*H39</f>
        <v>0</v>
      </c>
      <c r="J39" s="60"/>
      <c r="K39" s="56">
        <f>G39*J39</f>
        <v>0</v>
      </c>
      <c r="L39" s="60"/>
      <c r="M39" s="56">
        <f>I39*L39</f>
        <v>0</v>
      </c>
      <c r="N39" s="60"/>
      <c r="O39" s="56">
        <f>K39*N39</f>
        <v>0</v>
      </c>
      <c r="P39" s="60"/>
      <c r="Q39" s="56">
        <f>M39*P39</f>
        <v>0</v>
      </c>
      <c r="R39" s="60"/>
      <c r="S39" s="56">
        <f>O39*R39</f>
        <v>0</v>
      </c>
      <c r="T39" s="60"/>
      <c r="U39" s="56">
        <f>Q39*T39</f>
        <v>0</v>
      </c>
      <c r="V39" s="60"/>
      <c r="W39" s="56">
        <f>S39*V39</f>
        <v>0</v>
      </c>
      <c r="X39" s="60"/>
      <c r="Y39" s="56">
        <f>U39*X39</f>
        <v>0</v>
      </c>
      <c r="Z39" s="60"/>
      <c r="AA39" s="56">
        <f>W39*Z39</f>
        <v>0</v>
      </c>
      <c r="AB39" s="60"/>
      <c r="AC39" s="56">
        <f>Y39*AB39</f>
        <v>0</v>
      </c>
      <c r="AD39" s="60"/>
      <c r="AE39" s="56">
        <f>AA39*AD39</f>
        <v>0</v>
      </c>
      <c r="AF39" s="60"/>
      <c r="AG39" s="56">
        <f>AC39*AF39</f>
        <v>0</v>
      </c>
      <c r="AH39" s="60"/>
      <c r="AI39" s="56">
        <f>AE39*AH39</f>
        <v>0</v>
      </c>
      <c r="AJ39" s="60"/>
      <c r="AK39" s="56">
        <f>AG39*AJ39</f>
        <v>0</v>
      </c>
      <c r="AL39" s="60"/>
      <c r="AM39" s="56">
        <f>AI39*AL39</f>
        <v>0</v>
      </c>
      <c r="AN39" s="60"/>
      <c r="AO39" s="194">
        <f>AK39*AN39</f>
        <v>0</v>
      </c>
      <c r="AP39" s="60"/>
      <c r="AQ39" s="194">
        <f>AM39*AP39</f>
        <v>0</v>
      </c>
      <c r="AR39" s="60"/>
      <c r="AS39" s="194">
        <f>AO39*AR39</f>
        <v>0</v>
      </c>
      <c r="AT39" s="60"/>
      <c r="AU39" s="194">
        <f>AQ39*AT39</f>
        <v>0</v>
      </c>
      <c r="AV39" s="60"/>
      <c r="AW39" s="194">
        <f>AS39*AV39</f>
        <v>0</v>
      </c>
      <c r="AX39" s="60"/>
      <c r="AY39" s="194">
        <f>AU39*AX39</f>
        <v>0</v>
      </c>
      <c r="AZ39" s="60"/>
      <c r="BA39" s="194">
        <f>AW39*AZ39</f>
        <v>0</v>
      </c>
      <c r="BB39" s="60"/>
      <c r="BC39" s="194">
        <f>AY39*BB39</f>
        <v>0</v>
      </c>
      <c r="BD39" s="60"/>
      <c r="BE39" s="194">
        <f>BA39*BD39</f>
        <v>0</v>
      </c>
      <c r="BF39" s="60"/>
      <c r="BG39" s="194">
        <f>BC39*BF39</f>
        <v>0</v>
      </c>
      <c r="BH39" s="60"/>
      <c r="BI39" s="194">
        <f>BE39*BH39</f>
        <v>0</v>
      </c>
      <c r="BJ39" s="60"/>
      <c r="BK39" s="56">
        <f>BG39*BJ39</f>
        <v>0</v>
      </c>
      <c r="BL39" s="60"/>
      <c r="BM39" s="56">
        <f>BI39*BL39</f>
        <v>0</v>
      </c>
      <c r="BN39" s="60"/>
      <c r="BO39" s="56">
        <f>BK39*BN39</f>
        <v>0</v>
      </c>
      <c r="BP39" s="60"/>
      <c r="BQ39" s="56">
        <f>BM39*BP39</f>
        <v>0</v>
      </c>
      <c r="BR39" s="60"/>
      <c r="BS39" s="56">
        <f>BO39*BR39</f>
        <v>0</v>
      </c>
    </row>
    <row r="40" spans="1:71" ht="25.5" thickBot="1" x14ac:dyDescent="0.3">
      <c r="A40" s="72" t="s">
        <v>132</v>
      </c>
      <c r="B40" s="58" t="s">
        <v>133</v>
      </c>
      <c r="C40" s="58" t="s">
        <v>127</v>
      </c>
      <c r="D40" s="58"/>
      <c r="E40" s="59">
        <v>563</v>
      </c>
      <c r="H40" s="60"/>
      <c r="I40" s="56">
        <f>E40*H40</f>
        <v>0</v>
      </c>
      <c r="J40" s="60"/>
      <c r="K40" s="56">
        <f>G40*J40</f>
        <v>0</v>
      </c>
      <c r="L40" s="60"/>
      <c r="M40" s="56">
        <f>I40*L40</f>
        <v>0</v>
      </c>
      <c r="N40" s="60"/>
      <c r="O40" s="56">
        <f>K40*N40</f>
        <v>0</v>
      </c>
      <c r="P40" s="60"/>
      <c r="Q40" s="56">
        <f>M40*P40</f>
        <v>0</v>
      </c>
      <c r="R40" s="60"/>
      <c r="S40" s="56">
        <f>O40*R40</f>
        <v>0</v>
      </c>
      <c r="T40" s="60"/>
      <c r="U40" s="56">
        <f>Q40*T40</f>
        <v>0</v>
      </c>
      <c r="V40" s="60"/>
      <c r="W40" s="56">
        <f>S40*V40</f>
        <v>0</v>
      </c>
      <c r="X40" s="60"/>
      <c r="Y40" s="56">
        <f>U40*X40</f>
        <v>0</v>
      </c>
      <c r="Z40" s="60"/>
      <c r="AA40" s="56">
        <f>W40*Z40</f>
        <v>0</v>
      </c>
      <c r="AB40" s="60"/>
      <c r="AC40" s="56">
        <f>Y40*AB40</f>
        <v>0</v>
      </c>
      <c r="AD40" s="60"/>
      <c r="AE40" s="56">
        <f>AA40*AD40</f>
        <v>0</v>
      </c>
      <c r="AF40" s="60"/>
      <c r="AG40" s="56">
        <f>AC40*AF40</f>
        <v>0</v>
      </c>
      <c r="AH40" s="60"/>
      <c r="AI40" s="56">
        <f>AE40*AH40</f>
        <v>0</v>
      </c>
      <c r="AJ40" s="60"/>
      <c r="AK40" s="56">
        <f>AG40*AJ40</f>
        <v>0</v>
      </c>
      <c r="AL40" s="60"/>
      <c r="AM40" s="56">
        <f>AI40*AL40</f>
        <v>0</v>
      </c>
      <c r="AN40" s="60"/>
      <c r="AO40" s="194">
        <f>AK40*AN40</f>
        <v>0</v>
      </c>
      <c r="AP40" s="60"/>
      <c r="AQ40" s="194">
        <f>AM40*AP40</f>
        <v>0</v>
      </c>
      <c r="AR40" s="60"/>
      <c r="AS40" s="194">
        <f>AO40*AR40</f>
        <v>0</v>
      </c>
      <c r="AT40" s="60"/>
      <c r="AU40" s="194">
        <f>AQ40*AT40</f>
        <v>0</v>
      </c>
      <c r="AV40" s="60"/>
      <c r="AW40" s="194">
        <f>AS40*AV40</f>
        <v>0</v>
      </c>
      <c r="AX40" s="60"/>
      <c r="AY40" s="194">
        <f>AU40*AX40</f>
        <v>0</v>
      </c>
      <c r="AZ40" s="60"/>
      <c r="BA40" s="194">
        <f>AW40*AZ40</f>
        <v>0</v>
      </c>
      <c r="BB40" s="60"/>
      <c r="BC40" s="194">
        <f>AY40*BB40</f>
        <v>0</v>
      </c>
      <c r="BD40" s="60"/>
      <c r="BE40" s="194">
        <f>BA40*BD40</f>
        <v>0</v>
      </c>
      <c r="BF40" s="60"/>
      <c r="BG40" s="194">
        <f>BC40*BF40</f>
        <v>0</v>
      </c>
      <c r="BH40" s="60"/>
      <c r="BI40" s="194">
        <f>BE40*BH40</f>
        <v>0</v>
      </c>
      <c r="BJ40" s="60"/>
      <c r="BK40" s="56">
        <f>BG40*BJ40</f>
        <v>0</v>
      </c>
      <c r="BL40" s="60"/>
      <c r="BM40" s="56">
        <f>BI40*BL40</f>
        <v>0</v>
      </c>
      <c r="BN40" s="60"/>
      <c r="BO40" s="56">
        <f>BK40*BN40</f>
        <v>0</v>
      </c>
      <c r="BP40" s="60"/>
      <c r="BQ40" s="56">
        <f>BM40*BP40</f>
        <v>0</v>
      </c>
      <c r="BR40" s="60"/>
      <c r="BS40" s="56">
        <f>BO40*BR40</f>
        <v>0</v>
      </c>
    </row>
    <row r="41" spans="1:71" ht="13.5" thickBot="1" x14ac:dyDescent="0.3">
      <c r="A41" s="71" t="s">
        <v>134</v>
      </c>
      <c r="E41" s="47">
        <f>SUM(E24:E40)</f>
        <v>4786</v>
      </c>
      <c r="H41" s="60"/>
      <c r="I41" s="48"/>
      <c r="J41" s="60"/>
      <c r="K41" s="48"/>
      <c r="L41" s="60"/>
      <c r="M41" s="48"/>
      <c r="N41" s="60"/>
      <c r="O41" s="48"/>
      <c r="P41" s="60"/>
      <c r="Q41" s="48"/>
      <c r="R41" s="60"/>
      <c r="S41" s="48"/>
      <c r="T41" s="60"/>
      <c r="U41" s="48"/>
      <c r="V41" s="60"/>
      <c r="W41" s="48"/>
      <c r="X41" s="60"/>
      <c r="Y41" s="48"/>
      <c r="Z41" s="60"/>
      <c r="AA41" s="48"/>
      <c r="AB41" s="60"/>
      <c r="AC41" s="48"/>
      <c r="AD41" s="60"/>
      <c r="AE41" s="48"/>
      <c r="AF41" s="60"/>
      <c r="AG41" s="48"/>
      <c r="AH41" s="60"/>
      <c r="AI41" s="48"/>
      <c r="AJ41" s="60"/>
      <c r="AK41" s="48"/>
      <c r="AL41" s="60"/>
      <c r="AM41" s="48"/>
      <c r="AN41" s="60"/>
      <c r="AO41" s="196"/>
      <c r="AP41" s="60"/>
      <c r="AQ41" s="196"/>
      <c r="AR41" s="60"/>
      <c r="AS41" s="196"/>
      <c r="AT41" s="60"/>
      <c r="AU41" s="196"/>
      <c r="AV41" s="60"/>
      <c r="AW41" s="196"/>
      <c r="AX41" s="60"/>
      <c r="AY41" s="196"/>
      <c r="AZ41" s="60"/>
      <c r="BA41" s="196"/>
      <c r="BB41" s="60"/>
      <c r="BC41" s="196"/>
      <c r="BD41" s="60"/>
      <c r="BE41" s="196"/>
      <c r="BF41" s="60"/>
      <c r="BG41" s="196"/>
      <c r="BH41" s="60"/>
      <c r="BI41" s="196"/>
      <c r="BJ41" s="60"/>
      <c r="BK41" s="48"/>
      <c r="BL41" s="60"/>
      <c r="BM41" s="48"/>
      <c r="BN41" s="60"/>
      <c r="BO41" s="48"/>
      <c r="BP41" s="60"/>
      <c r="BQ41" s="48"/>
      <c r="BR41" s="60"/>
      <c r="BS41" s="48"/>
    </row>
    <row r="42" spans="1:71" ht="13" x14ac:dyDescent="0.25">
      <c r="A42" s="49" t="s">
        <v>85</v>
      </c>
      <c r="B42" s="49" t="s">
        <v>10</v>
      </c>
      <c r="C42" s="49" t="s">
        <v>86</v>
      </c>
      <c r="D42" s="49"/>
      <c r="E42" s="50" t="s">
        <v>83</v>
      </c>
      <c r="H42" s="60"/>
      <c r="I42" s="48"/>
      <c r="J42" s="60"/>
      <c r="K42" s="48"/>
      <c r="L42" s="60"/>
      <c r="M42" s="48"/>
      <c r="N42" s="60"/>
      <c r="O42" s="48"/>
      <c r="P42" s="60"/>
      <c r="Q42" s="48"/>
      <c r="R42" s="60"/>
      <c r="S42" s="48"/>
      <c r="T42" s="60"/>
      <c r="U42" s="48"/>
      <c r="V42" s="60"/>
      <c r="W42" s="48"/>
      <c r="X42" s="60"/>
      <c r="Y42" s="48"/>
      <c r="Z42" s="60"/>
      <c r="AA42" s="48"/>
      <c r="AB42" s="60"/>
      <c r="AC42" s="48"/>
      <c r="AD42" s="60"/>
      <c r="AE42" s="48"/>
      <c r="AF42" s="60"/>
      <c r="AG42" s="48"/>
      <c r="AH42" s="60"/>
      <c r="AI42" s="48"/>
      <c r="AJ42" s="60"/>
      <c r="AK42" s="48"/>
      <c r="AL42" s="60"/>
      <c r="AM42" s="48"/>
      <c r="AN42" s="60"/>
      <c r="AO42" s="196"/>
      <c r="AP42" s="60"/>
      <c r="AQ42" s="196"/>
      <c r="AR42" s="60"/>
      <c r="AS42" s="196"/>
      <c r="AT42" s="60"/>
      <c r="AU42" s="196"/>
      <c r="AV42" s="60"/>
      <c r="AW42" s="196"/>
      <c r="AX42" s="60"/>
      <c r="AY42" s="196"/>
      <c r="AZ42" s="60"/>
      <c r="BA42" s="196"/>
      <c r="BB42" s="60"/>
      <c r="BC42" s="196"/>
      <c r="BD42" s="60"/>
      <c r="BE42" s="196"/>
      <c r="BF42" s="60"/>
      <c r="BG42" s="196"/>
      <c r="BH42" s="60"/>
      <c r="BI42" s="196"/>
      <c r="BJ42" s="60"/>
      <c r="BK42" s="48"/>
      <c r="BL42" s="60"/>
      <c r="BM42" s="48"/>
      <c r="BN42" s="60"/>
      <c r="BO42" s="48"/>
      <c r="BP42" s="60"/>
      <c r="BQ42" s="48"/>
      <c r="BR42" s="60"/>
      <c r="BS42" s="48"/>
    </row>
    <row r="43" spans="1:71" ht="25.5" thickBot="1" x14ac:dyDescent="0.3">
      <c r="A43" s="72" t="s">
        <v>96</v>
      </c>
      <c r="B43" s="58" t="s">
        <v>135</v>
      </c>
      <c r="C43" s="58" t="s">
        <v>90</v>
      </c>
      <c r="D43" s="58"/>
      <c r="E43" s="59">
        <v>1140</v>
      </c>
      <c r="H43" s="60"/>
      <c r="I43" s="56">
        <f>E43*H43</f>
        <v>0</v>
      </c>
      <c r="J43" s="60"/>
      <c r="K43" s="56">
        <f>G43*J43</f>
        <v>0</v>
      </c>
      <c r="L43" s="60"/>
      <c r="M43" s="56">
        <f>I43*L43</f>
        <v>0</v>
      </c>
      <c r="N43" s="60"/>
      <c r="O43" s="56">
        <f>K43*N43</f>
        <v>0</v>
      </c>
      <c r="P43" s="60"/>
      <c r="Q43" s="56">
        <f>M43*P43</f>
        <v>0</v>
      </c>
      <c r="R43" s="60"/>
      <c r="S43" s="56">
        <f>O43*R43</f>
        <v>0</v>
      </c>
      <c r="T43" s="60"/>
      <c r="U43" s="56">
        <f>Q43*T43</f>
        <v>0</v>
      </c>
      <c r="V43" s="60"/>
      <c r="W43" s="56">
        <f>S43*V43</f>
        <v>0</v>
      </c>
      <c r="X43" s="60"/>
      <c r="Y43" s="56">
        <f>U43*X43</f>
        <v>0</v>
      </c>
      <c r="Z43" s="60"/>
      <c r="AA43" s="56">
        <f>W43*Z43</f>
        <v>0</v>
      </c>
      <c r="AB43" s="60"/>
      <c r="AC43" s="56">
        <f>Y43*AB43</f>
        <v>0</v>
      </c>
      <c r="AD43" s="60"/>
      <c r="AE43" s="56">
        <f>AA43*AD43</f>
        <v>0</v>
      </c>
      <c r="AF43" s="60"/>
      <c r="AG43" s="56">
        <f>AC43*AF43</f>
        <v>0</v>
      </c>
      <c r="AH43" s="60"/>
      <c r="AI43" s="56">
        <f>AE43*AH43</f>
        <v>0</v>
      </c>
      <c r="AJ43" s="60"/>
      <c r="AK43" s="56">
        <f>AG43*AJ43</f>
        <v>0</v>
      </c>
      <c r="AL43" s="60"/>
      <c r="AM43" s="56">
        <f>AI43*AL43</f>
        <v>0</v>
      </c>
      <c r="AN43" s="60"/>
      <c r="AO43" s="194">
        <f>AK43*AN43</f>
        <v>0</v>
      </c>
      <c r="AP43" s="60"/>
      <c r="AQ43" s="194">
        <f>AM43*AP43</f>
        <v>0</v>
      </c>
      <c r="AR43" s="60"/>
      <c r="AS43" s="194">
        <f>AO43*AR43</f>
        <v>0</v>
      </c>
      <c r="AT43" s="60"/>
      <c r="AU43" s="194">
        <f>AQ43*AT43</f>
        <v>0</v>
      </c>
      <c r="AV43" s="60"/>
      <c r="AW43" s="194">
        <f>AS43*AV43</f>
        <v>0</v>
      </c>
      <c r="AX43" s="60"/>
      <c r="AY43" s="194">
        <f>AU43*AX43</f>
        <v>0</v>
      </c>
      <c r="AZ43" s="60"/>
      <c r="BA43" s="194">
        <f>AW43*AZ43</f>
        <v>0</v>
      </c>
      <c r="BB43" s="60"/>
      <c r="BC43" s="194">
        <f>AY43*BB43</f>
        <v>0</v>
      </c>
      <c r="BD43" s="60"/>
      <c r="BE43" s="194">
        <f>BA43*BD43</f>
        <v>0</v>
      </c>
      <c r="BF43" s="60"/>
      <c r="BG43" s="194">
        <f>BC43*BF43</f>
        <v>0</v>
      </c>
      <c r="BH43" s="60"/>
      <c r="BI43" s="194">
        <f>BE43*BH43</f>
        <v>0</v>
      </c>
      <c r="BJ43" s="60"/>
      <c r="BK43" s="56">
        <f>BG43*BJ43</f>
        <v>0</v>
      </c>
      <c r="BL43" s="60"/>
      <c r="BM43" s="56">
        <f>BI43*BL43</f>
        <v>0</v>
      </c>
      <c r="BN43" s="60"/>
      <c r="BO43" s="56">
        <f>BK43*BN43</f>
        <v>0</v>
      </c>
      <c r="BP43" s="60"/>
      <c r="BQ43" s="56">
        <f>BM43*BP43</f>
        <v>0</v>
      </c>
      <c r="BR43" s="60"/>
      <c r="BS43" s="56">
        <f>BO43*BR43</f>
        <v>0</v>
      </c>
    </row>
    <row r="44" spans="1:71" ht="25.5" thickBot="1" x14ac:dyDescent="0.3">
      <c r="A44" s="72" t="s">
        <v>99</v>
      </c>
      <c r="B44" s="58" t="s">
        <v>136</v>
      </c>
      <c r="C44" s="58" t="s">
        <v>90</v>
      </c>
      <c r="D44" s="58"/>
      <c r="E44" s="59">
        <v>1140</v>
      </c>
      <c r="H44" s="60"/>
      <c r="I44" s="56">
        <f>E44*H44</f>
        <v>0</v>
      </c>
      <c r="J44" s="60"/>
      <c r="K44" s="56">
        <f>G44*J44</f>
        <v>0</v>
      </c>
      <c r="L44" s="60"/>
      <c r="M44" s="56">
        <f>I44*L44</f>
        <v>0</v>
      </c>
      <c r="N44" s="60"/>
      <c r="O44" s="56">
        <f>K44*N44</f>
        <v>0</v>
      </c>
      <c r="P44" s="60"/>
      <c r="Q44" s="56">
        <f>M44*P44</f>
        <v>0</v>
      </c>
      <c r="R44" s="60"/>
      <c r="S44" s="56">
        <f>O44*R44</f>
        <v>0</v>
      </c>
      <c r="T44" s="60"/>
      <c r="U44" s="56">
        <f>Q44*T44</f>
        <v>0</v>
      </c>
      <c r="V44" s="60"/>
      <c r="W44" s="56">
        <f>S44*V44</f>
        <v>0</v>
      </c>
      <c r="X44" s="60"/>
      <c r="Y44" s="56">
        <f>U44*X44</f>
        <v>0</v>
      </c>
      <c r="Z44" s="60"/>
      <c r="AA44" s="56">
        <f>W44*Z44</f>
        <v>0</v>
      </c>
      <c r="AB44" s="60"/>
      <c r="AC44" s="56">
        <f>Y44*AB44</f>
        <v>0</v>
      </c>
      <c r="AD44" s="60"/>
      <c r="AE44" s="56">
        <f>AA44*AD44</f>
        <v>0</v>
      </c>
      <c r="AF44" s="60"/>
      <c r="AG44" s="56">
        <f>AC44*AF44</f>
        <v>0</v>
      </c>
      <c r="AH44" s="60"/>
      <c r="AI44" s="56">
        <f>AE44*AH44</f>
        <v>0</v>
      </c>
      <c r="AJ44" s="60"/>
      <c r="AK44" s="56">
        <f>AG44*AJ44</f>
        <v>0</v>
      </c>
      <c r="AL44" s="60"/>
      <c r="AM44" s="56">
        <f>AI44*AL44</f>
        <v>0</v>
      </c>
      <c r="AN44" s="60"/>
      <c r="AO44" s="194">
        <f>AK44*AN44</f>
        <v>0</v>
      </c>
      <c r="AP44" s="60"/>
      <c r="AQ44" s="194">
        <f>AM44*AP44</f>
        <v>0</v>
      </c>
      <c r="AR44" s="60"/>
      <c r="AS44" s="194">
        <f>AO44*AR44</f>
        <v>0</v>
      </c>
      <c r="AT44" s="60"/>
      <c r="AU44" s="194">
        <f>AQ44*AT44</f>
        <v>0</v>
      </c>
      <c r="AV44" s="60"/>
      <c r="AW44" s="194">
        <f>AS44*AV44</f>
        <v>0</v>
      </c>
      <c r="AX44" s="60"/>
      <c r="AY44" s="194">
        <f>AU44*AX44</f>
        <v>0</v>
      </c>
      <c r="AZ44" s="60"/>
      <c r="BA44" s="194">
        <f>AW44*AZ44</f>
        <v>0</v>
      </c>
      <c r="BB44" s="60"/>
      <c r="BC44" s="194">
        <f>AY44*BB44</f>
        <v>0</v>
      </c>
      <c r="BD44" s="60"/>
      <c r="BE44" s="194">
        <f>BA44*BD44</f>
        <v>0</v>
      </c>
      <c r="BF44" s="60"/>
      <c r="BG44" s="194">
        <f>BC44*BF44</f>
        <v>0</v>
      </c>
      <c r="BH44" s="60"/>
      <c r="BI44" s="194">
        <f>BE44*BH44</f>
        <v>0</v>
      </c>
      <c r="BJ44" s="60"/>
      <c r="BK44" s="56">
        <f>BG44*BJ44</f>
        <v>0</v>
      </c>
      <c r="BL44" s="60"/>
      <c r="BM44" s="56">
        <f>BI44*BL44</f>
        <v>0</v>
      </c>
      <c r="BN44" s="60"/>
      <c r="BO44" s="56">
        <f>BK44*BN44</f>
        <v>0</v>
      </c>
      <c r="BP44" s="60"/>
      <c r="BQ44" s="56">
        <f>BM44*BP44</f>
        <v>0</v>
      </c>
      <c r="BR44" s="60"/>
      <c r="BS44" s="56">
        <f>BO44*BR44</f>
        <v>0</v>
      </c>
    </row>
    <row r="45" spans="1:71" ht="25.5" thickBot="1" x14ac:dyDescent="0.3">
      <c r="A45" s="72" t="s">
        <v>101</v>
      </c>
      <c r="B45" s="58" t="s">
        <v>137</v>
      </c>
      <c r="C45" s="58" t="s">
        <v>90</v>
      </c>
      <c r="D45" s="58"/>
      <c r="E45" s="59">
        <v>3480</v>
      </c>
      <c r="H45" s="60"/>
      <c r="I45" s="56">
        <f>E45*H45</f>
        <v>0</v>
      </c>
      <c r="J45" s="60"/>
      <c r="K45" s="56">
        <f>G45*J45</f>
        <v>0</v>
      </c>
      <c r="L45" s="60"/>
      <c r="M45" s="56">
        <f>I45*L45</f>
        <v>0</v>
      </c>
      <c r="N45" s="60"/>
      <c r="O45" s="56">
        <f>K45*N45</f>
        <v>0</v>
      </c>
      <c r="P45" s="60"/>
      <c r="Q45" s="56">
        <f>M45*P45</f>
        <v>0</v>
      </c>
      <c r="R45" s="60"/>
      <c r="S45" s="56">
        <f>O45*R45</f>
        <v>0</v>
      </c>
      <c r="T45" s="60"/>
      <c r="U45" s="56">
        <f>Q45*T45</f>
        <v>0</v>
      </c>
      <c r="V45" s="60"/>
      <c r="W45" s="56">
        <f>S45*V45</f>
        <v>0</v>
      </c>
      <c r="X45" s="60"/>
      <c r="Y45" s="56">
        <f>U45*X45</f>
        <v>0</v>
      </c>
      <c r="Z45" s="60"/>
      <c r="AA45" s="56">
        <f>W45*Z45</f>
        <v>0</v>
      </c>
      <c r="AB45" s="60"/>
      <c r="AC45" s="56">
        <f>Y45*AB45</f>
        <v>0</v>
      </c>
      <c r="AD45" s="60"/>
      <c r="AE45" s="56">
        <f>AA45*AD45</f>
        <v>0</v>
      </c>
      <c r="AF45" s="60"/>
      <c r="AG45" s="56">
        <f>AC45*AF45</f>
        <v>0</v>
      </c>
      <c r="AH45" s="60"/>
      <c r="AI45" s="56">
        <f>AE45*AH45</f>
        <v>0</v>
      </c>
      <c r="AJ45" s="60"/>
      <c r="AK45" s="56">
        <f>AG45*AJ45</f>
        <v>0</v>
      </c>
      <c r="AL45" s="60"/>
      <c r="AM45" s="56">
        <f>AI45*AL45</f>
        <v>0</v>
      </c>
      <c r="AN45" s="60"/>
      <c r="AO45" s="194">
        <f>AK45*AN45</f>
        <v>0</v>
      </c>
      <c r="AP45" s="60"/>
      <c r="AQ45" s="194">
        <f>AM45*AP45</f>
        <v>0</v>
      </c>
      <c r="AR45" s="60"/>
      <c r="AS45" s="194">
        <f>AO45*AR45</f>
        <v>0</v>
      </c>
      <c r="AT45" s="60"/>
      <c r="AU45" s="194">
        <f>AQ45*AT45</f>
        <v>0</v>
      </c>
      <c r="AV45" s="60"/>
      <c r="AW45" s="194">
        <f>AS45*AV45</f>
        <v>0</v>
      </c>
      <c r="AX45" s="60"/>
      <c r="AY45" s="194">
        <f>AU45*AX45</f>
        <v>0</v>
      </c>
      <c r="AZ45" s="60"/>
      <c r="BA45" s="194">
        <f>AW45*AZ45</f>
        <v>0</v>
      </c>
      <c r="BB45" s="60"/>
      <c r="BC45" s="194">
        <f>AY45*BB45</f>
        <v>0</v>
      </c>
      <c r="BD45" s="60"/>
      <c r="BE45" s="194">
        <f>BA45*BD45</f>
        <v>0</v>
      </c>
      <c r="BF45" s="60"/>
      <c r="BG45" s="194">
        <f>BC45*BF45</f>
        <v>0</v>
      </c>
      <c r="BH45" s="60"/>
      <c r="BI45" s="194">
        <f>BE45*BH45</f>
        <v>0</v>
      </c>
      <c r="BJ45" s="60"/>
      <c r="BK45" s="56">
        <f>BG45*BJ45</f>
        <v>0</v>
      </c>
      <c r="BL45" s="60"/>
      <c r="BM45" s="56">
        <f>BI45*BL45</f>
        <v>0</v>
      </c>
      <c r="BN45" s="60"/>
      <c r="BO45" s="56">
        <f>BK45*BN45</f>
        <v>0</v>
      </c>
      <c r="BP45" s="60"/>
      <c r="BQ45" s="56">
        <f>BM45*BP45</f>
        <v>0</v>
      </c>
      <c r="BR45" s="60"/>
      <c r="BS45" s="56">
        <f>BO45*BR45</f>
        <v>0</v>
      </c>
    </row>
    <row r="46" spans="1:71" x14ac:dyDescent="0.25">
      <c r="E46" s="47">
        <f>SUM(E43:E45)</f>
        <v>5760</v>
      </c>
      <c r="P46" s="73"/>
      <c r="R46" s="73"/>
      <c r="T46" s="73"/>
      <c r="V46" s="73"/>
      <c r="X46" s="73"/>
      <c r="Z46" s="73"/>
      <c r="AB46" s="73"/>
      <c r="AD46" s="73"/>
      <c r="AF46" s="73"/>
      <c r="AH46" s="73"/>
      <c r="AJ46" s="73"/>
      <c r="AL46" s="73"/>
      <c r="AN46" s="73"/>
      <c r="AP46" s="73"/>
      <c r="AR46" s="73"/>
      <c r="AT46" s="73"/>
      <c r="AV46" s="73"/>
      <c r="AX46" s="73"/>
      <c r="AZ46" s="73"/>
      <c r="BB46" s="73"/>
      <c r="BD46" s="73"/>
      <c r="BF46" s="73"/>
      <c r="BH46" s="73"/>
      <c r="BJ46" s="73"/>
      <c r="BL46" s="73"/>
      <c r="BN46" s="73"/>
      <c r="BP46" s="73"/>
      <c r="BR46" s="73"/>
    </row>
    <row r="47" spans="1:71" ht="13" x14ac:dyDescent="0.3">
      <c r="A47" s="66"/>
      <c r="E47" s="47">
        <f>E46/12</f>
        <v>480</v>
      </c>
      <c r="G47" s="192" t="s">
        <v>185</v>
      </c>
      <c r="I47" s="33">
        <f>SUM(I3:I46)</f>
        <v>0</v>
      </c>
      <c r="K47" s="33">
        <f>SUM(K3:K46)</f>
        <v>0</v>
      </c>
      <c r="M47" s="33">
        <f>SUM(M3:M46)</f>
        <v>0</v>
      </c>
      <c r="O47" s="33">
        <f>SUM(O3:O46)</f>
        <v>0</v>
      </c>
      <c r="P47" s="73"/>
      <c r="Q47" s="33">
        <f>SUM(Q3:Q46)</f>
        <v>0</v>
      </c>
      <c r="R47" s="73"/>
      <c r="S47" s="33">
        <f>SUM(S3:S46)</f>
        <v>0</v>
      </c>
      <c r="T47" s="73"/>
      <c r="U47" s="33">
        <f>SUM(U3:U46)</f>
        <v>0</v>
      </c>
      <c r="V47" s="73"/>
      <c r="W47" s="33">
        <f>SUM(W3:W46)</f>
        <v>0</v>
      </c>
      <c r="X47" s="73"/>
      <c r="Y47" s="33">
        <f>SUM(Y3:Y46)</f>
        <v>0</v>
      </c>
      <c r="Z47" s="73"/>
      <c r="AA47" s="33">
        <f>SUM(AA3:AA46)</f>
        <v>0</v>
      </c>
      <c r="AB47" s="73"/>
      <c r="AC47" s="33">
        <f>SUM(AC3:AC46)</f>
        <v>0</v>
      </c>
      <c r="AD47" s="73"/>
      <c r="AE47" s="33">
        <f>SUM(AE3:AE46)</f>
        <v>0</v>
      </c>
      <c r="AF47" s="73"/>
      <c r="AG47" s="33">
        <f>SUM(AG3:AG46)</f>
        <v>0</v>
      </c>
      <c r="AH47" s="73"/>
      <c r="AI47" s="33">
        <f>SUM(AI3:AI46)</f>
        <v>0</v>
      </c>
      <c r="AJ47" s="73"/>
      <c r="AK47" s="33">
        <f>SUM(AK3:AK46)</f>
        <v>0</v>
      </c>
      <c r="AL47" s="73"/>
      <c r="AM47" s="33">
        <f>SUM(AM3:AM46)</f>
        <v>0</v>
      </c>
      <c r="AN47" s="73"/>
      <c r="AO47" s="33">
        <f>SUM(AO3:AO46)</f>
        <v>0</v>
      </c>
      <c r="AP47" s="73"/>
      <c r="AQ47" s="33">
        <f>SUM(AQ3:AQ46)</f>
        <v>0</v>
      </c>
      <c r="AR47" s="73"/>
      <c r="AS47" s="33">
        <f>SUM(AS3:AS46)</f>
        <v>0</v>
      </c>
      <c r="AT47" s="73"/>
      <c r="AU47" s="33">
        <f>SUM(AU3:AU46)</f>
        <v>0</v>
      </c>
      <c r="AV47" s="73"/>
      <c r="AW47" s="33">
        <f>SUM(AW3:AW46)</f>
        <v>0</v>
      </c>
      <c r="AX47" s="73"/>
      <c r="AY47" s="33">
        <f>SUM(AY3:AY46)</f>
        <v>0</v>
      </c>
      <c r="AZ47" s="73"/>
      <c r="BA47" s="33">
        <f>SUM(BA3:BA46)</f>
        <v>0</v>
      </c>
      <c r="BB47" s="73"/>
      <c r="BC47" s="33">
        <f>SUM(BC3:BC46)</f>
        <v>0</v>
      </c>
      <c r="BD47" s="73"/>
      <c r="BE47" s="33">
        <f>SUM(BE3:BE46)</f>
        <v>0</v>
      </c>
      <c r="BF47" s="73"/>
      <c r="BG47" s="33">
        <f>SUM(BG3:BG46)</f>
        <v>0</v>
      </c>
      <c r="BH47" s="73"/>
      <c r="BI47" s="33">
        <f>SUM(BI3:BI46)</f>
        <v>0</v>
      </c>
      <c r="BJ47" s="73"/>
      <c r="BK47" s="33">
        <f>SUM(BK3:BK46)</f>
        <v>0</v>
      </c>
      <c r="BL47" s="73"/>
      <c r="BM47" s="33">
        <f>SUM(BM3:BM46)</f>
        <v>0</v>
      </c>
      <c r="BN47" s="73"/>
      <c r="BO47" s="33">
        <f>SUM(BO3:BO46)</f>
        <v>0</v>
      </c>
      <c r="BP47" s="73"/>
      <c r="BQ47" s="33">
        <f>SUM(BQ3:BQ46)</f>
        <v>0</v>
      </c>
      <c r="BR47" s="73"/>
      <c r="BS47" s="33">
        <f>SUM(BS3:BS46)</f>
        <v>0</v>
      </c>
    </row>
    <row r="48" spans="1:71" ht="13" x14ac:dyDescent="0.3">
      <c r="G48" s="192"/>
    </row>
    <row r="49" spans="7:71" ht="13" x14ac:dyDescent="0.3">
      <c r="G49" s="192" t="s">
        <v>186</v>
      </c>
      <c r="I49" s="47">
        <f>I47</f>
        <v>0</v>
      </c>
      <c r="K49" s="47">
        <f>I49+K47</f>
        <v>0</v>
      </c>
      <c r="M49" s="47">
        <f>K49+M47</f>
        <v>0</v>
      </c>
      <c r="O49" s="47">
        <f>M49+O47</f>
        <v>0</v>
      </c>
      <c r="Q49" s="47">
        <f>O49+Q47</f>
        <v>0</v>
      </c>
      <c r="S49" s="47">
        <f>Q49+S47</f>
        <v>0</v>
      </c>
      <c r="U49" s="47">
        <f>S49+U47</f>
        <v>0</v>
      </c>
      <c r="W49" s="47">
        <f>U49+W47</f>
        <v>0</v>
      </c>
      <c r="Y49" s="47">
        <f>W49+Y47</f>
        <v>0</v>
      </c>
      <c r="AA49" s="47">
        <f>Y49+AA47</f>
        <v>0</v>
      </c>
      <c r="AC49" s="47">
        <f>AA49+AC47</f>
        <v>0</v>
      </c>
      <c r="AE49" s="47">
        <f>AC49+AE47</f>
        <v>0</v>
      </c>
      <c r="AG49" s="47">
        <f>AE49+AG47</f>
        <v>0</v>
      </c>
      <c r="AI49" s="47">
        <f>AG49+AI47</f>
        <v>0</v>
      </c>
      <c r="AK49" s="47">
        <f>AI49+AK47</f>
        <v>0</v>
      </c>
      <c r="AM49" s="47">
        <f>AK49+AM47</f>
        <v>0</v>
      </c>
      <c r="AO49" s="47">
        <f>AM49+AO47</f>
        <v>0</v>
      </c>
      <c r="AQ49" s="47">
        <f>AO49+AQ47</f>
        <v>0</v>
      </c>
      <c r="AS49" s="47">
        <f>AQ49+AS47</f>
        <v>0</v>
      </c>
      <c r="AU49" s="47">
        <f>AS49+AU47</f>
        <v>0</v>
      </c>
      <c r="AW49" s="47">
        <f>AU49+AW47</f>
        <v>0</v>
      </c>
      <c r="AY49" s="47">
        <f>AW49+AY47</f>
        <v>0</v>
      </c>
      <c r="BA49" s="47">
        <f>AY49+BA47</f>
        <v>0</v>
      </c>
      <c r="BC49" s="47">
        <f>BA49+BC47</f>
        <v>0</v>
      </c>
      <c r="BE49" s="47">
        <f>BC49+BE47</f>
        <v>0</v>
      </c>
      <c r="BG49" s="47">
        <f>BE49+BG47</f>
        <v>0</v>
      </c>
      <c r="BI49" s="47">
        <f>BG49+BI47</f>
        <v>0</v>
      </c>
      <c r="BK49" s="47">
        <f>BI49+BK47</f>
        <v>0</v>
      </c>
      <c r="BM49" s="47">
        <f>BK49+BM47</f>
        <v>0</v>
      </c>
      <c r="BO49" s="47">
        <f>BM49+BO47</f>
        <v>0</v>
      </c>
      <c r="BQ49" s="47">
        <f>BO49+BQ47</f>
        <v>0</v>
      </c>
      <c r="BS49" s="47">
        <f>BQ49+BS47</f>
        <v>0</v>
      </c>
    </row>
  </sheetData>
  <mergeCells count="32">
    <mergeCell ref="BR1:BS1"/>
    <mergeCell ref="Z1:AA1"/>
    <mergeCell ref="X1:Y1"/>
    <mergeCell ref="V1:W1"/>
    <mergeCell ref="BP1:BQ1"/>
    <mergeCell ref="BJ1:BK1"/>
    <mergeCell ref="AR1:AS1"/>
    <mergeCell ref="AP1:AQ1"/>
    <mergeCell ref="AN1:AO1"/>
    <mergeCell ref="AL1:AM1"/>
    <mergeCell ref="AV1:AW1"/>
    <mergeCell ref="AT1:AU1"/>
    <mergeCell ref="BB1:BC1"/>
    <mergeCell ref="AZ1:BA1"/>
    <mergeCell ref="BH1:BI1"/>
    <mergeCell ref="BF1:BG1"/>
    <mergeCell ref="H1:I1"/>
    <mergeCell ref="J1:K1"/>
    <mergeCell ref="L1:M1"/>
    <mergeCell ref="N1:O1"/>
    <mergeCell ref="P1:Q1"/>
    <mergeCell ref="BD1:BE1"/>
    <mergeCell ref="AX1:AY1"/>
    <mergeCell ref="BN1:BO1"/>
    <mergeCell ref="R1:S1"/>
    <mergeCell ref="T1:U1"/>
    <mergeCell ref="AJ1:AK1"/>
    <mergeCell ref="AH1:AI1"/>
    <mergeCell ref="AF1:AG1"/>
    <mergeCell ref="AD1:AE1"/>
    <mergeCell ref="AB1:AC1"/>
    <mergeCell ref="BL1:BM1"/>
  </mergeCells>
  <pageMargins left="0.7" right="0.7" top="0.75" bottom="0.75" header="0.3" footer="0.3"/>
  <pageSetup paperSize="9" scale="1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L36"/>
  <sheetViews>
    <sheetView zoomScale="110" zoomScaleNormal="110" workbookViewId="0">
      <selection activeCell="G3" sqref="G3"/>
    </sheetView>
  </sheetViews>
  <sheetFormatPr defaultColWidth="9.26953125" defaultRowHeight="14.5" x14ac:dyDescent="0.35"/>
  <cols>
    <col min="1" max="1" width="20.26953125" style="230" bestFit="1" customWidth="1"/>
    <col min="2" max="2" width="17.7265625" style="230" bestFit="1" customWidth="1"/>
    <col min="3" max="3" width="17.453125" style="230" bestFit="1" customWidth="1"/>
    <col min="4" max="4" width="17.7265625" style="230" bestFit="1" customWidth="1"/>
    <col min="5" max="6" width="17.7265625" style="230" hidden="1" customWidth="1"/>
    <col min="7" max="8" width="17.7265625" style="230" customWidth="1"/>
    <col min="9" max="9" width="17.7265625" style="230" bestFit="1" customWidth="1"/>
    <col min="10" max="10" width="15.26953125" style="230" bestFit="1" customWidth="1"/>
    <col min="11" max="11" width="18.453125" style="230" customWidth="1"/>
    <col min="12" max="12" width="14.26953125" style="230" bestFit="1" customWidth="1"/>
    <col min="13" max="16384" width="9.26953125" style="230"/>
  </cols>
  <sheetData>
    <row r="2" spans="1:12" ht="43.5" x14ac:dyDescent="0.35">
      <c r="A2" s="228" t="s">
        <v>261</v>
      </c>
      <c r="B2" s="228" t="s">
        <v>262</v>
      </c>
      <c r="C2" s="228" t="s">
        <v>263</v>
      </c>
      <c r="D2" s="229" t="s">
        <v>264</v>
      </c>
      <c r="E2" s="229" t="s">
        <v>265</v>
      </c>
      <c r="F2" s="229" t="s">
        <v>266</v>
      </c>
      <c r="G2" s="229" t="s">
        <v>272</v>
      </c>
      <c r="H2" s="229" t="s">
        <v>273</v>
      </c>
      <c r="I2" s="229" t="s">
        <v>267</v>
      </c>
      <c r="J2" s="229" t="s">
        <v>268</v>
      </c>
      <c r="K2" s="229" t="s">
        <v>269</v>
      </c>
    </row>
    <row r="3" spans="1:12" x14ac:dyDescent="0.35">
      <c r="A3" s="231" t="s">
        <v>270</v>
      </c>
      <c r="B3" s="231" t="s">
        <v>271</v>
      </c>
      <c r="C3" s="232">
        <v>4600062486</v>
      </c>
      <c r="D3" s="233">
        <v>12000000</v>
      </c>
      <c r="E3" s="233">
        <v>7713894.7300000004</v>
      </c>
      <c r="F3" s="233">
        <v>467028.87</v>
      </c>
      <c r="G3" s="233">
        <f>E3+F3</f>
        <v>8180923.6000000006</v>
      </c>
      <c r="H3" s="233">
        <f>D3-G3</f>
        <v>3819076.3999999994</v>
      </c>
      <c r="I3" s="233">
        <v>8420749.1500000004</v>
      </c>
      <c r="J3" s="234">
        <f t="shared" ref="J3" si="0">D3-E3-F3-I3</f>
        <v>-4601672.7500000009</v>
      </c>
      <c r="K3" s="235">
        <f t="shared" ref="K3" si="1">ABS(J3/D3)</f>
        <v>0.38347272916666675</v>
      </c>
      <c r="L3" s="236"/>
    </row>
    <row r="5" spans="1:12" x14ac:dyDescent="0.35">
      <c r="D5" s="237"/>
    </row>
    <row r="11" spans="1:12" x14ac:dyDescent="0.35">
      <c r="B11" s="239"/>
      <c r="D11" s="240"/>
    </row>
    <row r="12" spans="1:12" x14ac:dyDescent="0.35">
      <c r="B12" s="239"/>
      <c r="D12" s="240"/>
    </row>
    <row r="13" spans="1:12" x14ac:dyDescent="0.35">
      <c r="B13" s="239"/>
      <c r="D13" s="240"/>
    </row>
    <row r="14" spans="1:12" x14ac:dyDescent="0.35">
      <c r="B14" s="239"/>
      <c r="D14" s="240"/>
    </row>
    <row r="15" spans="1:12" x14ac:dyDescent="0.35">
      <c r="B15" s="239"/>
      <c r="D15" s="240"/>
      <c r="E15" s="237"/>
      <c r="F15" s="237"/>
      <c r="G15" s="237"/>
      <c r="H15" s="237"/>
    </row>
    <row r="16" spans="1:12" x14ac:dyDescent="0.35">
      <c r="B16" s="239"/>
      <c r="D16" s="240"/>
    </row>
    <row r="17" spans="2:8" x14ac:dyDescent="0.35">
      <c r="B17" s="239"/>
      <c r="D17" s="240"/>
      <c r="E17" s="238"/>
      <c r="F17" s="238"/>
      <c r="G17" s="238"/>
      <c r="H17" s="238"/>
    </row>
    <row r="18" spans="2:8" x14ac:dyDescent="0.35">
      <c r="B18" s="239"/>
      <c r="D18" s="240"/>
    </row>
    <row r="19" spans="2:8" x14ac:dyDescent="0.35">
      <c r="B19" s="239"/>
      <c r="D19" s="240"/>
    </row>
    <row r="20" spans="2:8" x14ac:dyDescent="0.35">
      <c r="B20" s="239"/>
      <c r="D20" s="240"/>
    </row>
    <row r="21" spans="2:8" x14ac:dyDescent="0.35">
      <c r="D21" s="240"/>
    </row>
    <row r="22" spans="2:8" x14ac:dyDescent="0.35">
      <c r="B22" s="239"/>
      <c r="D22" s="240"/>
    </row>
    <row r="23" spans="2:8" x14ac:dyDescent="0.35">
      <c r="B23" s="239"/>
      <c r="D23" s="240"/>
    </row>
    <row r="24" spans="2:8" x14ac:dyDescent="0.35">
      <c r="B24" s="239"/>
      <c r="D24" s="240"/>
    </row>
    <row r="25" spans="2:8" x14ac:dyDescent="0.35">
      <c r="B25" s="239"/>
      <c r="D25" s="240"/>
    </row>
    <row r="26" spans="2:8" x14ac:dyDescent="0.35">
      <c r="B26" s="239"/>
      <c r="D26" s="240"/>
    </row>
    <row r="27" spans="2:8" x14ac:dyDescent="0.35">
      <c r="B27" s="239"/>
      <c r="D27" s="240"/>
    </row>
    <row r="28" spans="2:8" x14ac:dyDescent="0.35">
      <c r="B28" s="239"/>
      <c r="D28" s="240"/>
    </row>
    <row r="29" spans="2:8" x14ac:dyDescent="0.35">
      <c r="B29" s="239"/>
      <c r="D29" s="240"/>
    </row>
    <row r="30" spans="2:8" x14ac:dyDescent="0.35">
      <c r="B30" s="239"/>
      <c r="D30" s="240"/>
    </row>
    <row r="31" spans="2:8" x14ac:dyDescent="0.35">
      <c r="D31" s="240"/>
    </row>
    <row r="32" spans="2:8" x14ac:dyDescent="0.35">
      <c r="B32" s="239"/>
      <c r="D32" s="240"/>
    </row>
    <row r="33" spans="2:4" x14ac:dyDescent="0.35">
      <c r="B33" s="239"/>
      <c r="D33" s="240"/>
    </row>
    <row r="34" spans="2:4" x14ac:dyDescent="0.35">
      <c r="B34" s="239"/>
      <c r="D34" s="240"/>
    </row>
    <row r="35" spans="2:4" x14ac:dyDescent="0.35">
      <c r="B35" s="239"/>
      <c r="D35" s="240"/>
    </row>
    <row r="36" spans="2:4" x14ac:dyDescent="0.35">
      <c r="B36" s="239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1"/>
  <sheetViews>
    <sheetView workbookViewId="0">
      <selection activeCell="G13" sqref="G13"/>
    </sheetView>
  </sheetViews>
  <sheetFormatPr defaultColWidth="9.26953125" defaultRowHeight="14.5" x14ac:dyDescent="0.35"/>
  <cols>
    <col min="1" max="1" width="6" style="241" customWidth="1"/>
    <col min="2" max="2" width="29.54296875" style="241" customWidth="1"/>
    <col min="3" max="3" width="39.26953125" style="241" customWidth="1"/>
    <col min="4" max="6" width="9.26953125" style="241"/>
    <col min="7" max="9" width="18.7265625" style="241" customWidth="1"/>
    <col min="10" max="16384" width="9.26953125" style="241"/>
  </cols>
  <sheetData>
    <row r="1" spans="1:9" ht="15.5" x14ac:dyDescent="0.35">
      <c r="A1" s="344" t="s">
        <v>327</v>
      </c>
      <c r="B1" s="345"/>
      <c r="C1" s="345"/>
      <c r="D1" s="345"/>
      <c r="E1" s="345"/>
      <c r="F1" s="345"/>
      <c r="G1" s="345"/>
      <c r="H1" s="345"/>
      <c r="I1" s="346"/>
    </row>
    <row r="2" spans="1:9" ht="43.5" x14ac:dyDescent="0.35">
      <c r="A2" s="275" t="s">
        <v>314</v>
      </c>
      <c r="B2" s="276" t="s">
        <v>10</v>
      </c>
      <c r="C2" s="276" t="s">
        <v>315</v>
      </c>
      <c r="D2" s="276" t="s">
        <v>69</v>
      </c>
      <c r="E2" s="275" t="s">
        <v>316</v>
      </c>
      <c r="F2" s="275" t="s">
        <v>317</v>
      </c>
      <c r="G2" s="275" t="s">
        <v>71</v>
      </c>
      <c r="H2" s="275" t="s">
        <v>318</v>
      </c>
      <c r="I2" s="275" t="s">
        <v>319</v>
      </c>
    </row>
    <row r="3" spans="1:9" ht="58" x14ac:dyDescent="0.35">
      <c r="A3" s="277">
        <v>1</v>
      </c>
      <c r="B3" s="277" t="s">
        <v>328</v>
      </c>
      <c r="C3" s="278" t="s">
        <v>321</v>
      </c>
      <c r="D3" s="277" t="s">
        <v>12</v>
      </c>
      <c r="E3" s="277">
        <v>1</v>
      </c>
      <c r="F3" s="277" t="s">
        <v>322</v>
      </c>
      <c r="G3" s="279">
        <f>'[2]Gardening Establishing'!F27</f>
        <v>0</v>
      </c>
      <c r="H3" s="279">
        <f>SUM(E3*G3)</f>
        <v>0</v>
      </c>
      <c r="I3" s="279">
        <f>SUM(G3*E3)</f>
        <v>0</v>
      </c>
    </row>
    <row r="4" spans="1:9" x14ac:dyDescent="0.35">
      <c r="A4" s="277">
        <v>2</v>
      </c>
      <c r="B4" s="277" t="s">
        <v>329</v>
      </c>
      <c r="C4" s="277" t="s">
        <v>324</v>
      </c>
      <c r="D4" s="277" t="s">
        <v>76</v>
      </c>
      <c r="E4" s="280">
        <f>'[2]Commercial Buildings'!I8</f>
        <v>5</v>
      </c>
      <c r="F4" s="277">
        <v>36</v>
      </c>
      <c r="G4" s="279">
        <f>'[2]Gardener Cost'!D24</f>
        <v>0</v>
      </c>
      <c r="H4" s="279">
        <f>SUM(E4*G4)</f>
        <v>0</v>
      </c>
      <c r="I4" s="279">
        <f>SUM(E4*F4*G4)</f>
        <v>0</v>
      </c>
    </row>
    <row r="5" spans="1:9" ht="43.5" x14ac:dyDescent="0.35">
      <c r="A5" s="277">
        <v>3</v>
      </c>
      <c r="B5" s="277" t="s">
        <v>330</v>
      </c>
      <c r="C5" s="278" t="s">
        <v>325</v>
      </c>
      <c r="D5" s="277" t="s">
        <v>76</v>
      </c>
      <c r="E5" s="277">
        <v>1</v>
      </c>
      <c r="F5" s="277">
        <v>36</v>
      </c>
      <c r="G5" s="279">
        <f>'[2]Gardening Consumables'!F32</f>
        <v>0</v>
      </c>
      <c r="H5" s="279">
        <f>SUM(E5*G5)</f>
        <v>0</v>
      </c>
      <c r="I5" s="279">
        <f>SUM(E5*F5*G5)</f>
        <v>0</v>
      </c>
    </row>
    <row r="6" spans="1:9" x14ac:dyDescent="0.35">
      <c r="A6" s="281"/>
      <c r="B6" s="243"/>
      <c r="C6" s="243"/>
      <c r="D6" s="243"/>
      <c r="E6" s="243"/>
      <c r="F6" s="243"/>
      <c r="G6" s="282"/>
      <c r="H6" s="282"/>
      <c r="I6" s="277"/>
    </row>
    <row r="7" spans="1:9" x14ac:dyDescent="0.35">
      <c r="A7" s="347" t="s">
        <v>331</v>
      </c>
      <c r="B7" s="347"/>
      <c r="C7" s="347"/>
      <c r="D7" s="347"/>
      <c r="E7" s="347"/>
      <c r="F7" s="347"/>
      <c r="G7" s="347"/>
      <c r="H7" s="283">
        <f>SUM(H3:H6)</f>
        <v>0</v>
      </c>
      <c r="I7" s="279">
        <f>SUM(I3:I6)</f>
        <v>0</v>
      </c>
    </row>
    <row r="8" spans="1:9" x14ac:dyDescent="0.35">
      <c r="A8" s="284"/>
    </row>
    <row r="9" spans="1:9" x14ac:dyDescent="0.35">
      <c r="A9" s="284"/>
    </row>
    <row r="10" spans="1:9" x14ac:dyDescent="0.35">
      <c r="A10" s="284"/>
    </row>
    <row r="11" spans="1:9" x14ac:dyDescent="0.35">
      <c r="A11" s="284"/>
    </row>
  </sheetData>
  <mergeCells count="2">
    <mergeCell ref="A1:I1"/>
    <mergeCell ref="A7:G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1"/>
  <sheetViews>
    <sheetView workbookViewId="0">
      <selection activeCell="C13" sqref="C13"/>
    </sheetView>
  </sheetViews>
  <sheetFormatPr defaultColWidth="9.26953125" defaultRowHeight="14.5" x14ac:dyDescent="0.35"/>
  <cols>
    <col min="1" max="1" width="6" style="241" customWidth="1"/>
    <col min="2" max="2" width="29.54296875" style="241" customWidth="1"/>
    <col min="3" max="3" width="39.26953125" style="241" customWidth="1"/>
    <col min="4" max="6" width="9.26953125" style="241"/>
    <col min="7" max="9" width="18.7265625" style="241" customWidth="1"/>
    <col min="10" max="16384" width="9.26953125" style="241"/>
  </cols>
  <sheetData>
    <row r="1" spans="1:9" ht="15.5" x14ac:dyDescent="0.35">
      <c r="A1" s="348" t="s">
        <v>313</v>
      </c>
      <c r="B1" s="348"/>
      <c r="C1" s="348"/>
      <c r="D1" s="348"/>
      <c r="E1" s="348"/>
      <c r="F1" s="348"/>
      <c r="G1" s="348"/>
      <c r="H1" s="348"/>
      <c r="I1" s="348"/>
    </row>
    <row r="2" spans="1:9" ht="43.5" x14ac:dyDescent="0.35">
      <c r="A2" s="275" t="s">
        <v>314</v>
      </c>
      <c r="B2" s="276" t="s">
        <v>10</v>
      </c>
      <c r="C2" s="276" t="s">
        <v>315</v>
      </c>
      <c r="D2" s="276" t="s">
        <v>69</v>
      </c>
      <c r="E2" s="275" t="s">
        <v>316</v>
      </c>
      <c r="F2" s="275" t="s">
        <v>317</v>
      </c>
      <c r="G2" s="275" t="s">
        <v>71</v>
      </c>
      <c r="H2" s="275" t="s">
        <v>318</v>
      </c>
      <c r="I2" s="275" t="s">
        <v>319</v>
      </c>
    </row>
    <row r="3" spans="1:9" ht="58" x14ac:dyDescent="0.35">
      <c r="A3" s="277">
        <v>1</v>
      </c>
      <c r="B3" s="277" t="s">
        <v>320</v>
      </c>
      <c r="C3" s="278" t="s">
        <v>321</v>
      </c>
      <c r="D3" s="277" t="s">
        <v>12</v>
      </c>
      <c r="E3" s="277">
        <v>1</v>
      </c>
      <c r="F3" s="277" t="s">
        <v>322</v>
      </c>
      <c r="G3" s="279">
        <f>'[2]Cleaning Establishing'!F27</f>
        <v>0</v>
      </c>
      <c r="H3" s="279">
        <f>SUM(E3*G3)</f>
        <v>0</v>
      </c>
      <c r="I3" s="279">
        <f>SUM(G3*E3)</f>
        <v>0</v>
      </c>
    </row>
    <row r="4" spans="1:9" x14ac:dyDescent="0.35">
      <c r="A4" s="277">
        <v>2</v>
      </c>
      <c r="B4" s="277" t="s">
        <v>323</v>
      </c>
      <c r="C4" s="277" t="s">
        <v>324</v>
      </c>
      <c r="D4" s="277" t="s">
        <v>76</v>
      </c>
      <c r="E4" s="280">
        <f>'[2]Commercial Buildings'!H8</f>
        <v>37</v>
      </c>
      <c r="F4" s="277">
        <v>36</v>
      </c>
      <c r="G4" s="279">
        <f>'[2]Cleaner Cost'!D24</f>
        <v>0</v>
      </c>
      <c r="H4" s="279">
        <f>SUM(E4*G4)</f>
        <v>0</v>
      </c>
      <c r="I4" s="279">
        <f>SUM(E4*F4*G4)</f>
        <v>0</v>
      </c>
    </row>
    <row r="5" spans="1:9" ht="43.5" x14ac:dyDescent="0.35">
      <c r="A5" s="277">
        <v>3</v>
      </c>
      <c r="B5" s="277" t="s">
        <v>240</v>
      </c>
      <c r="C5" s="278" t="s">
        <v>325</v>
      </c>
      <c r="D5" s="277" t="s">
        <v>76</v>
      </c>
      <c r="E5" s="277">
        <v>1</v>
      </c>
      <c r="F5" s="277">
        <v>36</v>
      </c>
      <c r="G5" s="279">
        <f>'[2]Cleaning Consumables'!F32</f>
        <v>0</v>
      </c>
      <c r="H5" s="279">
        <f>SUM(E5*G5)</f>
        <v>0</v>
      </c>
      <c r="I5" s="279">
        <f>SUM(E5*F5*G5)</f>
        <v>0</v>
      </c>
    </row>
    <row r="6" spans="1:9" x14ac:dyDescent="0.35">
      <c r="A6" s="281"/>
      <c r="B6" s="243"/>
      <c r="C6" s="243"/>
      <c r="D6" s="243"/>
      <c r="E6" s="243"/>
      <c r="F6" s="243"/>
      <c r="G6" s="282"/>
      <c r="H6" s="282"/>
      <c r="I6" s="277"/>
    </row>
    <row r="7" spans="1:9" x14ac:dyDescent="0.35">
      <c r="A7" s="347" t="s">
        <v>326</v>
      </c>
      <c r="B7" s="347"/>
      <c r="C7" s="347"/>
      <c r="D7" s="347"/>
      <c r="E7" s="347"/>
      <c r="F7" s="347"/>
      <c r="G7" s="347"/>
      <c r="H7" s="283">
        <f>SUM(H3:H6)</f>
        <v>0</v>
      </c>
      <c r="I7" s="279">
        <f>SUM(I3:I6)</f>
        <v>0</v>
      </c>
    </row>
    <row r="8" spans="1:9" x14ac:dyDescent="0.35">
      <c r="A8" s="284"/>
    </row>
    <row r="9" spans="1:9" x14ac:dyDescent="0.35">
      <c r="A9" s="284"/>
    </row>
    <row r="10" spans="1:9" x14ac:dyDescent="0.35">
      <c r="A10" s="284"/>
    </row>
    <row r="11" spans="1:9" x14ac:dyDescent="0.35">
      <c r="A11" s="284"/>
    </row>
  </sheetData>
  <mergeCells count="2">
    <mergeCell ref="A1:I1"/>
    <mergeCell ref="A7:G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F48D67FF227A4E9B313DDFAA907E6F" ma:contentTypeVersion="0" ma:contentTypeDescription="Create a new document." ma:contentTypeScope="" ma:versionID="4d6db91990885d1510b42a1c5e10bd8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fed51d8c15209c128f2fa5cd7f01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416245-8072-43D9-82B7-C426637E42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F964DE4-692C-4237-A974-F9E36B674656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84289CB-D911-4494-9ACE-6DAEBF36706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d17a35c-9c67-4dda-b948-74ee3b80cf57}" enabled="1" method="Privileged" siteId="{93aedbdc-cc67-4652-aa12-d250a876ae7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Invoice - ERE</vt:lpstr>
      <vt:lpstr>Invoice - CUSTOMER SERVICE</vt:lpstr>
      <vt:lpstr>Invoice - O&amp;M</vt:lpstr>
      <vt:lpstr>Payment Cert</vt:lpstr>
      <vt:lpstr>Price list</vt:lpstr>
      <vt:lpstr>Calculation sheets</vt:lpstr>
      <vt:lpstr>Modification Summary</vt:lpstr>
      <vt:lpstr>Gardener Sumary</vt:lpstr>
      <vt:lpstr>Cleaner Summary</vt:lpstr>
      <vt:lpstr>Pricelist</vt:lpstr>
      <vt:lpstr>Cleaner  Cost </vt:lpstr>
      <vt:lpstr>Gardener Cost</vt:lpstr>
      <vt:lpstr>Gardener  Cost </vt:lpstr>
      <vt:lpstr>Supervisor  Cost </vt:lpstr>
      <vt:lpstr>Cleaning Establishing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Eskom</dc:creator>
  <cp:lastModifiedBy>Thendo Silimela</cp:lastModifiedBy>
  <cp:lastPrinted>2022-09-22T11:16:34Z</cp:lastPrinted>
  <dcterms:created xsi:type="dcterms:W3CDTF">2009-02-24T13:00:47Z</dcterms:created>
  <dcterms:modified xsi:type="dcterms:W3CDTF">2026-04-13T12:42:53Z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0x01010061F48D67FF227A4E9B313DDFAA907E6F</vt:lpwstr>
  </property>
  <property fmtid="{D5CDD505-2E9C-101B-9397-08002B2CF9AE}" pid="3" name="MSIP_Label_dd17a35c-9c67-4dda-b948-74ee3b80cf57_Enabled">
    <vt:lpwstr>True</vt:lpwstr>
  </property>
  <property fmtid="{D5CDD505-2E9C-101B-9397-08002B2CF9AE}" pid="4" name="MSIP_Label_dd17a35c-9c67-4dda-b948-74ee3b80cf57_SiteId">
    <vt:lpwstr>93aedbdc-cc67-4652-aa12-d250a876ae79</vt:lpwstr>
  </property>
  <property fmtid="{D5CDD505-2E9C-101B-9397-08002B2CF9AE}" pid="5" name="MSIP_Label_dd17a35c-9c67-4dda-b948-74ee3b80cf57_Ref">
    <vt:lpwstr>https://api.informationprotection.azure.com/api/93aedbdc-cc67-4652-aa12-d250a876ae79</vt:lpwstr>
  </property>
  <property fmtid="{D5CDD505-2E9C-101B-9397-08002B2CF9AE}" pid="6" name="MSIP_Label_dd17a35c-9c67-4dda-b948-74ee3b80cf57_SetBy">
    <vt:lpwstr>QaliKN@eskom.co.za</vt:lpwstr>
  </property>
  <property fmtid="{D5CDD505-2E9C-101B-9397-08002B2CF9AE}" pid="7" name="MSIP_Label_dd17a35c-9c67-4dda-b948-74ee3b80cf57_SetDate">
    <vt:lpwstr>2018-09-18T14:49:56.1740623+02:00</vt:lpwstr>
  </property>
  <property fmtid="{D5CDD505-2E9C-101B-9397-08002B2CF9AE}" pid="8" name="MSIP_Label_dd17a35c-9c67-4dda-b948-74ee3b80cf57_Name">
    <vt:lpwstr>Public</vt:lpwstr>
  </property>
  <property fmtid="{D5CDD505-2E9C-101B-9397-08002B2CF9AE}" pid="9" name="MSIP_Label_dd17a35c-9c67-4dda-b948-74ee3b80cf57_Application">
    <vt:lpwstr>Microsoft Azure Information Protection</vt:lpwstr>
  </property>
  <property fmtid="{D5CDD505-2E9C-101B-9397-08002B2CF9AE}" pid="10" name="MSIP_Label_dd17a35c-9c67-4dda-b948-74ee3b80cf57_Extended_MSFT_Method">
    <vt:lpwstr>Manual</vt:lpwstr>
  </property>
  <property fmtid="{D5CDD505-2E9C-101B-9397-08002B2CF9AE}" pid="11" name="Sensitivity">
    <vt:lpwstr>Public</vt:lpwstr>
  </property>
</Properties>
</file>