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lipilec\Documents\Tender docs - BIDS\"/>
    </mc:Choice>
  </mc:AlternateContent>
  <xr:revisionPtr revIDLastSave="0" documentId="8_{3389BBE1-A57C-40D1-904E-DF69CD907653}" xr6:coauthVersionLast="47" xr6:coauthVersionMax="47" xr10:uidLastSave="{00000000-0000-0000-0000-000000000000}"/>
  <bookViews>
    <workbookView xWindow="-120" yWindow="-120" windowWidth="29040" windowHeight="15720" xr2:uid="{516AA4C8-308C-4ABC-ADA9-29A865E8C6DC}"/>
  </bookViews>
  <sheets>
    <sheet name="General." sheetId="2" r:id="rId1"/>
    <sheet name="Road" sheetId="3" r:id="rId2"/>
    <sheet name="Summary" sheetId="4" r:id="rId3"/>
  </sheets>
  <definedNames>
    <definedName name="_xlnm.Print_Area" localSheetId="0">General.!$A$1:$F$212</definedName>
    <definedName name="_xlnm.Print_Area" localSheetId="1">Road!$A$1:$F$675</definedName>
    <definedName name="_xlnm.Print_Area" localSheetId="2">Summary!$A$1:$C$51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2" l="1"/>
  <c r="F12" i="2"/>
  <c r="F16" i="2"/>
  <c r="F18" i="2"/>
  <c r="F24" i="2"/>
  <c r="E20" i="2" l="1"/>
  <c r="F20" i="2" s="1"/>
  <c r="D148" i="3"/>
  <c r="D468" i="3"/>
  <c r="D466" i="3"/>
  <c r="D673" i="3"/>
  <c r="D665" i="3"/>
  <c r="D659" i="3"/>
  <c r="D643" i="3"/>
  <c r="D649" i="3"/>
  <c r="D645" i="3"/>
  <c r="D641" i="3"/>
  <c r="D635" i="3"/>
  <c r="D631" i="3"/>
  <c r="D623" i="3"/>
  <c r="D609" i="3"/>
  <c r="D607" i="3"/>
  <c r="D603" i="3"/>
  <c r="D599" i="3"/>
  <c r="D596" i="3"/>
  <c r="D592" i="3"/>
  <c r="D588" i="3"/>
  <c r="D586" i="3"/>
  <c r="D498" i="3"/>
  <c r="D494" i="3"/>
  <c r="D488" i="3"/>
  <c r="D472" i="3"/>
  <c r="D452" i="3"/>
  <c r="D450" i="3"/>
  <c r="D448" i="3"/>
  <c r="D446" i="3"/>
  <c r="D436" i="3"/>
  <c r="D434" i="3"/>
  <c r="D422" i="3"/>
  <c r="D416" i="3"/>
  <c r="D406" i="3"/>
  <c r="D402" i="3"/>
  <c r="D398" i="3" s="1"/>
  <c r="D400" i="3"/>
  <c r="D396" i="3"/>
  <c r="D394" i="3"/>
  <c r="D366" i="3"/>
  <c r="D364" i="3"/>
  <c r="D348" i="3"/>
  <c r="D344" i="3"/>
  <c r="D340" i="3"/>
  <c r="D258" i="3"/>
  <c r="D318" i="3"/>
  <c r="D314" i="3"/>
  <c r="D308" i="3"/>
  <c r="D300" i="3"/>
  <c r="D294" i="3"/>
  <c r="D286" i="3"/>
  <c r="D280" i="3"/>
  <c r="D274" i="3"/>
  <c r="D268" i="3"/>
  <c r="D266" i="3"/>
  <c r="D248" i="3"/>
  <c r="D150" i="3"/>
  <c r="D144" i="3"/>
  <c r="D142" i="3"/>
  <c r="D136" i="3"/>
  <c r="D132" i="3"/>
  <c r="D124" i="3"/>
  <c r="D92" i="3"/>
  <c r="D114" i="3"/>
  <c r="D112" i="3"/>
  <c r="D80" i="3"/>
  <c r="D76" i="3"/>
  <c r="D70" i="3"/>
  <c r="D60" i="3"/>
  <c r="D38" i="3"/>
  <c r="D36" i="3"/>
  <c r="D20" i="3"/>
  <c r="D16" i="3"/>
  <c r="D12" i="3"/>
  <c r="E26" i="2"/>
  <c r="F26" i="2" s="1"/>
  <c r="F210" i="2" l="1"/>
  <c r="F68" i="2"/>
  <c r="E70" i="2" s="1"/>
  <c r="D100" i="3"/>
  <c r="C19" i="4" l="1"/>
  <c r="C40" i="4"/>
  <c r="F484" i="3"/>
  <c r="F202" i="2"/>
  <c r="F198" i="2"/>
  <c r="E200" i="2" s="1"/>
  <c r="F188" i="2"/>
  <c r="C14" i="4" s="1"/>
  <c r="F152" i="2"/>
  <c r="F86" i="2"/>
  <c r="F80" i="2"/>
  <c r="F78" i="2"/>
  <c r="F62" i="2"/>
  <c r="E64" i="2" s="1"/>
  <c r="C20" i="4"/>
  <c r="F26" i="3"/>
  <c r="C24" i="4" l="1"/>
  <c r="C38" i="4"/>
  <c r="C26" i="4"/>
  <c r="C28" i="4"/>
  <c r="C25" i="4"/>
  <c r="C29" i="4"/>
  <c r="C23" i="4"/>
  <c r="C21" i="4"/>
  <c r="F516" i="3"/>
  <c r="C33" i="4" s="1"/>
  <c r="C22" i="4"/>
  <c r="C27" i="4"/>
  <c r="C30" i="4"/>
  <c r="C31" i="4"/>
  <c r="C32" i="4"/>
  <c r="C34" i="4"/>
  <c r="C35" i="4"/>
  <c r="C36" i="4"/>
  <c r="C37" i="4"/>
  <c r="C39" i="4"/>
  <c r="C15" i="4"/>
  <c r="C13" i="4"/>
  <c r="C12" i="4"/>
  <c r="C11" i="4"/>
  <c r="C10" i="4" l="1"/>
  <c r="C16" i="4" s="1"/>
  <c r="C18" i="4"/>
  <c r="C41" i="4" s="1"/>
  <c r="C42" i="4" l="1"/>
  <c r="G11" i="4" s="1"/>
  <c r="H11" i="4" s="1"/>
  <c r="C43" i="4" l="1"/>
  <c r="C44" i="4" s="1"/>
  <c r="C45" i="4" s="1"/>
  <c r="C46" i="4" s="1"/>
</calcChain>
</file>

<file path=xl/sharedStrings.xml><?xml version="1.0" encoding="utf-8"?>
<sst xmlns="http://schemas.openxmlformats.org/spreadsheetml/2006/main" count="1066" uniqueCount="740">
  <si>
    <t>UMDONI LOCAL MUNICIPALITY</t>
  </si>
  <si>
    <t>Upgrade of Emaromeni Access Road (Ward 14) from Gravel to Asphalt Surface</t>
  </si>
  <si>
    <t>SECTION 1 : FIXED CHARGE AND VALUE RELATED ITEMS</t>
  </si>
  <si>
    <t>Item</t>
  </si>
  <si>
    <t>Description</t>
  </si>
  <si>
    <t>Unit</t>
  </si>
  <si>
    <t>Rate</t>
  </si>
  <si>
    <t>Amount R</t>
  </si>
  <si>
    <t>C1.2</t>
  </si>
  <si>
    <t>month</t>
  </si>
  <si>
    <t>QTY</t>
  </si>
  <si>
    <t>Month</t>
  </si>
  <si>
    <t>C1.2.5</t>
  </si>
  <si>
    <t>Health and safety plan</t>
  </si>
  <si>
    <t>C1.2.5.1</t>
  </si>
  <si>
    <t>Implementation of health and safety plan</t>
  </si>
  <si>
    <t>C1.2.5.2</t>
  </si>
  <si>
    <t>Lump Sum</t>
  </si>
  <si>
    <t>No.</t>
  </si>
  <si>
    <t>%</t>
  </si>
  <si>
    <t>Prov Sum</t>
  </si>
  <si>
    <t>Dayworks</t>
  </si>
  <si>
    <t>C1.2.8</t>
  </si>
  <si>
    <t>Personnel</t>
  </si>
  <si>
    <t>C1.2.8.1</t>
  </si>
  <si>
    <t>(e) Foreman</t>
  </si>
  <si>
    <t>C1.2.8.2</t>
  </si>
  <si>
    <t>(f) Excavator</t>
  </si>
  <si>
    <t>(g) Compressor</t>
  </si>
  <si>
    <t>Materials</t>
  </si>
  <si>
    <t>(a) Procurement of materials</t>
  </si>
  <si>
    <t>C1.2.8.4</t>
  </si>
  <si>
    <t>C1.3.1</t>
  </si>
  <si>
    <t>C1.3.1.1</t>
  </si>
  <si>
    <t>C1.3.1.2</t>
  </si>
  <si>
    <t>C1.3.1.3</t>
  </si>
  <si>
    <t>Contract sign boards</t>
  </si>
  <si>
    <t>C1.3.2</t>
  </si>
  <si>
    <t>ACCOMMODATION OF TRAFFIC</t>
  </si>
  <si>
    <t>C1.5</t>
  </si>
  <si>
    <t>CLEARING AND GRUBBING</t>
  </si>
  <si>
    <t>C1.6</t>
  </si>
  <si>
    <t>Clearing:</t>
  </si>
  <si>
    <t>C1.6.1</t>
  </si>
  <si>
    <t>Clearing with machines and some hand labour where necessary</t>
  </si>
  <si>
    <t>Grubbing:</t>
  </si>
  <si>
    <t>Grubbing with machines and some hand labour where necessary</t>
  </si>
  <si>
    <t>Excavating of materials in cuttings, material obtained from:</t>
  </si>
  <si>
    <t>Soft excavation</t>
  </si>
  <si>
    <t>m³</t>
  </si>
  <si>
    <t>Pavement layer material:</t>
  </si>
  <si>
    <t>Removal and grubbing of large trees and tree stumps:</t>
  </si>
  <si>
    <t>C1.6.3</t>
  </si>
  <si>
    <t>Girth equal to or exceeding 1,0 m up to and including 2,0 m</t>
  </si>
  <si>
    <t>C1.6.3.1</t>
  </si>
  <si>
    <t>Removal of buildings and structures</t>
  </si>
  <si>
    <t>C1.6.4</t>
  </si>
  <si>
    <t>m²</t>
  </si>
  <si>
    <t>Fill construction:</t>
  </si>
  <si>
    <t>Normal fill material in compacted layer thicknesses of 200 mm and less:</t>
  </si>
  <si>
    <t>Construction of pavement layers:</t>
  </si>
  <si>
    <t>Construction of layers using conventional construction methods:</t>
  </si>
  <si>
    <t>t</t>
  </si>
  <si>
    <t>Prime coat:</t>
  </si>
  <si>
    <t>ℓ</t>
  </si>
  <si>
    <t>Asphalt surfacing:</t>
  </si>
  <si>
    <t>New construction:</t>
  </si>
  <si>
    <t>No</t>
  </si>
  <si>
    <t>m</t>
  </si>
  <si>
    <t>Retro-reflective road marking:</t>
  </si>
  <si>
    <t>km</t>
  </si>
  <si>
    <t>Road studs:</t>
  </si>
  <si>
    <t>Setting out and premarking the lines (excluding traffic island markings, lettering and symbols)</t>
  </si>
  <si>
    <t>ha</t>
  </si>
  <si>
    <t>Other road maintenance work ordered by the Engineer</t>
  </si>
  <si>
    <t>C1.5.7</t>
  </si>
  <si>
    <t>Temporary traffic control facilities:</t>
  </si>
  <si>
    <t>C1.5.7.1</t>
  </si>
  <si>
    <t>Delineators including mounting bases and ballast:</t>
  </si>
  <si>
    <t>C1.5.7.2</t>
  </si>
  <si>
    <t>Traffic cones, minimum height 750 mm</t>
  </si>
  <si>
    <t>C1.5.7.3</t>
  </si>
  <si>
    <t>Flagmen</t>
  </si>
  <si>
    <t>man-shift</t>
  </si>
  <si>
    <t>C1.5.11</t>
  </si>
  <si>
    <t>Provision of safety equipment for visitors</t>
  </si>
  <si>
    <t>C1.5.11.1</t>
  </si>
  <si>
    <t>Provision of reflective safety vests for visitors</t>
  </si>
  <si>
    <t>C1.5.11.2</t>
  </si>
  <si>
    <t>Provision of hard hats for visitors</t>
  </si>
  <si>
    <t>Road sign supports (overhead road sign structures excluded):</t>
  </si>
  <si>
    <t>Excavation and backfilling for road sign supports (not applicable to kilometre posts):</t>
  </si>
  <si>
    <t>C1.6.1.1</t>
  </si>
  <si>
    <t>C1.6.2</t>
  </si>
  <si>
    <t>C1.6.2.1</t>
  </si>
  <si>
    <t>C1.6.9</t>
  </si>
  <si>
    <t>Conservation of topsoil:</t>
  </si>
  <si>
    <t>C1.6.9.1</t>
  </si>
  <si>
    <t>Stockpiling topsoil</t>
  </si>
  <si>
    <t>Hauling material for use in the Works and off-loading it on the site of the Works:</t>
  </si>
  <si>
    <t>C2.1</t>
  </si>
  <si>
    <t>GENERAL REQUIREMENTS AND TRENCHING FOR SERVICES</t>
  </si>
  <si>
    <t>C2.1.1</t>
  </si>
  <si>
    <t>Location, identification, protection and relocation of existing services:</t>
  </si>
  <si>
    <t>C2.1.1.4</t>
  </si>
  <si>
    <t>Permanent services relocation or protection work by the Contractor</t>
  </si>
  <si>
    <t>PC Sum</t>
  </si>
  <si>
    <t>C3.1</t>
  </si>
  <si>
    <t>DRAINS</t>
  </si>
  <si>
    <t>C3.1.1</t>
  </si>
  <si>
    <t xml:space="preserve">Excavation for open drains: </t>
  </si>
  <si>
    <t>C3.1.1.1</t>
  </si>
  <si>
    <t>(a) 0 m to 1,5 m</t>
  </si>
  <si>
    <t>C3.1.1.2</t>
  </si>
  <si>
    <t>Extra over sub-item C3.1.1.1 for excavation in hard and boulder material irrespective of depth</t>
  </si>
  <si>
    <t>C3.1.3</t>
  </si>
  <si>
    <t>Excavation, clearing and disposal of accumulated sediment in existing lined drains and drainage systems:</t>
  </si>
  <si>
    <t>C3.1.3.1</t>
  </si>
  <si>
    <t>Using conventional methods (up to 1,5 m):</t>
  </si>
  <si>
    <t>(a) Manholes and inlet and outlet structures</t>
  </si>
  <si>
    <t>(b) Culvert barrels</t>
  </si>
  <si>
    <t>C3.1.4</t>
  </si>
  <si>
    <t>Excavation and disposal of material for subsoil drainage systems:</t>
  </si>
  <si>
    <t>C3.1.4.1</t>
  </si>
  <si>
    <t>Excavating in all material situated within the following depth ranges below the surface:</t>
  </si>
  <si>
    <t>C3.1.5</t>
  </si>
  <si>
    <t>C3.1.5.1</t>
  </si>
  <si>
    <t>Un-stabilised natural gravel obtained from approved sources on the site</t>
  </si>
  <si>
    <t>C3.1.7</t>
  </si>
  <si>
    <t>Natural permeable material in subsoil drainage systems (approved crushed stone):</t>
  </si>
  <si>
    <t>C3.1.7.2</t>
  </si>
  <si>
    <t>C3.1.8</t>
  </si>
  <si>
    <t>Natural permeable material in subsoil drainage systems (approved natural sand):</t>
  </si>
  <si>
    <t>C3.1.8.2</t>
  </si>
  <si>
    <t>Natural sand from commercial sources (coarse grade, 5mm nominal size)</t>
  </si>
  <si>
    <t>C3.1.9</t>
  </si>
  <si>
    <t>Pipes in subsoil drainage systems:</t>
  </si>
  <si>
    <t>C3.1.9.1</t>
  </si>
  <si>
    <t>U-PVC pipes and fittings, normal duty, complete with couplings:</t>
  </si>
  <si>
    <t>C3.1.11</t>
  </si>
  <si>
    <t>C3.1.22</t>
  </si>
  <si>
    <t>Test flushing of subsoil drain pipe systems</t>
  </si>
  <si>
    <t>C3.1.23</t>
  </si>
  <si>
    <t>C3.2</t>
  </si>
  <si>
    <t>CULVERTS</t>
  </si>
  <si>
    <t>C3.2.1</t>
  </si>
  <si>
    <t>Excavation for culvert structures:</t>
  </si>
  <si>
    <t>C3.2.1.1</t>
  </si>
  <si>
    <t>Excavating in all material situated within the following depth ranges below the surface level:</t>
  </si>
  <si>
    <t>C3.2.1.5</t>
  </si>
  <si>
    <t>Extra over sub-item C3.2.1.1 for excavation in stabilised existing road layers, irrespective of depth</t>
  </si>
  <si>
    <t>C3.2.2</t>
  </si>
  <si>
    <t>Backfilling:</t>
  </si>
  <si>
    <t>C3.2.2.1</t>
  </si>
  <si>
    <t>Using the excavated material</t>
  </si>
  <si>
    <t>C3.2.2.2</t>
  </si>
  <si>
    <t>Using imported selected material:</t>
  </si>
  <si>
    <t>C3.2.3</t>
  </si>
  <si>
    <t>Concrete pipe culverts:</t>
  </si>
  <si>
    <t>C3.2.7</t>
  </si>
  <si>
    <t>Cast-in-situ concrete and formwork:</t>
  </si>
  <si>
    <t>C3.2.7.5</t>
  </si>
  <si>
    <t>C3.2.9</t>
  </si>
  <si>
    <t xml:space="preserve">Prefabricated concrete inlets and outlets to culverts (size and type indicated)	</t>
  </si>
  <si>
    <t>C3.2.10</t>
  </si>
  <si>
    <t>Reinforcement:</t>
  </si>
  <si>
    <t>C3.2.10.1</t>
  </si>
  <si>
    <t>Mild steel bars</t>
  </si>
  <si>
    <t>C3.2.23</t>
  </si>
  <si>
    <t>C3.3</t>
  </si>
  <si>
    <t>CONCRETE KERBING AND CHANNELING, ASPHALT BERMS, CHUTES, DOWNPIPES, CONCRETE, STONE PITCHED AND GABION LININGS FOR OPEN DRAINS</t>
  </si>
  <si>
    <t>C3.3.1</t>
  </si>
  <si>
    <t>Concrete kerbing:</t>
  </si>
  <si>
    <t>C3.3.1.1</t>
  </si>
  <si>
    <t>C3.3.2</t>
  </si>
  <si>
    <t>Concrete kerbing-channeling combination:</t>
  </si>
  <si>
    <t>C3.3.2.1</t>
  </si>
  <si>
    <t>Prefabricated kerbing-channeling combination (including sealed silicone joints class 25/20 concrete):</t>
  </si>
  <si>
    <t>C3.3.3</t>
  </si>
  <si>
    <t>Extra over items C3.3.1 and C3.3.2 for concrete kerbing or concrete kerbing and channeling on curves:</t>
  </si>
  <si>
    <t>C3.3.3.1</t>
  </si>
  <si>
    <t>On curves of radii more than or equal to 5,0 m but less than 20,0 m</t>
  </si>
  <si>
    <t>C3.3.3.2</t>
  </si>
  <si>
    <t>On curves with radii more than or equal to 1,0 m but less than 5,0 m</t>
  </si>
  <si>
    <t>C3.3.4</t>
  </si>
  <si>
    <t>Extra over item C3.3.2 for drop kerbs at pedestrian crossings and driveways</t>
  </si>
  <si>
    <t>C3.3.8</t>
  </si>
  <si>
    <t>Linings for open drains:</t>
  </si>
  <si>
    <t>C3.3.8.1</t>
  </si>
  <si>
    <t>Cast-in-situ concrete lining class 30/20 for V-drain:</t>
  </si>
  <si>
    <t>C3.3.8.2</t>
  </si>
  <si>
    <t>C3.3.9</t>
  </si>
  <si>
    <t>Formwork to cast-in-situ concrete lining for open drains (Class F2 surface finish):</t>
  </si>
  <si>
    <t>C3.3.9.2</t>
  </si>
  <si>
    <t>C3.3.9.3</t>
  </si>
  <si>
    <t>C3.3.11</t>
  </si>
  <si>
    <t>Concrete screed or backfill below chutes (75mm thickness, class 20/20 concrete)</t>
  </si>
  <si>
    <t>C3.3.12</t>
  </si>
  <si>
    <t>C3.3.12.3</t>
  </si>
  <si>
    <t>C3.3.14</t>
  </si>
  <si>
    <t>Cutting bituminous surfacing and pavement layers for concrete kerbing, channeling or concrete-lined drains</t>
  </si>
  <si>
    <t>C4.2</t>
  </si>
  <si>
    <t>CUT MATERIALS</t>
  </si>
  <si>
    <t>C4.2.3</t>
  </si>
  <si>
    <t>C4.2.3.1</t>
  </si>
  <si>
    <t>C4.2.3.4</t>
  </si>
  <si>
    <t>Hard excavation (other than by blasting)</t>
  </si>
  <si>
    <t>C4.2.7</t>
  </si>
  <si>
    <t>Removal of unsuitable stable cut material to spoil:</t>
  </si>
  <si>
    <t>C4.2.7.1</t>
  </si>
  <si>
    <t>In layer thicknesses of 200 mm and less</t>
  </si>
  <si>
    <t>C4.3</t>
  </si>
  <si>
    <t>EXISTING ROAD MATERIALS</t>
  </si>
  <si>
    <t>C4.3.4</t>
  </si>
  <si>
    <t>Saw-cutting existing materials within the following average depth ranges:</t>
  </si>
  <si>
    <t>C4.3.4.1</t>
  </si>
  <si>
    <t>Asphalt material:</t>
  </si>
  <si>
    <t>(a) Up to 50 mm</t>
  </si>
  <si>
    <t>C4.3.9</t>
  </si>
  <si>
    <t>Excavating material by using conventional road construction equipment:</t>
  </si>
  <si>
    <t>C4.3.9.2</t>
  </si>
  <si>
    <t>C4.3.9.4</t>
  </si>
  <si>
    <t>Natural gravel and sand materials</t>
  </si>
  <si>
    <t>C4.3.14.1</t>
  </si>
  <si>
    <t>Removing of existing road edging using construction equipment:</t>
  </si>
  <si>
    <t>(a) Kerbing and edge beams:</t>
  </si>
  <si>
    <t>C4.3.15</t>
  </si>
  <si>
    <t>Stockpiling of road layer materials:</t>
  </si>
  <si>
    <t>C4.3.15.2</t>
  </si>
  <si>
    <t>Crushed stone material</t>
  </si>
  <si>
    <t>C4.3.15.4</t>
  </si>
  <si>
    <t>Natural gravel material</t>
  </si>
  <si>
    <t>C4.4</t>
  </si>
  <si>
    <t>COMMERCIAL MATERIALS</t>
  </si>
  <si>
    <t>C4.4.2</t>
  </si>
  <si>
    <t>Commercial materials identified by the Contractor from commercial, private or other non-commercial suppliers</t>
  </si>
  <si>
    <t>C4.4.2.1</t>
  </si>
  <si>
    <t>(c) Type G5A material (for subbase)</t>
  </si>
  <si>
    <t>C4.4.2.5</t>
  </si>
  <si>
    <t>Fill material in the earthworks:</t>
  </si>
  <si>
    <t>C5.1</t>
  </si>
  <si>
    <t>ROADBED</t>
  </si>
  <si>
    <t>C5.1.1</t>
  </si>
  <si>
    <t>Roadbed construction and compaction:</t>
  </si>
  <si>
    <t>C5.1.1.2</t>
  </si>
  <si>
    <t>C5.1.3</t>
  </si>
  <si>
    <t>Excavate material to spoil sites designated by the Contractor:</t>
  </si>
  <si>
    <t>C5.1.3.1</t>
  </si>
  <si>
    <t>Excavate material to spoil from roadbed construction, material obtained from:</t>
  </si>
  <si>
    <t>(a) Soft excavation</t>
  </si>
  <si>
    <t>C5.2</t>
  </si>
  <si>
    <t>FILL</t>
  </si>
  <si>
    <t>C5.2.2</t>
  </si>
  <si>
    <t>C5.2.2.1</t>
  </si>
  <si>
    <t>C5.3</t>
  </si>
  <si>
    <t>ROAD PAVEMENT LAYERS</t>
  </si>
  <si>
    <t>C5.3.2</t>
  </si>
  <si>
    <t>C5.3.2.1</t>
  </si>
  <si>
    <t>C8.1</t>
  </si>
  <si>
    <t>PRIME COAT</t>
  </si>
  <si>
    <t>C8.1.1</t>
  </si>
  <si>
    <t>C8.1.3</t>
  </si>
  <si>
    <t>Extra over item C8.1.1 for applying the prime coat accessible only to hand-held or light equipment</t>
  </si>
  <si>
    <t>C9.1</t>
  </si>
  <si>
    <t>ASPHALT LAYERS</t>
  </si>
  <si>
    <t>C9.1.1</t>
  </si>
  <si>
    <t>C9.1.3</t>
  </si>
  <si>
    <t>Application of bond coat:</t>
  </si>
  <si>
    <t>C9.1.3.1</t>
  </si>
  <si>
    <t>Stable – grade 30 % net bitumen emulsion as specified. Applied with a calibrated distributer</t>
  </si>
  <si>
    <t>C9.1.5</t>
  </si>
  <si>
    <t>C9.1.5.1</t>
  </si>
  <si>
    <t>C11.1</t>
  </si>
  <si>
    <t>PITCHING, STONEWORK, CAST IN SITU CONCRETE FOR PROTECTION AGAINST EROSION</t>
  </si>
  <si>
    <t>C11.1.2</t>
  </si>
  <si>
    <t>Stone pitching:</t>
  </si>
  <si>
    <t>C11.1.2.2</t>
  </si>
  <si>
    <t>Grouted stone pitching with mortar</t>
  </si>
  <si>
    <t>C11.1.6</t>
  </si>
  <si>
    <t>C11.2</t>
  </si>
  <si>
    <t>NON-STRUCTURAL GABIONS</t>
  </si>
  <si>
    <t>C11.2.1</t>
  </si>
  <si>
    <t>Foundation trench excavation:</t>
  </si>
  <si>
    <t>C11.2.1.1</t>
  </si>
  <si>
    <t>Excavating all material situated within the following depth ranges below the surface level:</t>
  </si>
  <si>
    <t>C11.2.2</t>
  </si>
  <si>
    <t>Surface preparation for bedding the gabion boxes and mattresses</t>
  </si>
  <si>
    <t>C11.2.3</t>
  </si>
  <si>
    <t>Gabion boxes and mattresses:</t>
  </si>
  <si>
    <t>C11.2.3.2</t>
  </si>
  <si>
    <t xml:space="preserve">PVC coated gabion boxes </t>
  </si>
  <si>
    <t>(b) 1 m wide by 1,0 m deep, mesh size 80 x 100, 2,7mm diameter mesh wire and diaphragms at 1m c/c</t>
  </si>
  <si>
    <t>(i) 2.0 m long</t>
  </si>
  <si>
    <t>C11.2.3.4</t>
  </si>
  <si>
    <t xml:space="preserve">PVC-coated gabion mattresses (mesh size 60 x 80, 2,5mm diameter mesh wire and diaphragms at 1m c/c)_x000D_
</t>
  </si>
  <si>
    <t>(i) 1,0m diaphragm spacing, 6,0m long by 2,0m wide by 0,3m deep</t>
  </si>
  <si>
    <t>C11.2.4</t>
  </si>
  <si>
    <t>C11.4</t>
  </si>
  <si>
    <t>ROAD RESTRAINT SYSTEMS</t>
  </si>
  <si>
    <t>C11.4.1</t>
  </si>
  <si>
    <t>Erecting of guardrails at 3,81 m spacing:</t>
  </si>
  <si>
    <t>C11.4.1.1</t>
  </si>
  <si>
    <t>Complete galvanized system compliant to SANS 1350:</t>
  </si>
  <si>
    <t>(d) Extra over C11.4.1.1(a) and C11.4.1.1(b) for excavating holes of posts using labour enhanced methods (soft and intermediate)</t>
  </si>
  <si>
    <t>C11.4.1.2</t>
  </si>
  <si>
    <t>Terminal sections for 3,81 guardrails comprising of:</t>
  </si>
  <si>
    <t>C11.4.6</t>
  </si>
  <si>
    <t>Reflective plates:</t>
  </si>
  <si>
    <t>C11.4.6.2</t>
  </si>
  <si>
    <t>Plastic plates</t>
  </si>
  <si>
    <t>C11.5</t>
  </si>
  <si>
    <t>FENCING</t>
  </si>
  <si>
    <t>Fences:</t>
  </si>
  <si>
    <t>C11.6</t>
  </si>
  <si>
    <t>ROAD SIGNS</t>
  </si>
  <si>
    <t>C11.6.1</t>
  </si>
  <si>
    <t>Road signboards with painted or coloured semi-matt background. Symbols, lettering  and borders in semi- matt black or in Class I retro-reflective material, where the sign board is constructed from:</t>
  </si>
  <si>
    <t>C11.6.1.1</t>
  </si>
  <si>
    <t>Aluminium sheet (2,0 mm thick):</t>
  </si>
  <si>
    <t>(a) Area 0 to 0,5 m²</t>
  </si>
  <si>
    <t>(b) Area exceeding 0,5 m² but not 2,0 m²</t>
  </si>
  <si>
    <t>C11.6.3</t>
  </si>
  <si>
    <t>C11.6.3.2</t>
  </si>
  <si>
    <t>C11.6.5</t>
  </si>
  <si>
    <t>C11.6.5.1</t>
  </si>
  <si>
    <t>Excavating soft material and backfilling</t>
  </si>
  <si>
    <t>C11.6.5.3</t>
  </si>
  <si>
    <t>C11.7</t>
  </si>
  <si>
    <t>ROAD MARKINGS AND ROAD STUDS</t>
  </si>
  <si>
    <t>(a) White lines</t>
  </si>
  <si>
    <t>(i) 100 mm wide</t>
  </si>
  <si>
    <t>(ii) 150 mm wide</t>
  </si>
  <si>
    <t>C11.7.5</t>
  </si>
  <si>
    <t>Variations in rate of application:</t>
  </si>
  <si>
    <t>C11.7.7</t>
  </si>
  <si>
    <t>C11.7.7.1</t>
  </si>
  <si>
    <t>C11.7.7.7</t>
  </si>
  <si>
    <t>Installation only of surface bonded road studs with anchor shanks</t>
  </si>
  <si>
    <t>C11.7.8</t>
  </si>
  <si>
    <t>C11.7.9</t>
  </si>
  <si>
    <t>Re-establishing the painting unit during the defects notification period and at other instances on instruction of the Engineer</t>
  </si>
  <si>
    <t>C11.8</t>
  </si>
  <si>
    <t>LANDSCAPING AND PLANTING PLANTS</t>
  </si>
  <si>
    <t>C11.8.3</t>
  </si>
  <si>
    <t>Preparing the areas for grassing:</t>
  </si>
  <si>
    <t>C11.8.3.3</t>
  </si>
  <si>
    <t>Topsoiling within the road reserve where the following materials are used:</t>
  </si>
  <si>
    <t>(a) Topsoil obtained from within the road reserve or borrow areas</t>
  </si>
  <si>
    <t>C11.8.4</t>
  </si>
  <si>
    <t>Grassing:</t>
  </si>
  <si>
    <t>C11.9</t>
  </si>
  <si>
    <t>FINISHING THE ROAD AND ROAD RESERVE AND TREATING OLD ROADS</t>
  </si>
  <si>
    <t>C11.9.1</t>
  </si>
  <si>
    <t>Finishing the road and road reserve:</t>
  </si>
  <si>
    <t>C11.9.1.2</t>
  </si>
  <si>
    <t>Single carriageway road</t>
  </si>
  <si>
    <t>C20.1</t>
  </si>
  <si>
    <t>TESTING MATERIALS AND JUDGEMENT OF WORKMANSHIP</t>
  </si>
  <si>
    <t>C20.1.2</t>
  </si>
  <si>
    <t>C20.1.2.2</t>
  </si>
  <si>
    <t>C20.1.3</t>
  </si>
  <si>
    <t xml:space="preserve">(a) On timber posts </t>
  </si>
  <si>
    <t xml:space="preserve">(a) Type B barrier kerb (Figure 6) class 30/20 with 400mm wide channel
</t>
  </si>
  <si>
    <t>C2.2</t>
  </si>
  <si>
    <t>Supply, lay and prove ducts</t>
  </si>
  <si>
    <t>C2.2.1</t>
  </si>
  <si>
    <t>C2.2.1.1</t>
  </si>
  <si>
    <t>(a) 160mm class 6 uPVC ducts for water &amp; electrical connections</t>
  </si>
  <si>
    <t>Bedding for ducts compacted to 90 % of MDD (100 % for sand) using material:</t>
  </si>
  <si>
    <t>C2.2.4</t>
  </si>
  <si>
    <t>Selected from the excavated trench material</t>
  </si>
  <si>
    <t>C2.2.4.1</t>
  </si>
  <si>
    <t>Cable laying accessories (warning tape, protection slabs, markers etc.)</t>
  </si>
  <si>
    <t>C2.4.3</t>
  </si>
  <si>
    <t>C2.4.3.3</t>
  </si>
  <si>
    <t>Compaction of in-situ material to 93 % of MDD (depth 150mm)</t>
  </si>
  <si>
    <t>SUMMARY OF SECTIONS</t>
  </si>
  <si>
    <t>C1.3</t>
  </si>
  <si>
    <t>C1.4</t>
  </si>
  <si>
    <t>C1.7</t>
  </si>
  <si>
    <t>(i) Imported fill and compact to 95% MDD</t>
  </si>
  <si>
    <t>Trench excavation (in soft material)</t>
  </si>
  <si>
    <t>C2.1.6.1</t>
  </si>
  <si>
    <t>C2.1.6</t>
  </si>
  <si>
    <t>Trenches up to 1,0 m wide</t>
  </si>
  <si>
    <t>(a) Up to 1,0 m deep</t>
  </si>
  <si>
    <t>Cable markers- Electrical ducts</t>
  </si>
  <si>
    <t>(i) 110 mm internal dia. Slotted</t>
  </si>
  <si>
    <t>On Class C bedding (type and diameter indicated)</t>
  </si>
  <si>
    <t>C3.2.3.3</t>
  </si>
  <si>
    <t>ii) Energy disapators as per detail</t>
  </si>
  <si>
    <t>Manholes and catch pits, with prefabricated elements</t>
  </si>
  <si>
    <t>C3.2.15</t>
  </si>
  <si>
    <t>C3.3.6</t>
  </si>
  <si>
    <t>C3.3.6.2</t>
  </si>
  <si>
    <t xml:space="preserve">Cast in situ concrete chutes (Type 1365U as per KZN DOT SD 0605/A) </t>
  </si>
  <si>
    <t xml:space="preserve">(i) Existing brickwork manholes
</t>
  </si>
  <si>
    <t>Manholes</t>
  </si>
  <si>
    <t>Catchpits</t>
  </si>
  <si>
    <t xml:space="preserve">i) Construct catchpit complete as per detailed </t>
  </si>
  <si>
    <t xml:space="preserve">i) Construct brick manholes complete as per detailed up to 2.0m deep </t>
  </si>
  <si>
    <t xml:space="preserve">a) Type S2 single splay </t>
  </si>
  <si>
    <t>Speed hump as per detail</t>
  </si>
  <si>
    <t>(a) End wings to SANS 1350</t>
  </si>
  <si>
    <t>ii. Demolish existing culvert headwalls (230mm thick) and remove from site</t>
  </si>
  <si>
    <t>(d) Security fences (Boundary fence)</t>
  </si>
  <si>
    <t>SECTION 3: EMAROMENI ACCESS ROAD</t>
  </si>
  <si>
    <t>Excavating all material situated within the following depth ranges below the surface level using conventional methods: for open drains</t>
  </si>
  <si>
    <t>Crushed stone obtained from commercial sources (coarse grade 19mm nominal size)</t>
  </si>
  <si>
    <t>Geotextiles (synthetic-fibre filter fabric, grade A3)</t>
  </si>
  <si>
    <t>Subsoil drain outlet marker (type or drawing specified)</t>
  </si>
  <si>
    <t>Prefabricated kerbing (reference to drawing as per KZN DOT SD SD0701/A):</t>
  </si>
  <si>
    <t>C3.3.10</t>
  </si>
  <si>
    <t>Sealed joints in concrete linings of open drains</t>
  </si>
  <si>
    <t>Boulder excavation class A</t>
  </si>
  <si>
    <t>C4.2.4.2</t>
  </si>
  <si>
    <t>Natural sand</t>
  </si>
  <si>
    <t>C8.1.2.1</t>
  </si>
  <si>
    <t>Aggregate for blinding</t>
  </si>
  <si>
    <t>C8.1.2</t>
  </si>
  <si>
    <t>Asphalt mix designs</t>
  </si>
  <si>
    <t>Stone skeletal mixes:</t>
  </si>
  <si>
    <t>C9.1.1 (a)</t>
  </si>
  <si>
    <t>Extra over C11.4.5.1 and C11.4.5.2 for excavating holes of posts using labour enhanced methods</t>
  </si>
  <si>
    <t>C11.4.5.3</t>
  </si>
  <si>
    <t xml:space="preserve">Extra over item C11.6.5.1 for cement-treated soil </t>
  </si>
  <si>
    <t>backfill</t>
  </si>
  <si>
    <t>Dismantling, storing and re-erecting road signs with a surface area of:</t>
  </si>
  <si>
    <t>(b) Area exceeding 0,5 m2 but not 2,0 m²</t>
  </si>
  <si>
    <t>Danger plates at culverts/structures</t>
  </si>
  <si>
    <t>(c)  800 mm x 200 mm</t>
  </si>
  <si>
    <t>C11.6.7.1</t>
  </si>
  <si>
    <t>C11.6.8</t>
  </si>
  <si>
    <t>C11.6.8.2</t>
  </si>
  <si>
    <t>C11.7.2</t>
  </si>
  <si>
    <t>C11.7.2.1</t>
  </si>
  <si>
    <t>White lines broken or unbroken (paint type and width of line indicated)</t>
  </si>
  <si>
    <t>(iii) 500 mm wide STOP lines</t>
  </si>
  <si>
    <t xml:space="preserve"> km</t>
  </si>
  <si>
    <t xml:space="preserve">(i) Yellow/Red shanked (SANS 1463-1 and 1463-2 approved ) </t>
  </si>
  <si>
    <t xml:space="preserve">Permanent road studs </t>
  </si>
  <si>
    <t>C11.7.2.4</t>
  </si>
  <si>
    <t>White lettering and symbols (paint type indicated)</t>
  </si>
  <si>
    <t>C11.7.2.7</t>
  </si>
  <si>
    <t>Transverse lines, painted island and arrestor bed markings (any colour)</t>
  </si>
  <si>
    <t xml:space="preserve"> m²</t>
  </si>
  <si>
    <t>C11.7.5.1</t>
  </si>
  <si>
    <t>White paint</t>
  </si>
  <si>
    <t>l</t>
  </si>
  <si>
    <t>Special tests requested by the Engineer</t>
  </si>
  <si>
    <t>Employer’s contribution to other special tests</t>
  </si>
  <si>
    <t>(a)Specify test</t>
  </si>
  <si>
    <t>(a.i)Handling costs and profit in respect of item C20.1.2.2(a)</t>
  </si>
  <si>
    <t>Providing testing equipment</t>
  </si>
  <si>
    <t>(c) Straight edge – 3m long</t>
  </si>
  <si>
    <t xml:space="preserve"> No</t>
  </si>
  <si>
    <t>(e) Electronic minimum and maximum thermometer</t>
  </si>
  <si>
    <t>Setting out and premarking the lines (including traffic island markings, lettering and symbols)</t>
  </si>
  <si>
    <t>Hand sowing</t>
  </si>
  <si>
    <t>C11.8.4.5</t>
  </si>
  <si>
    <t>(b) Double sided delineator, reversible left or right (800mm high x 200mm wide) for speed humps (TW401 &amp; TW402) as per KZN DOT SD1303/B</t>
  </si>
  <si>
    <t>(iii) Precast concrete kerbing (fig.6) and situ concrete channel (300mm wide)</t>
  </si>
  <si>
    <t>(b) 110mm class 6 uPVC ducts for Telkom &amp; security</t>
  </si>
  <si>
    <t>Concrete chutes (open chutes):</t>
  </si>
  <si>
    <t>Breaking into existing drainage structures and building in pipes or culverts of the following size (600mm dia)</t>
  </si>
  <si>
    <t>In inlet and outlet structures including kerbs, chutes and downpipes, skewed ends, catchpits, manholes, thrust and anchor blocks, including formwork but including Class U2 surfacing finish, class 30/20 concrete</t>
  </si>
  <si>
    <t>C1.2.3.11</t>
  </si>
  <si>
    <t>C1.2.3.12</t>
  </si>
  <si>
    <t>Handling cost, profit and all other charges in respect of item C1.2.3.11</t>
  </si>
  <si>
    <t>Safety:</t>
  </si>
  <si>
    <t>Audit ordered by Engineers for Health and Safety</t>
  </si>
  <si>
    <t>C1.2.1</t>
  </si>
  <si>
    <t>Environmental Management</t>
  </si>
  <si>
    <t>C1.2.1.1</t>
  </si>
  <si>
    <t>Monitoring of compliance with and reporting on the EMP</t>
  </si>
  <si>
    <t>C1.2.1.2</t>
  </si>
  <si>
    <t xml:space="preserve">Audit ordered by Engineers for Environmental </t>
  </si>
  <si>
    <t>C1.2.10</t>
  </si>
  <si>
    <t>Compensation for Community Liaison Officer</t>
  </si>
  <si>
    <t>(a) Provisional sum for the payment of the Community Liaison Officer</t>
  </si>
  <si>
    <t>(b) Handling cost and profit in respect of B12.03(a) above</t>
  </si>
  <si>
    <t>(a) Unskilled labour</t>
  </si>
  <si>
    <t>h</t>
  </si>
  <si>
    <t>(b) Semi-skilled labour</t>
  </si>
  <si>
    <t>(c) Skilled labour</t>
  </si>
  <si>
    <t>(d) Gang leader</t>
  </si>
  <si>
    <t>Construction Equipment</t>
  </si>
  <si>
    <t>(a) Grader (CAT 140G or similar approved)</t>
  </si>
  <si>
    <t>(b) Vibratory Roller (Bomag 212 or similar approved)</t>
  </si>
  <si>
    <t>P C Sum</t>
  </si>
  <si>
    <t>(b) Contractors handling cost, profit and all other charges in respect of subitem C1.2.8.4(a)</t>
  </si>
  <si>
    <t xml:space="preserve"> Total Carried Forward To Summary</t>
  </si>
  <si>
    <t>CONTRACTOR'S ESTABLISHMENT ON SITE AND GENERAL OBLIGATIONS</t>
  </si>
  <si>
    <t>Contractor's general obligations:</t>
  </si>
  <si>
    <t>(a) Fixed obligations</t>
  </si>
  <si>
    <t>L Sum</t>
  </si>
  <si>
    <t>(b) Value-related obligations</t>
  </si>
  <si>
    <t>(c) Time-related obligations</t>
  </si>
  <si>
    <t>FACILITIES FOR THE ENGINEER</t>
  </si>
  <si>
    <t>C1.4.1</t>
  </si>
  <si>
    <t>Site Accommodation</t>
  </si>
  <si>
    <t>C1.4.1.1</t>
  </si>
  <si>
    <t>Offices and conference room</t>
  </si>
  <si>
    <t>C1.4.1.6</t>
  </si>
  <si>
    <t>Car ports</t>
  </si>
  <si>
    <t>C1.4.1.7</t>
  </si>
  <si>
    <t>Ablution unit (VIP flushing)</t>
  </si>
  <si>
    <t>C1.4.2</t>
  </si>
  <si>
    <t>Items measured by area</t>
  </si>
  <si>
    <t>C1.4.2.9</t>
  </si>
  <si>
    <t>White boards</t>
  </si>
  <si>
    <t>C1.4.2.11</t>
  </si>
  <si>
    <t>Galvanised wire mesh storeroom gate with a padlock</t>
  </si>
  <si>
    <t>C1.4.3</t>
  </si>
  <si>
    <t>Items measured by number</t>
  </si>
  <si>
    <t>C1.4.3.1</t>
  </si>
  <si>
    <t>Office swivel chair</t>
  </si>
  <si>
    <t>C1.4.3.2</t>
  </si>
  <si>
    <t>C1.4.3.3</t>
  </si>
  <si>
    <t>Office desk with 3 drawers (at least onelockable drawer)</t>
  </si>
  <si>
    <t>C1.4.3.8</t>
  </si>
  <si>
    <t>Conference table</t>
  </si>
  <si>
    <t>C1.4.3.11</t>
  </si>
  <si>
    <t>General purpose steel cabinet with shelves</t>
  </si>
  <si>
    <t>C1.4.3.13</t>
  </si>
  <si>
    <t>220/250-volt power outlet plug point</t>
  </si>
  <si>
    <t>C1.4.3.15</t>
  </si>
  <si>
    <t>Single 1 500 mm, 58-watt fluorescent tube ceiling light</t>
  </si>
  <si>
    <t>C1.4.3.23</t>
  </si>
  <si>
    <t>Fire extinguisher 9,0 kg, dry powder type</t>
  </si>
  <si>
    <t>C1.4.3.24</t>
  </si>
  <si>
    <t>Air-conditioning unit</t>
  </si>
  <si>
    <t>C1.4.3.28</t>
  </si>
  <si>
    <t>UPS / Voltage stabiliser</t>
  </si>
  <si>
    <t>C1.4.3.29</t>
  </si>
  <si>
    <t>A3 / A4 colour printer, copier, scanner</t>
  </si>
  <si>
    <t>C1.4.3.30</t>
  </si>
  <si>
    <t>A4 colour printer, copier, scanner</t>
  </si>
  <si>
    <t>C1.4.3.31</t>
  </si>
  <si>
    <t>Rain gauge</t>
  </si>
  <si>
    <t>C1.4.3.36</t>
  </si>
  <si>
    <t>Measuring wheel</t>
  </si>
  <si>
    <t>C1.4.3.37</t>
  </si>
  <si>
    <t>First aid kit</t>
  </si>
  <si>
    <t>C1.4.4</t>
  </si>
  <si>
    <t>Prime cost items</t>
  </si>
  <si>
    <t>P/Sum</t>
  </si>
  <si>
    <t>C1.4.4.5</t>
  </si>
  <si>
    <t>The provision of server, internet connectivity and WIFI data for Engineer's site staff</t>
  </si>
  <si>
    <t>C1.4.4.6</t>
  </si>
  <si>
    <t>Handling cost and profit in respect of item C1.4.4.5</t>
  </si>
  <si>
    <t>C1.4.5</t>
  </si>
  <si>
    <t>Services at site offices, laboratories and site accommodation</t>
  </si>
  <si>
    <t>C1.4.5.1</t>
  </si>
  <si>
    <t>Fixed costs</t>
  </si>
  <si>
    <t>L/Sum</t>
  </si>
  <si>
    <t>C1.4.5.2</t>
  </si>
  <si>
    <t>Running costs</t>
  </si>
  <si>
    <t>C1.4.6</t>
  </si>
  <si>
    <t>Office Staff</t>
  </si>
  <si>
    <t>C1.4.6.2</t>
  </si>
  <si>
    <t>C1.5.2</t>
  </si>
  <si>
    <t>Accommodation of vehicular traffic</t>
  </si>
  <si>
    <t>(a) Rotating amber flashing lights magnetically attached to vehicles</t>
  </si>
  <si>
    <t>C1.5.7.1 (a)</t>
  </si>
  <si>
    <t>Single sided, reversible left or right (size indicated)</t>
  </si>
  <si>
    <t>C1.5.7.1 (b)</t>
  </si>
  <si>
    <t>Double sided, reversible left or right (size indicated)</t>
  </si>
  <si>
    <t>(c) Sand-Coarse graded sand to subgrade improvement (prov quantity)</t>
  </si>
  <si>
    <t xml:space="preserve">Provision of As Built Survey </t>
  </si>
  <si>
    <t xml:space="preserve">Prov Sum </t>
  </si>
  <si>
    <t>i) Acceptance testing</t>
  </si>
  <si>
    <t>DESCRIPTION</t>
  </si>
  <si>
    <t>CHAPTER</t>
  </si>
  <si>
    <t>AMOUNT</t>
  </si>
  <si>
    <t>SUB TOTAL A</t>
  </si>
  <si>
    <t>SECTION 1: FIXED CHARGE AND VALUE RELATED ITEMS</t>
  </si>
  <si>
    <t>SUB TOTAL C</t>
  </si>
  <si>
    <t>NETT TENDER VALUE (A,B &amp; C)</t>
  </si>
  <si>
    <t>Add:</t>
  </si>
  <si>
    <t>10% CONTINGENCIES</t>
  </si>
  <si>
    <t xml:space="preserve">VAT @ 15% </t>
  </si>
  <si>
    <t>NETT TENDER VALUE (INCL CONTINGENCIES)</t>
  </si>
  <si>
    <t>TENDER SUM TOTAL</t>
  </si>
  <si>
    <t>COMPANY NAME     :    …………………………..…………………..………………………..</t>
  </si>
  <si>
    <t>(Block Capitals)</t>
  </si>
  <si>
    <t>DATE: ...........................</t>
  </si>
  <si>
    <t>SIGNATURE             :    …………………………..…………………..………..…..…..…..…..</t>
  </si>
  <si>
    <t xml:space="preserve">                            (of person authorised to sign on behalf of the Tenderer)</t>
  </si>
  <si>
    <t>DRY SERVICES</t>
  </si>
  <si>
    <t>LOADING AND HAULING</t>
  </si>
  <si>
    <t>C1.7.1</t>
  </si>
  <si>
    <t>Loading</t>
  </si>
  <si>
    <t>C1.7.1.1</t>
  </si>
  <si>
    <t>C1.7.2.1</t>
  </si>
  <si>
    <t>C3.1.15</t>
  </si>
  <si>
    <t>Repairing or replacing existing drainage systems</t>
  </si>
  <si>
    <t>Impermeable backfilling to subsoil drainage systems</t>
  </si>
  <si>
    <t>Using labour enhanced construction methods:</t>
  </si>
  <si>
    <t>C3.1.3.3</t>
  </si>
  <si>
    <t>(c) Concrete or other lined side drains</t>
  </si>
  <si>
    <t>C11.1.1.1</t>
  </si>
  <si>
    <t>Excavating foundation trenches in soft material using labour enhanced construction methods 0 m to 1,0 m depth</t>
  </si>
  <si>
    <t>Concrete edge beams (Class 15/30)</t>
  </si>
  <si>
    <t>(c) Pneumatic Roller (Bomag BW 90 or similar approved)</t>
  </si>
  <si>
    <t>(e) Backhoe TLB type (CAT 428 or equivalent)</t>
  </si>
  <si>
    <t>(X) i) G2 crushed stone base layer (150mm thickness ) compacted to 98% of BD (For Sidwalk)</t>
  </si>
  <si>
    <t>(X) i) G2 crushed stone base layer (120mm thickness ) compacted to 98% of MDD (For driveway access)</t>
  </si>
  <si>
    <t>(o) G5A crushed rock/boulder subbase layer (150mm thickness) compacted to 95% of MDD</t>
  </si>
  <si>
    <t>(g) G7 Gravel wearing course layer (150mm thickness ) compacted to 93% of MDD</t>
  </si>
  <si>
    <t>(X) i) G2 crushed stone base layer (150mm thickness ) compacted to 98% of BD (Road Section)</t>
  </si>
  <si>
    <t>(i) Tipper truck, 6.0m3</t>
  </si>
  <si>
    <t>(l) Water truck (5000 litres)</t>
  </si>
  <si>
    <t>(b) 600mm dia. Class 100D with spigot and socket joints</t>
  </si>
  <si>
    <t xml:space="preserve">(c) 900mm dia. Class 100D with spigot and socket joints  </t>
  </si>
  <si>
    <t>(a) 450mm dia. Class 100D with spigot and socket joints for driveway crossings</t>
  </si>
  <si>
    <t>Removing and re-laying existing culverts:</t>
  </si>
  <si>
    <t>C3.2.13</t>
  </si>
  <si>
    <t>C3.2.13.2</t>
  </si>
  <si>
    <t>Removing and re-laying existing culverts without stacking (600mm dia single pipe)</t>
  </si>
  <si>
    <t>Demolish existing Inlet/outlet structure for a 600mm dia single pipe culvert as shown on layout plans</t>
  </si>
  <si>
    <t>De-silt and clean existing pipe culverts and inlet/outlet structures</t>
  </si>
  <si>
    <t>i) 450mm dia. with spigot and socket joints</t>
  </si>
  <si>
    <t>ii) 600mm dia. with spigot and socket joints</t>
  </si>
  <si>
    <t>iii) 900mm dia. with spigot and socket joints</t>
  </si>
  <si>
    <t>(d) Security fences (wire fence)</t>
  </si>
  <si>
    <t>C11.5.3</t>
  </si>
  <si>
    <t>C11.5.3.1</t>
  </si>
  <si>
    <t>C11.5.3.2</t>
  </si>
  <si>
    <t>Gates (driveway gate 3.6m wide by 1.2m high)</t>
  </si>
  <si>
    <t xml:space="preserve">(c) Type B barrier kerb (Figure 6) class 30/20 with 1000mm wide channel to tie-into existing DOT kerb and channel
</t>
  </si>
  <si>
    <t xml:space="preserve">(b) Type B barrier kerb (Figure 6) class 30/20 with 500mm wide channel
</t>
  </si>
  <si>
    <t xml:space="preserve">(d) Mountable kerb (Figure 6) class 30/20 concrete </t>
  </si>
  <si>
    <t xml:space="preserve">(a) 600mm wide Concrete lined V-drain as per standard detail </t>
  </si>
  <si>
    <t>(a) 10mm thick expansion joints sealed with a closed cell polyethylene jointing material at 12m centres - SD0601 for 600mm wide Concrete lined V-drain</t>
  </si>
  <si>
    <t>Energy dissipaters in outlet structures</t>
  </si>
  <si>
    <t>Precast concrete blocks in outlet structures</t>
  </si>
  <si>
    <t>Stones set in outlet structures</t>
  </si>
  <si>
    <t>C3.3.15.2</t>
  </si>
  <si>
    <t>C3.3.15.1</t>
  </si>
  <si>
    <t>C3.3.15</t>
  </si>
  <si>
    <t xml:space="preserve">(b) 1300mm wide Concrete lined channel as per standard detail </t>
  </si>
  <si>
    <t>Class U2 surface finish to cast-in-situ concrete for 1300mm wide Concrete lined channel</t>
  </si>
  <si>
    <t>Class U2 surface finish to cast-in-situ concrete for 600mm wide V-drain</t>
  </si>
  <si>
    <t>i) To sides with formwork on both internal and external faces (each face measured) for 600mm wide Concrete lined V-drain</t>
  </si>
  <si>
    <t>ii) To sides with formwork on both internal and external faces (each face measured) for 1300mm wide Concrete lined channel</t>
  </si>
  <si>
    <t>i) To ends of slabs for 600mm wide Concrete lined V-drain</t>
  </si>
  <si>
    <t>ii) To ends of slabs for 1300mm wide Concrete lined channel</t>
  </si>
  <si>
    <t>i) Welded steel fabric (mesh ref.193) for 600mm wide Concrete lined V-drain</t>
  </si>
  <si>
    <t>i) Welded steel fabric (mesh ref.193) for 1300mm wide Concrete lined channel</t>
  </si>
  <si>
    <t>(a) 10mm thick expansion joints sealed with a closed cell polyethylene jointing material at 12m centres - SD0601 for 1300mm wide Concrete lined channel</t>
  </si>
  <si>
    <t>iii. Dismantle, store and reinstall existing bus shelter</t>
  </si>
  <si>
    <t>Sum</t>
  </si>
  <si>
    <t xml:space="preserve">(a) 600mm wide Concrete lined V-drain (Ch350 to Ch520) as per standard detail </t>
  </si>
  <si>
    <t>Class U2 surface finish to cast-in-situ concrete for 600mm wide V-drain (Ch350 to Ch520)</t>
  </si>
  <si>
    <t>i) To sides with formwork on both internal and external faces (each face measured) for 600mm wide Concrete lined V-drain (Ch350 to Ch520)</t>
  </si>
  <si>
    <t>i) To ends of slabs for 600mm wide Concrete lined V-drain (Ch350 to Ch520)</t>
  </si>
  <si>
    <t>(a) 10mm thick expansion joints sealed with a closed cell polyethylene jointing material at 12m centres - SD0601 for 600mm wide Concrete lined V-drain (Ch350 to Ch520)</t>
  </si>
  <si>
    <t>i) Welded steel fabric (mesh ref.193) for 600mm wide Concrete lined V-drain (Ch350 to Ch520)</t>
  </si>
  <si>
    <t>GENERAL</t>
  </si>
  <si>
    <t>GENERAL REQUIREMENTS AND PROVISIONS</t>
  </si>
  <si>
    <t>C1.0</t>
  </si>
  <si>
    <t>SERVICES</t>
  </si>
  <si>
    <t>C2.0</t>
  </si>
  <si>
    <t>EARTHWORKS AND PAVEMENT LAYERS: MATERIALS</t>
  </si>
  <si>
    <t>C4.0</t>
  </si>
  <si>
    <t>DRAINAGE</t>
  </si>
  <si>
    <t>C3.0</t>
  </si>
  <si>
    <t>EARTHWORKS &amp; PAVEMENT LAYERS CONSTRUCTION</t>
  </si>
  <si>
    <t>C5.0</t>
  </si>
  <si>
    <t>C8.0</t>
  </si>
  <si>
    <t>C9.0</t>
  </si>
  <si>
    <t>ANCILLARY ROAD WORKS</t>
  </si>
  <si>
    <t>C11.0</t>
  </si>
  <si>
    <t xml:space="preserve">Quality Control Testing of materials by the Contractor </t>
  </si>
  <si>
    <t xml:space="preserve">i) For proving of services </t>
  </si>
  <si>
    <t>(i) Damaged In-situ concrete kerbing and edge beams</t>
  </si>
  <si>
    <t>Removal of Topsoil 150mm depth</t>
  </si>
  <si>
    <t>(a) Hand planting (Runners)</t>
  </si>
  <si>
    <t>C8.1.1.2</t>
  </si>
  <si>
    <t>Reuse existing G5 from site</t>
  </si>
  <si>
    <t>i. Break out concrete surfacing on driveway and reinstate</t>
  </si>
  <si>
    <t xml:space="preserve">Reinstall existing DoT Road Marker </t>
  </si>
  <si>
    <t xml:space="preserve">i) Excavating and shaping of earth drains </t>
  </si>
  <si>
    <t xml:space="preserve">i) Removal of shrubs and bushes </t>
  </si>
  <si>
    <t>(a) From commercial sources (clean coarse sand)</t>
  </si>
  <si>
    <t>iii) Inlet/outlet structure for a 450mm dia single pipe culvert for driveways as shown on layout plans</t>
  </si>
  <si>
    <t>iv) Inlet/outlet structure for a 600mm dia single pipe culvert as shown on layout plans</t>
  </si>
  <si>
    <t>v) Inlet/outlet structure for a 900mm dia single pipe culvert as shown on layout plans</t>
  </si>
  <si>
    <t xml:space="preserve">a) Type D3 double splay </t>
  </si>
  <si>
    <t xml:space="preserve">(a) Figure 12 kerb to sidewalk (including sealed silicone joints) class 30/20 concrete </t>
  </si>
  <si>
    <t xml:space="preserve">(e) Transition kerbs (Figure 6) class 30/20 concrete </t>
  </si>
  <si>
    <t>Crushed stone materials</t>
  </si>
  <si>
    <t>i) Reuse suitable existing G5 material from site</t>
  </si>
  <si>
    <t>i) Suitable existing G5 material from site</t>
  </si>
  <si>
    <t>(d) Type G7 material for selected layer</t>
  </si>
  <si>
    <t>(b) Compacted to 95% of MDD</t>
  </si>
  <si>
    <t>Moving and relocating existing fences and gates:</t>
  </si>
  <si>
    <t>Brickwork (Engineering bricks):</t>
  </si>
  <si>
    <t>C3.2.16</t>
  </si>
  <si>
    <t>C3.2.16.2</t>
  </si>
  <si>
    <t>230 mm thick - Headwall for 450mm dia Class 100D pipe Culverts</t>
  </si>
  <si>
    <t>230 mm thick - Headwall for 600mm dia Class 100D pipe Culverts</t>
  </si>
  <si>
    <t>C3.2.16.3</t>
  </si>
  <si>
    <t>345 mm thick - Headwall for 900mm dia Class 100D pipe Culverts</t>
  </si>
  <si>
    <t xml:space="preserve">Subgrade improvement </t>
  </si>
  <si>
    <t xml:space="preserve">Contract № </t>
  </si>
  <si>
    <t>Continuously graded base MC - 30 cut-back  bitumen (40mm - 100mm thickness, binder content 5.0 to 6.5%. 26.5mm maximum aggregate size using 50/70 penetration grade bitumen (Incl. haulage)</t>
  </si>
  <si>
    <t>(e) Continuously graded asphalt wearing course MC - 30 cut-back  bitumen (40mm thick, binder content 5.0 to 6.5%)</t>
  </si>
  <si>
    <t>(e) Continuously graded asphalt wearing course MC - 30 cut-back  bitumen for sidewalk (25mm thick,binder content 5.0 to 6.5%)</t>
  </si>
  <si>
    <t>(e) Continuously graded asphalt wearing course MC - 30 cut-back  bitumen (30mm thick, binder content 5.0 to 6.5%) for driveway access</t>
  </si>
  <si>
    <t>Technical assistant (ARE)</t>
  </si>
  <si>
    <t>Timber Posts treaded (100-125mm dia, 3.6mm long each) including instal</t>
  </si>
  <si>
    <t>Office chair (plastic)</t>
  </si>
  <si>
    <t xml:space="preserve">ii) Formalisation of driveways </t>
  </si>
  <si>
    <t xml:space="preserve">iv. Remove existing DoT Road Marker </t>
  </si>
  <si>
    <t>(a)(i) 0 m to 1,5 m for subsoils</t>
  </si>
  <si>
    <t>iii) Excaving unsuitable materials from trench bottom and dispose (prov quantity)</t>
  </si>
  <si>
    <t>(a)(ii) 0 m to 1,5 m for 600mm wide concrete lined V-drain</t>
  </si>
  <si>
    <t>(a)(iii) 0 m to 1,5 m for 600mm wide concrete lined V-drain Ch350 to CH520</t>
  </si>
  <si>
    <t>(a)(iv) 0 m to 1,5 m for 1300mm wide concrete channel</t>
  </si>
  <si>
    <t>Loading from stockpile using machines and some hand labour where necessary</t>
  </si>
  <si>
    <t>(b)(i) Type G2 material (for road base)</t>
  </si>
  <si>
    <t>(b)(ii) Type G2 material (for sidewalk base)</t>
  </si>
  <si>
    <t>Geotextile (Grade A3)</t>
  </si>
  <si>
    <t>PRETREATMENT AND REPAIR EXISTING LAYERS</t>
  </si>
  <si>
    <t>PSC20.1.4</t>
  </si>
  <si>
    <t>PSC3.2.28</t>
  </si>
  <si>
    <t>PSC4.2.13</t>
  </si>
  <si>
    <t>PSC4.4.8</t>
  </si>
  <si>
    <t>PSC5.3.13</t>
  </si>
  <si>
    <t>PSC9.1.17</t>
  </si>
  <si>
    <t>PSC11.6.12</t>
  </si>
  <si>
    <t>PSC11.7.12</t>
  </si>
  <si>
    <t>i) For boxing out of layerworks</t>
  </si>
  <si>
    <t>PSC1.3.3</t>
  </si>
  <si>
    <r>
      <t>m</t>
    </r>
    <r>
      <rPr>
        <vertAlign val="superscript"/>
        <sz val="9"/>
        <rFont val="Arial"/>
        <family val="2"/>
      </rPr>
      <t>3</t>
    </r>
  </si>
  <si>
    <r>
      <t>m</t>
    </r>
    <r>
      <rPr>
        <vertAlign val="superscript"/>
        <sz val="9"/>
        <rFont val="Arial"/>
        <family val="2"/>
      </rPr>
      <t>3</t>
    </r>
    <r>
      <rPr>
        <sz val="9"/>
        <rFont val="Arial"/>
        <family val="2"/>
      </rPr>
      <t>.km</t>
    </r>
  </si>
  <si>
    <r>
      <t>m</t>
    </r>
    <r>
      <rPr>
        <sz val="9"/>
        <rFont val="Calibri"/>
        <family val="2"/>
      </rPr>
      <t>³</t>
    </r>
  </si>
  <si>
    <r>
      <t>MC - 30 cut-back  bitumen emulsion @ 0.8l/m</t>
    </r>
    <r>
      <rPr>
        <sz val="9"/>
        <rFont val="Calibri"/>
        <family val="2"/>
      </rPr>
      <t>³ Type MSP1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</si>
</sst>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R&quot;* #,##0.00_-;\-&quot;R&quot;* #,##0.00_-;_-&quot;R&quot;* &quot;-&quot;??_-;_-@_-"/>
    <numFmt numFmtId="165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u/>
      <sz val="10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8"/>
      <name val="Calibri"/>
      <family val="2"/>
      <scheme val="minor"/>
    </font>
    <font>
      <strike/>
      <sz val="9"/>
      <name val="Arial"/>
      <family val="2"/>
    </font>
    <font>
      <b/>
      <u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name val="Arial"/>
      <family val="2"/>
    </font>
    <font>
      <vertAlign val="superscript"/>
      <sz val="9"/>
      <name val="Arial"/>
      <family val="2"/>
    </font>
    <font>
      <sz val="9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" fillId="0" borderId="0"/>
    <xf numFmtId="3" fontId="4" fillId="3" borderId="0" applyFont="0" applyFill="0" applyBorder="0" applyAlignment="0" applyProtection="0"/>
  </cellStyleXfs>
  <cellXfs count="139">
    <xf numFmtId="0" fontId="0" fillId="0" borderId="0" xfId="0"/>
    <xf numFmtId="0" fontId="4" fillId="0" borderId="0" xfId="0" applyFont="1"/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8" xfId="0" applyFont="1" applyBorder="1" applyAlignment="1">
      <alignment horizontal="right" vertical="center"/>
    </xf>
    <xf numFmtId="49" fontId="6" fillId="0" borderId="5" xfId="0" applyNumberFormat="1" applyFont="1" applyBorder="1" applyAlignment="1">
      <alignment horizontal="left" vertical="top" wrapText="1"/>
    </xf>
    <xf numFmtId="49" fontId="6" fillId="0" borderId="9" xfId="0" applyNumberFormat="1" applyFont="1" applyBorder="1" applyAlignment="1">
      <alignment horizontal="left" vertical="top" wrapText="1"/>
    </xf>
    <xf numFmtId="165" fontId="7" fillId="0" borderId="2" xfId="1" applyFont="1" applyBorder="1" applyAlignment="1">
      <alignment horizontal="center" vertical="center" wrapText="1"/>
    </xf>
    <xf numFmtId="49" fontId="6" fillId="0" borderId="8" xfId="0" applyNumberFormat="1" applyFont="1" applyBorder="1" applyAlignment="1">
      <alignment horizontal="left" vertical="top" wrapText="1"/>
    </xf>
    <xf numFmtId="0" fontId="6" fillId="0" borderId="8" xfId="0" applyFont="1" applyBorder="1" applyAlignment="1">
      <alignment vertical="top" wrapText="1"/>
    </xf>
    <xf numFmtId="49" fontId="7" fillId="0" borderId="8" xfId="0" applyNumberFormat="1" applyFont="1" applyBorder="1" applyAlignment="1">
      <alignment horizontal="left" vertical="top" wrapText="1"/>
    </xf>
    <xf numFmtId="0" fontId="6" fillId="0" borderId="5" xfId="0" applyFont="1" applyBorder="1" applyAlignment="1">
      <alignment horizontal="center" vertical="top" wrapText="1"/>
    </xf>
    <xf numFmtId="49" fontId="6" fillId="0" borderId="8" xfId="0" applyNumberFormat="1" applyFont="1" applyBorder="1" applyAlignment="1">
      <alignment horizontal="center" vertical="top" wrapText="1"/>
    </xf>
    <xf numFmtId="49" fontId="7" fillId="0" borderId="8" xfId="0" applyNumberFormat="1" applyFont="1" applyBorder="1" applyAlignment="1">
      <alignment horizontal="center" vertical="top" wrapText="1"/>
    </xf>
    <xf numFmtId="165" fontId="6" fillId="0" borderId="8" xfId="1" applyFont="1" applyFill="1" applyBorder="1" applyAlignment="1" applyProtection="1">
      <alignment horizontal="right" vertical="top" wrapText="1"/>
      <protection locked="0"/>
    </xf>
    <xf numFmtId="0" fontId="6" fillId="0" borderId="8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vertical="top" wrapText="1"/>
    </xf>
    <xf numFmtId="3" fontId="6" fillId="0" borderId="8" xfId="0" applyNumberFormat="1" applyFont="1" applyBorder="1" applyAlignment="1">
      <alignment horizontal="right" vertical="top" wrapText="1"/>
    </xf>
    <xf numFmtId="0" fontId="7" fillId="0" borderId="8" xfId="0" applyFont="1" applyBorder="1" applyAlignment="1">
      <alignment horizontal="left" vertical="top" wrapText="1"/>
    </xf>
    <xf numFmtId="0" fontId="6" fillId="0" borderId="0" xfId="0" applyFont="1" applyAlignment="1">
      <alignment vertical="top" wrapText="1"/>
    </xf>
    <xf numFmtId="2" fontId="6" fillId="0" borderId="5" xfId="0" applyNumberFormat="1" applyFont="1" applyBorder="1" applyAlignment="1">
      <alignment horizontal="center" vertical="top" wrapText="1"/>
    </xf>
    <xf numFmtId="49" fontId="6" fillId="0" borderId="8" xfId="3" applyNumberFormat="1" applyFont="1" applyBorder="1" applyAlignment="1">
      <alignment horizontal="left" vertical="top" wrapText="1"/>
    </xf>
    <xf numFmtId="0" fontId="6" fillId="0" borderId="8" xfId="3" applyFont="1" applyBorder="1" applyAlignment="1">
      <alignment horizontal="left" vertical="top" wrapText="1"/>
    </xf>
    <xf numFmtId="0" fontId="6" fillId="0" borderId="5" xfId="3" applyFont="1" applyBorder="1" applyAlignment="1">
      <alignment horizontal="center" vertical="top" wrapText="1"/>
    </xf>
    <xf numFmtId="3" fontId="11" fillId="0" borderId="5" xfId="0" applyNumberFormat="1" applyFont="1" applyBorder="1" applyAlignment="1">
      <alignment horizontal="center" vertical="top" wrapText="1"/>
    </xf>
    <xf numFmtId="3" fontId="6" fillId="0" borderId="5" xfId="0" applyNumberFormat="1" applyFont="1" applyBorder="1" applyAlignment="1">
      <alignment horizontal="center" vertical="top" wrapText="1"/>
    </xf>
    <xf numFmtId="49" fontId="6" fillId="0" borderId="8" xfId="3" applyNumberFormat="1" applyFont="1" applyBorder="1" applyAlignment="1">
      <alignment vertical="top" wrapText="1"/>
    </xf>
    <xf numFmtId="0" fontId="6" fillId="2" borderId="0" xfId="0" applyFont="1" applyFill="1" applyAlignment="1">
      <alignment vertical="top" wrapText="1"/>
    </xf>
    <xf numFmtId="0" fontId="6" fillId="0" borderId="0" xfId="0" applyFont="1" applyAlignment="1">
      <alignment horizontal="right" vertical="top" wrapText="1"/>
    </xf>
    <xf numFmtId="0" fontId="8" fillId="0" borderId="0" xfId="0" applyFont="1" applyAlignment="1">
      <alignment vertical="center" wrapText="1"/>
    </xf>
    <xf numFmtId="0" fontId="7" fillId="0" borderId="5" xfId="0" applyFont="1" applyBorder="1" applyAlignment="1">
      <alignment horizontal="center" vertical="top" wrapText="1"/>
    </xf>
    <xf numFmtId="49" fontId="6" fillId="0" borderId="0" xfId="0" applyNumberFormat="1" applyFont="1" applyAlignment="1">
      <alignment horizontal="left" vertical="top" wrapText="1"/>
    </xf>
    <xf numFmtId="0" fontId="0" fillId="0" borderId="0" xfId="0" applyAlignment="1">
      <alignment vertical="center"/>
    </xf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7" fillId="0" borderId="13" xfId="0" applyFont="1" applyBorder="1" applyAlignment="1">
      <alignment horizontal="left" vertical="top"/>
    </xf>
    <xf numFmtId="0" fontId="7" fillId="0" borderId="4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4" xfId="0" applyBorder="1" applyAlignment="1">
      <alignment vertical="center"/>
    </xf>
    <xf numFmtId="164" fontId="8" fillId="0" borderId="5" xfId="2" applyFont="1" applyBorder="1" applyAlignment="1">
      <alignment vertical="center"/>
    </xf>
    <xf numFmtId="0" fontId="9" fillId="0" borderId="0" xfId="0" applyFont="1" applyAlignment="1">
      <alignment horizontal="right" vertical="center"/>
    </xf>
    <xf numFmtId="164" fontId="9" fillId="0" borderId="5" xfId="2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9" fillId="0" borderId="3" xfId="0" applyFont="1" applyBorder="1" applyAlignment="1">
      <alignment horizontal="right" vertical="center"/>
    </xf>
    <xf numFmtId="164" fontId="9" fillId="0" borderId="6" xfId="2" applyFont="1" applyBorder="1" applyAlignment="1">
      <alignment vertical="center"/>
    </xf>
    <xf numFmtId="0" fontId="12" fillId="0" borderId="0" xfId="0" applyFont="1" applyAlignment="1">
      <alignment vertical="center"/>
    </xf>
    <xf numFmtId="164" fontId="8" fillId="0" borderId="4" xfId="0" applyNumberFormat="1" applyFont="1" applyBorder="1" applyAlignment="1">
      <alignment vertical="center"/>
    </xf>
    <xf numFmtId="164" fontId="8" fillId="0" borderId="6" xfId="0" applyNumberFormat="1" applyFont="1" applyBorder="1" applyAlignment="1">
      <alignment vertical="center"/>
    </xf>
    <xf numFmtId="164" fontId="8" fillId="0" borderId="5" xfId="0" applyNumberFormat="1" applyFont="1" applyBorder="1" applyAlignment="1">
      <alignment vertical="center"/>
    </xf>
    <xf numFmtId="0" fontId="9" fillId="0" borderId="13" xfId="0" applyFont="1" applyBorder="1" applyAlignment="1">
      <alignment horizontal="right" vertical="center"/>
    </xf>
    <xf numFmtId="0" fontId="9" fillId="0" borderId="9" xfId="0" applyFont="1" applyBorder="1" applyAlignment="1">
      <alignment horizontal="right" vertical="center"/>
    </xf>
    <xf numFmtId="0" fontId="9" fillId="0" borderId="15" xfId="0" applyFont="1" applyBorder="1" applyAlignment="1">
      <alignment horizontal="right"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49" fontId="7" fillId="0" borderId="8" xfId="3" applyNumberFormat="1" applyFont="1" applyBorder="1" applyAlignment="1">
      <alignment vertical="top" wrapText="1"/>
    </xf>
    <xf numFmtId="0" fontId="7" fillId="0" borderId="8" xfId="3" applyFont="1" applyBorder="1" applyAlignment="1">
      <alignment horizontal="left" vertical="top" wrapText="1"/>
    </xf>
    <xf numFmtId="0" fontId="8" fillId="0" borderId="14" xfId="0" applyFont="1" applyBorder="1" applyAlignment="1">
      <alignment vertical="center"/>
    </xf>
    <xf numFmtId="165" fontId="6" fillId="4" borderId="1" xfId="1" applyFont="1" applyFill="1" applyBorder="1" applyAlignment="1">
      <alignment horizontal="center" vertical="top" wrapText="1"/>
    </xf>
    <xf numFmtId="165" fontId="6" fillId="0" borderId="5" xfId="1" applyFont="1" applyBorder="1" applyAlignment="1">
      <alignment horizontal="center" vertical="top" wrapText="1"/>
    </xf>
    <xf numFmtId="165" fontId="7" fillId="0" borderId="5" xfId="1" applyFont="1" applyBorder="1" applyAlignment="1">
      <alignment horizontal="center" vertical="top" wrapText="1"/>
    </xf>
    <xf numFmtId="164" fontId="7" fillId="0" borderId="2" xfId="2" applyFont="1" applyBorder="1" applyAlignment="1">
      <alignment horizontal="center" vertical="center" wrapText="1"/>
    </xf>
    <xf numFmtId="164" fontId="6" fillId="0" borderId="5" xfId="2" applyFont="1" applyFill="1" applyBorder="1" applyAlignment="1">
      <alignment horizontal="center" vertical="top" wrapText="1"/>
    </xf>
    <xf numFmtId="164" fontId="6" fillId="4" borderId="2" xfId="2" applyFont="1" applyFill="1" applyBorder="1" applyAlignment="1">
      <alignment horizontal="center" vertical="top" wrapText="1"/>
    </xf>
    <xf numFmtId="164" fontId="7" fillId="4" borderId="2" xfId="2" applyFont="1" applyFill="1" applyBorder="1" applyAlignment="1">
      <alignment horizontal="center" vertical="top" wrapText="1"/>
    </xf>
    <xf numFmtId="164" fontId="7" fillId="0" borderId="5" xfId="2" applyFont="1" applyFill="1" applyBorder="1" applyAlignment="1">
      <alignment horizontal="center" vertical="top" wrapText="1"/>
    </xf>
    <xf numFmtId="164" fontId="6" fillId="0" borderId="5" xfId="2" applyFont="1" applyBorder="1" applyAlignment="1">
      <alignment horizontal="center" vertical="top" wrapText="1"/>
    </xf>
    <xf numFmtId="164" fontId="6" fillId="0" borderId="5" xfId="2" applyFont="1" applyFill="1" applyBorder="1" applyAlignment="1">
      <alignment horizontal="center" vertical="top"/>
    </xf>
    <xf numFmtId="2" fontId="6" fillId="0" borderId="5" xfId="0" applyNumberFormat="1" applyFont="1" applyBorder="1" applyAlignment="1">
      <alignment horizontal="center" vertical="center" wrapText="1"/>
    </xf>
    <xf numFmtId="165" fontId="6" fillId="0" borderId="5" xfId="1" applyFont="1" applyBorder="1" applyAlignment="1">
      <alignment horizontal="center" vertical="center" wrapText="1"/>
    </xf>
    <xf numFmtId="164" fontId="6" fillId="0" borderId="5" xfId="2" applyFont="1" applyFill="1" applyBorder="1" applyAlignment="1">
      <alignment horizontal="center" vertical="center" wrapText="1"/>
    </xf>
    <xf numFmtId="49" fontId="6" fillId="0" borderId="8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49" fontId="6" fillId="0" borderId="8" xfId="0" applyNumberFormat="1" applyFont="1" applyBorder="1" applyAlignment="1">
      <alignment horizontal="left" vertical="center" wrapText="1"/>
    </xf>
    <xf numFmtId="0" fontId="6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right" vertical="center"/>
    </xf>
    <xf numFmtId="165" fontId="6" fillId="0" borderId="8" xfId="1" applyFont="1" applyBorder="1" applyAlignment="1">
      <alignment horizontal="right" vertical="center"/>
    </xf>
    <xf numFmtId="165" fontId="6" fillId="0" borderId="5" xfId="1" applyFont="1" applyBorder="1" applyAlignment="1">
      <alignment horizontal="right" vertical="center"/>
    </xf>
    <xf numFmtId="164" fontId="0" fillId="0" borderId="0" xfId="0" applyNumberForma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165" fontId="6" fillId="0" borderId="0" xfId="1" applyFont="1" applyAlignment="1">
      <alignment horizontal="right" vertical="center"/>
    </xf>
    <xf numFmtId="164" fontId="6" fillId="0" borderId="0" xfId="2" applyFont="1" applyAlignment="1">
      <alignment horizontal="right" vertical="center"/>
    </xf>
    <xf numFmtId="0" fontId="7" fillId="0" borderId="8" xfId="0" applyFont="1" applyBorder="1" applyAlignment="1">
      <alignment vertical="center"/>
    </xf>
    <xf numFmtId="0" fontId="6" fillId="0" borderId="8" xfId="0" applyFont="1" applyBorder="1" applyAlignment="1">
      <alignment horizontal="center" vertical="center"/>
    </xf>
    <xf numFmtId="165" fontId="6" fillId="0" borderId="5" xfId="1" applyFont="1" applyFill="1" applyBorder="1" applyAlignment="1">
      <alignment horizontal="right" vertical="center"/>
    </xf>
    <xf numFmtId="164" fontId="6" fillId="0" borderId="5" xfId="2" applyFont="1" applyBorder="1" applyAlignment="1">
      <alignment horizontal="right" vertical="center"/>
    </xf>
    <xf numFmtId="0" fontId="6" fillId="0" borderId="8" xfId="0" applyFont="1" applyBorder="1" applyAlignment="1">
      <alignment vertical="center"/>
    </xf>
    <xf numFmtId="164" fontId="6" fillId="0" borderId="5" xfId="2" applyFont="1" applyBorder="1" applyAlignment="1" applyProtection="1">
      <alignment horizontal="center" vertical="top" wrapText="1"/>
      <protection locked="0"/>
    </xf>
    <xf numFmtId="165" fontId="6" fillId="0" borderId="5" xfId="1" applyFont="1" applyBorder="1" applyAlignment="1" applyProtection="1">
      <alignment horizontal="center" vertical="top" wrapText="1"/>
      <protection locked="0"/>
    </xf>
    <xf numFmtId="0" fontId="6" fillId="0" borderId="8" xfId="0" applyFont="1" applyBorder="1" applyAlignment="1">
      <alignment horizontal="justify" vertical="top" wrapText="1"/>
    </xf>
    <xf numFmtId="49" fontId="7" fillId="0" borderId="8" xfId="0" applyNumberFormat="1" applyFont="1" applyBorder="1" applyAlignment="1">
      <alignment vertical="top" wrapText="1"/>
    </xf>
    <xf numFmtId="49" fontId="6" fillId="0" borderId="8" xfId="0" applyNumberFormat="1" applyFont="1" applyBorder="1" applyAlignment="1">
      <alignment vertical="top" wrapText="1"/>
    </xf>
    <xf numFmtId="0" fontId="6" fillId="0" borderId="5" xfId="0" applyFont="1" applyBorder="1" applyAlignment="1">
      <alignment horizontal="center"/>
    </xf>
    <xf numFmtId="164" fontId="6" fillId="0" borderId="5" xfId="2" applyFont="1" applyBorder="1" applyAlignment="1">
      <alignment horizontal="center" vertical="center"/>
    </xf>
    <xf numFmtId="164" fontId="6" fillId="0" borderId="5" xfId="2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165" fontId="6" fillId="0" borderId="5" xfId="1" applyFont="1" applyFill="1" applyBorder="1" applyAlignment="1">
      <alignment horizontal="center" vertical="top" wrapText="1"/>
    </xf>
    <xf numFmtId="165" fontId="6" fillId="0" borderId="5" xfId="1" applyFont="1" applyBorder="1" applyAlignment="1">
      <alignment horizontal="center"/>
    </xf>
    <xf numFmtId="165" fontId="6" fillId="0" borderId="5" xfId="1" applyFont="1" applyFill="1" applyBorder="1" applyAlignment="1">
      <alignment horizontal="center" vertical="center" wrapText="1"/>
    </xf>
    <xf numFmtId="0" fontId="7" fillId="0" borderId="5" xfId="0" applyFont="1" applyBorder="1" applyAlignment="1">
      <alignment vertical="center"/>
    </xf>
    <xf numFmtId="0" fontId="7" fillId="0" borderId="5" xfId="0" applyFont="1" applyBorder="1" applyAlignment="1">
      <alignment vertical="center" wrapText="1"/>
    </xf>
    <xf numFmtId="0" fontId="6" fillId="0" borderId="5" xfId="0" applyFont="1" applyBorder="1" applyAlignment="1">
      <alignment vertical="center"/>
    </xf>
    <xf numFmtId="0" fontId="6" fillId="0" borderId="5" xfId="0" applyFont="1" applyBorder="1" applyAlignment="1">
      <alignment vertical="center" wrapText="1"/>
    </xf>
    <xf numFmtId="165" fontId="6" fillId="0" borderId="0" xfId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7" xfId="0" applyFont="1" applyBorder="1" applyAlignment="1">
      <alignment vertical="center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right" vertical="center"/>
    </xf>
    <xf numFmtId="165" fontId="6" fillId="0" borderId="7" xfId="1" applyFont="1" applyBorder="1" applyAlignment="1">
      <alignment horizontal="right" vertical="center"/>
    </xf>
    <xf numFmtId="165" fontId="6" fillId="0" borderId="4" xfId="1" applyFont="1" applyBorder="1" applyAlignment="1">
      <alignment horizontal="right" vertical="center"/>
    </xf>
    <xf numFmtId="165" fontId="6" fillId="0" borderId="8" xfId="1" applyFont="1" applyFill="1" applyBorder="1" applyAlignment="1">
      <alignment horizontal="right" vertical="center"/>
    </xf>
    <xf numFmtId="165" fontId="6" fillId="0" borderId="0" xfId="0" applyNumberFormat="1" applyFont="1" applyAlignment="1">
      <alignment vertical="center"/>
    </xf>
    <xf numFmtId="0" fontId="7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top" wrapText="1"/>
    </xf>
    <xf numFmtId="3" fontId="6" fillId="0" borderId="8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top" wrapText="1"/>
    </xf>
    <xf numFmtId="0" fontId="6" fillId="0" borderId="8" xfId="0" applyFont="1" applyBorder="1" applyAlignment="1">
      <alignment horizontal="left" vertical="top"/>
    </xf>
    <xf numFmtId="0" fontId="7" fillId="4" borderId="1" xfId="0" applyFont="1" applyFill="1" applyBorder="1" applyAlignment="1">
      <alignment horizontal="left" vertical="top"/>
    </xf>
    <xf numFmtId="0" fontId="7" fillId="4" borderId="12" xfId="0" applyFont="1" applyFill="1" applyBorder="1" applyAlignment="1">
      <alignment horizontal="left" vertical="top"/>
    </xf>
    <xf numFmtId="0" fontId="7" fillId="4" borderId="11" xfId="0" applyFont="1" applyFill="1" applyBorder="1" applyAlignment="1">
      <alignment horizontal="left" vertical="top"/>
    </xf>
    <xf numFmtId="0" fontId="14" fillId="0" borderId="3" xfId="0" applyFont="1" applyBorder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13" fillId="0" borderId="0" xfId="0" applyFont="1" applyAlignment="1">
      <alignment horizontal="left" vertical="center"/>
    </xf>
  </cellXfs>
  <cellStyles count="5">
    <cellStyle name="Comma" xfId="1" builtinId="3"/>
    <cellStyle name="Comma0" xfId="4" xr:uid="{2C573B47-A235-478D-8B2C-DABA72DFABA1}"/>
    <cellStyle name="Currency" xfId="2" builtinId="4"/>
    <cellStyle name="Normal" xfId="0" builtinId="0"/>
    <cellStyle name="Normal 13" xfId="3" xr:uid="{BCE252F9-6B36-40A3-8335-8F5A3AA4875A}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A3BF9-C1CC-44E2-B06B-3BA2A0565D0D}">
  <sheetPr>
    <pageSetUpPr fitToPage="1"/>
  </sheetPr>
  <dimension ref="A1:I212"/>
  <sheetViews>
    <sheetView tabSelected="1" view="pageBreakPreview" topLeftCell="A49" zoomScaleNormal="100" zoomScaleSheetLayoutView="100" workbookViewId="0">
      <selection activeCell="G1" sqref="G1:N1048576"/>
    </sheetView>
  </sheetViews>
  <sheetFormatPr defaultColWidth="8.85546875" defaultRowHeight="12" x14ac:dyDescent="0.25"/>
  <cols>
    <col min="1" max="1" width="9.5703125" style="93" customWidth="1"/>
    <col min="2" max="2" width="44.5703125" style="93" customWidth="1"/>
    <col min="3" max="3" width="9.5703125" style="94" customWidth="1"/>
    <col min="4" max="4" width="8.42578125" style="95" customWidth="1"/>
    <col min="5" max="5" width="13.5703125" style="96" customWidth="1"/>
    <col min="6" max="6" width="17.42578125" style="97" customWidth="1"/>
    <col min="7" max="16384" width="8.85546875" style="93"/>
  </cols>
  <sheetData>
    <row r="1" spans="1:6" ht="12.75" x14ac:dyDescent="0.25">
      <c r="A1" s="2" t="s">
        <v>0</v>
      </c>
    </row>
    <row r="2" spans="1:6" ht="12.75" x14ac:dyDescent="0.25">
      <c r="A2" s="4" t="s">
        <v>1</v>
      </c>
    </row>
    <row r="3" spans="1:6" ht="12.75" x14ac:dyDescent="0.25">
      <c r="A3" s="5" t="s">
        <v>706</v>
      </c>
    </row>
    <row r="4" spans="1:6" ht="12.75" x14ac:dyDescent="0.25">
      <c r="A4" s="136" t="s">
        <v>2</v>
      </c>
      <c r="B4" s="136"/>
      <c r="C4" s="136"/>
      <c r="D4" s="136"/>
      <c r="E4" s="136"/>
      <c r="F4" s="136"/>
    </row>
    <row r="5" spans="1:6" ht="17.45" customHeight="1" x14ac:dyDescent="0.25">
      <c r="A5" s="6" t="s">
        <v>3</v>
      </c>
      <c r="B5" s="6" t="s">
        <v>4</v>
      </c>
      <c r="C5" s="6" t="s">
        <v>5</v>
      </c>
      <c r="D5" s="6" t="s">
        <v>10</v>
      </c>
      <c r="E5" s="18" t="s">
        <v>6</v>
      </c>
      <c r="F5" s="75" t="s">
        <v>7</v>
      </c>
    </row>
    <row r="6" spans="1:6" x14ac:dyDescent="0.25">
      <c r="A6" s="30" t="s">
        <v>661</v>
      </c>
      <c r="B6" s="98" t="s">
        <v>659</v>
      </c>
      <c r="C6" s="99"/>
      <c r="D6" s="89"/>
      <c r="E6" s="100"/>
      <c r="F6" s="101"/>
    </row>
    <row r="7" spans="1:6" x14ac:dyDescent="0.25">
      <c r="A7" s="102"/>
      <c r="B7" s="102"/>
      <c r="C7" s="99"/>
      <c r="D7" s="89"/>
      <c r="E7" s="100"/>
      <c r="F7" s="101"/>
    </row>
    <row r="8" spans="1:6" s="31" customFormat="1" x14ac:dyDescent="0.25">
      <c r="A8" s="30" t="s">
        <v>8</v>
      </c>
      <c r="B8" s="30" t="s">
        <v>660</v>
      </c>
      <c r="C8" s="22"/>
      <c r="D8" s="22"/>
      <c r="E8" s="73"/>
      <c r="F8" s="76"/>
    </row>
    <row r="9" spans="1:6" s="31" customFormat="1" x14ac:dyDescent="0.25">
      <c r="A9" s="30"/>
      <c r="B9" s="30"/>
      <c r="C9" s="22"/>
      <c r="D9" s="22"/>
      <c r="E9" s="73"/>
      <c r="F9" s="76"/>
    </row>
    <row r="10" spans="1:6" s="31" customFormat="1" x14ac:dyDescent="0.25">
      <c r="A10" s="20" t="s">
        <v>466</v>
      </c>
      <c r="B10" s="26" t="s">
        <v>74</v>
      </c>
      <c r="C10" s="22" t="s">
        <v>20</v>
      </c>
      <c r="D10" s="32">
        <v>1</v>
      </c>
      <c r="E10" s="73">
        <v>10000</v>
      </c>
      <c r="F10" s="76">
        <f>D10*E10</f>
        <v>10000</v>
      </c>
    </row>
    <row r="11" spans="1:6" s="31" customFormat="1" x14ac:dyDescent="0.25">
      <c r="A11" s="20"/>
      <c r="B11" s="26"/>
      <c r="C11" s="22"/>
      <c r="D11" s="32"/>
      <c r="E11" s="73"/>
      <c r="F11" s="76"/>
    </row>
    <row r="12" spans="1:6" s="31" customFormat="1" ht="24.6" customHeight="1" x14ac:dyDescent="0.25">
      <c r="A12" s="20" t="s">
        <v>467</v>
      </c>
      <c r="B12" s="26" t="s">
        <v>468</v>
      </c>
      <c r="C12" s="27" t="s">
        <v>19</v>
      </c>
      <c r="D12" s="82">
        <v>5</v>
      </c>
      <c r="E12" s="84">
        <v>10000</v>
      </c>
      <c r="F12" s="84">
        <f>D12%*E12</f>
        <v>500</v>
      </c>
    </row>
    <row r="13" spans="1:6" s="31" customFormat="1" x14ac:dyDescent="0.25">
      <c r="A13" s="30"/>
      <c r="B13" s="30"/>
      <c r="C13" s="22"/>
      <c r="D13" s="22"/>
      <c r="E13" s="73"/>
      <c r="F13" s="76"/>
    </row>
    <row r="14" spans="1:6" s="31" customFormat="1" x14ac:dyDescent="0.25">
      <c r="A14" s="26" t="s">
        <v>12</v>
      </c>
      <c r="B14" s="30" t="s">
        <v>469</v>
      </c>
      <c r="C14" s="22"/>
      <c r="D14" s="22"/>
      <c r="E14" s="73"/>
      <c r="F14" s="76"/>
    </row>
    <row r="15" spans="1:6" s="31" customFormat="1" x14ac:dyDescent="0.25">
      <c r="A15" s="26"/>
      <c r="B15" s="30"/>
      <c r="C15" s="22"/>
      <c r="D15" s="22"/>
      <c r="E15" s="73"/>
      <c r="F15" s="76"/>
    </row>
    <row r="16" spans="1:6" s="31" customFormat="1" ht="15" customHeight="1" x14ac:dyDescent="0.25">
      <c r="A16" s="33" t="s">
        <v>14</v>
      </c>
      <c r="B16" s="34" t="s">
        <v>13</v>
      </c>
      <c r="C16" s="35" t="s">
        <v>17</v>
      </c>
      <c r="D16" s="35">
        <v>1</v>
      </c>
      <c r="E16" s="73">
        <v>15000</v>
      </c>
      <c r="F16" s="76">
        <f>D16*E16</f>
        <v>15000</v>
      </c>
    </row>
    <row r="17" spans="1:6" s="31" customFormat="1" ht="15" customHeight="1" x14ac:dyDescent="0.25">
      <c r="A17" s="33"/>
      <c r="B17" s="34"/>
      <c r="C17" s="35"/>
      <c r="D17" s="35"/>
      <c r="E17" s="73"/>
      <c r="F17" s="76"/>
    </row>
    <row r="18" spans="1:6" s="31" customFormat="1" ht="15" customHeight="1" x14ac:dyDescent="0.25">
      <c r="A18" s="20" t="s">
        <v>16</v>
      </c>
      <c r="B18" s="26" t="s">
        <v>15</v>
      </c>
      <c r="C18" s="22" t="s">
        <v>9</v>
      </c>
      <c r="D18" s="32">
        <v>8</v>
      </c>
      <c r="E18" s="73"/>
      <c r="F18" s="76">
        <f>D18*E18</f>
        <v>0</v>
      </c>
    </row>
    <row r="19" spans="1:6" s="31" customFormat="1" ht="15" customHeight="1" x14ac:dyDescent="0.25">
      <c r="A19" s="20"/>
      <c r="B19" s="26"/>
      <c r="C19" s="22"/>
      <c r="D19" s="32"/>
      <c r="E19" s="73"/>
      <c r="F19" s="76"/>
    </row>
    <row r="20" spans="1:6" s="31" customFormat="1" ht="15.6" customHeight="1" x14ac:dyDescent="0.25">
      <c r="A20" s="20"/>
      <c r="B20" s="26" t="s">
        <v>470</v>
      </c>
      <c r="C20" s="22" t="s">
        <v>20</v>
      </c>
      <c r="D20" s="32">
        <v>1</v>
      </c>
      <c r="E20" s="73">
        <f>6000*8</f>
        <v>48000</v>
      </c>
      <c r="F20" s="76">
        <f>D20*E20</f>
        <v>48000</v>
      </c>
    </row>
    <row r="21" spans="1:6" s="31" customFormat="1" x14ac:dyDescent="0.25">
      <c r="A21" s="26"/>
      <c r="B21" s="26"/>
      <c r="C21" s="22"/>
      <c r="D21" s="22"/>
      <c r="E21" s="73"/>
      <c r="F21" s="76"/>
    </row>
    <row r="22" spans="1:6" s="31" customFormat="1" x14ac:dyDescent="0.25">
      <c r="A22" s="33" t="s">
        <v>471</v>
      </c>
      <c r="B22" s="34" t="s">
        <v>472</v>
      </c>
      <c r="C22" s="22"/>
      <c r="D22" s="22"/>
      <c r="E22" s="73"/>
      <c r="F22" s="76"/>
    </row>
    <row r="23" spans="1:6" s="31" customFormat="1" x14ac:dyDescent="0.25">
      <c r="A23" s="33"/>
      <c r="B23" s="34"/>
      <c r="C23" s="22"/>
      <c r="D23" s="22"/>
      <c r="E23" s="73"/>
      <c r="F23" s="76"/>
    </row>
    <row r="24" spans="1:6" s="31" customFormat="1" ht="24" x14ac:dyDescent="0.25">
      <c r="A24" s="33" t="s">
        <v>473</v>
      </c>
      <c r="B24" s="34" t="s">
        <v>474</v>
      </c>
      <c r="C24" s="35" t="s">
        <v>9</v>
      </c>
      <c r="D24" s="35">
        <v>8</v>
      </c>
      <c r="E24" s="73"/>
      <c r="F24" s="76">
        <f>D24*E24</f>
        <v>0</v>
      </c>
    </row>
    <row r="25" spans="1:6" s="31" customFormat="1" x14ac:dyDescent="0.25">
      <c r="A25" s="33"/>
      <c r="B25" s="34"/>
      <c r="C25" s="35"/>
      <c r="D25" s="35"/>
      <c r="E25" s="73"/>
      <c r="F25" s="76"/>
    </row>
    <row r="26" spans="1:6" s="31" customFormat="1" x14ac:dyDescent="0.25">
      <c r="A26" s="33" t="s">
        <v>475</v>
      </c>
      <c r="B26" s="26" t="s">
        <v>476</v>
      </c>
      <c r="C26" s="22" t="s">
        <v>20</v>
      </c>
      <c r="D26" s="22">
        <v>1</v>
      </c>
      <c r="E26" s="73">
        <f>8000*8</f>
        <v>64000</v>
      </c>
      <c r="F26" s="76">
        <f>D26*E26</f>
        <v>64000</v>
      </c>
    </row>
    <row r="27" spans="1:6" s="31" customFormat="1" x14ac:dyDescent="0.25">
      <c r="A27" s="33"/>
      <c r="B27" s="34"/>
      <c r="C27" s="22"/>
      <c r="D27" s="22"/>
      <c r="E27" s="73"/>
      <c r="F27" s="76"/>
    </row>
    <row r="28" spans="1:6" s="31" customFormat="1" x14ac:dyDescent="0.25">
      <c r="A28" s="26" t="s">
        <v>22</v>
      </c>
      <c r="B28" s="26" t="s">
        <v>21</v>
      </c>
      <c r="C28" s="22"/>
      <c r="D28" s="22"/>
      <c r="E28" s="73"/>
      <c r="F28" s="76"/>
    </row>
    <row r="29" spans="1:6" s="31" customFormat="1" x14ac:dyDescent="0.25">
      <c r="A29" s="26"/>
      <c r="B29" s="26"/>
      <c r="C29" s="22"/>
      <c r="D29" s="22"/>
      <c r="E29" s="73"/>
      <c r="F29" s="76"/>
    </row>
    <row r="30" spans="1:6" s="31" customFormat="1" x14ac:dyDescent="0.25">
      <c r="A30" s="26" t="s">
        <v>24</v>
      </c>
      <c r="B30" s="26" t="s">
        <v>23</v>
      </c>
      <c r="C30" s="22"/>
      <c r="D30" s="22"/>
      <c r="E30" s="73"/>
      <c r="F30" s="76"/>
    </row>
    <row r="31" spans="1:6" s="31" customFormat="1" x14ac:dyDescent="0.25">
      <c r="A31" s="26"/>
      <c r="B31" s="26"/>
      <c r="C31" s="22"/>
      <c r="D31" s="22"/>
      <c r="E31" s="73"/>
      <c r="F31" s="76"/>
    </row>
    <row r="32" spans="1:6" s="31" customFormat="1" x14ac:dyDescent="0.25">
      <c r="A32" s="26"/>
      <c r="B32" s="26" t="s">
        <v>481</v>
      </c>
      <c r="C32" s="22" t="s">
        <v>482</v>
      </c>
      <c r="D32" s="22">
        <v>350</v>
      </c>
      <c r="E32" s="73"/>
      <c r="F32" s="76"/>
    </row>
    <row r="33" spans="1:6" s="31" customFormat="1" x14ac:dyDescent="0.25">
      <c r="A33" s="26"/>
      <c r="B33" s="26"/>
      <c r="C33" s="22"/>
      <c r="D33" s="22"/>
      <c r="E33" s="73"/>
      <c r="F33" s="76"/>
    </row>
    <row r="34" spans="1:6" s="31" customFormat="1" x14ac:dyDescent="0.25">
      <c r="A34" s="26"/>
      <c r="B34" s="26" t="s">
        <v>483</v>
      </c>
      <c r="C34" s="22" t="s">
        <v>482</v>
      </c>
      <c r="D34" s="22">
        <v>150</v>
      </c>
      <c r="E34" s="73"/>
      <c r="F34" s="76"/>
    </row>
    <row r="35" spans="1:6" s="31" customFormat="1" x14ac:dyDescent="0.25">
      <c r="A35" s="26"/>
      <c r="B35" s="26"/>
      <c r="C35" s="22"/>
      <c r="D35" s="22"/>
      <c r="E35" s="73"/>
      <c r="F35" s="76"/>
    </row>
    <row r="36" spans="1:6" s="31" customFormat="1" x14ac:dyDescent="0.25">
      <c r="A36" s="26"/>
      <c r="B36" s="26" t="s">
        <v>484</v>
      </c>
      <c r="C36" s="22" t="s">
        <v>482</v>
      </c>
      <c r="D36" s="22">
        <v>100</v>
      </c>
      <c r="E36" s="73"/>
      <c r="F36" s="76"/>
    </row>
    <row r="37" spans="1:6" s="31" customFormat="1" x14ac:dyDescent="0.25">
      <c r="A37" s="26"/>
      <c r="B37" s="26"/>
      <c r="C37" s="22"/>
      <c r="D37" s="22"/>
      <c r="E37" s="73"/>
      <c r="F37" s="76"/>
    </row>
    <row r="38" spans="1:6" s="31" customFormat="1" x14ac:dyDescent="0.25">
      <c r="A38" s="26"/>
      <c r="B38" s="26" t="s">
        <v>485</v>
      </c>
      <c r="C38" s="22" t="s">
        <v>482</v>
      </c>
      <c r="D38" s="22">
        <v>25</v>
      </c>
      <c r="E38" s="73"/>
      <c r="F38" s="76"/>
    </row>
    <row r="39" spans="1:6" s="31" customFormat="1" x14ac:dyDescent="0.25">
      <c r="A39" s="26"/>
      <c r="B39" s="26"/>
      <c r="C39" s="22"/>
      <c r="D39" s="22"/>
      <c r="E39" s="73"/>
      <c r="F39" s="76"/>
    </row>
    <row r="40" spans="1:6" s="31" customFormat="1" x14ac:dyDescent="0.25">
      <c r="A40" s="26"/>
      <c r="B40" s="26" t="s">
        <v>25</v>
      </c>
      <c r="C40" s="22" t="s">
        <v>482</v>
      </c>
      <c r="D40" s="22">
        <v>50</v>
      </c>
      <c r="E40" s="73"/>
      <c r="F40" s="76"/>
    </row>
    <row r="41" spans="1:6" s="31" customFormat="1" x14ac:dyDescent="0.25">
      <c r="A41" s="26"/>
      <c r="B41" s="26"/>
      <c r="C41" s="22"/>
      <c r="D41" s="22"/>
      <c r="E41" s="73"/>
      <c r="F41" s="76"/>
    </row>
    <row r="42" spans="1:6" s="31" customFormat="1" x14ac:dyDescent="0.25">
      <c r="A42" s="26" t="s">
        <v>26</v>
      </c>
      <c r="B42" s="26" t="s">
        <v>486</v>
      </c>
      <c r="C42" s="22"/>
      <c r="D42" s="22"/>
      <c r="E42" s="73"/>
      <c r="F42" s="76"/>
    </row>
    <row r="43" spans="1:6" s="31" customFormat="1" x14ac:dyDescent="0.25">
      <c r="A43" s="26"/>
      <c r="B43" s="26"/>
      <c r="C43" s="22"/>
      <c r="D43" s="22"/>
      <c r="E43" s="73"/>
      <c r="F43" s="76"/>
    </row>
    <row r="44" spans="1:6" s="31" customFormat="1" x14ac:dyDescent="0.25">
      <c r="A44" s="26"/>
      <c r="B44" s="26" t="s">
        <v>487</v>
      </c>
      <c r="C44" s="22" t="s">
        <v>482</v>
      </c>
      <c r="D44" s="22">
        <v>450</v>
      </c>
      <c r="E44" s="73"/>
      <c r="F44" s="76"/>
    </row>
    <row r="45" spans="1:6" s="31" customFormat="1" x14ac:dyDescent="0.25">
      <c r="A45" s="26"/>
      <c r="B45" s="26"/>
      <c r="C45" s="22"/>
      <c r="D45" s="22"/>
      <c r="E45" s="73"/>
      <c r="F45" s="76"/>
    </row>
    <row r="46" spans="1:6" s="31" customFormat="1" x14ac:dyDescent="0.25">
      <c r="A46" s="26"/>
      <c r="B46" s="26" t="s">
        <v>488</v>
      </c>
      <c r="C46" s="22" t="s">
        <v>482</v>
      </c>
      <c r="D46" s="22">
        <v>350</v>
      </c>
      <c r="E46" s="73"/>
      <c r="F46" s="76"/>
    </row>
    <row r="47" spans="1:6" s="31" customFormat="1" x14ac:dyDescent="0.25">
      <c r="A47" s="26"/>
      <c r="B47" s="26"/>
      <c r="C47" s="22"/>
      <c r="D47" s="22"/>
      <c r="E47" s="73"/>
      <c r="F47" s="76"/>
    </row>
    <row r="48" spans="1:6" s="31" customFormat="1" ht="24" x14ac:dyDescent="0.25">
      <c r="A48" s="26"/>
      <c r="B48" s="26" t="s">
        <v>604</v>
      </c>
      <c r="C48" s="22" t="s">
        <v>482</v>
      </c>
      <c r="D48" s="22">
        <v>250</v>
      </c>
      <c r="E48" s="73"/>
      <c r="F48" s="76"/>
    </row>
    <row r="49" spans="1:6" s="31" customFormat="1" x14ac:dyDescent="0.25">
      <c r="A49" s="26"/>
      <c r="B49" s="26"/>
      <c r="C49" s="22"/>
      <c r="D49" s="22"/>
      <c r="E49" s="73"/>
      <c r="F49" s="76"/>
    </row>
    <row r="50" spans="1:6" s="31" customFormat="1" x14ac:dyDescent="0.25">
      <c r="A50" s="26"/>
      <c r="B50" s="26" t="s">
        <v>605</v>
      </c>
      <c r="C50" s="22" t="s">
        <v>482</v>
      </c>
      <c r="D50" s="22">
        <v>200</v>
      </c>
      <c r="E50" s="73"/>
      <c r="F50" s="76"/>
    </row>
    <row r="51" spans="1:6" s="31" customFormat="1" x14ac:dyDescent="0.25">
      <c r="A51" s="26"/>
      <c r="B51" s="26"/>
      <c r="C51" s="22"/>
      <c r="D51" s="22"/>
      <c r="E51" s="73"/>
      <c r="F51" s="76"/>
    </row>
    <row r="52" spans="1:6" s="31" customFormat="1" x14ac:dyDescent="0.25">
      <c r="A52" s="20"/>
      <c r="B52" s="26" t="s">
        <v>27</v>
      </c>
      <c r="C52" s="22" t="s">
        <v>482</v>
      </c>
      <c r="D52" s="22">
        <v>400</v>
      </c>
      <c r="E52" s="73"/>
      <c r="F52" s="76"/>
    </row>
    <row r="53" spans="1:6" s="31" customFormat="1" x14ac:dyDescent="0.25">
      <c r="A53" s="20"/>
      <c r="B53" s="26"/>
      <c r="C53" s="22"/>
      <c r="D53" s="22"/>
      <c r="E53" s="73"/>
      <c r="F53" s="76"/>
    </row>
    <row r="54" spans="1:6" s="31" customFormat="1" x14ac:dyDescent="0.25">
      <c r="A54" s="38"/>
      <c r="B54" s="34" t="s">
        <v>28</v>
      </c>
      <c r="C54" s="22" t="s">
        <v>482</v>
      </c>
      <c r="D54" s="22">
        <v>375</v>
      </c>
      <c r="E54" s="73"/>
      <c r="F54" s="76"/>
    </row>
    <row r="55" spans="1:6" s="31" customFormat="1" x14ac:dyDescent="0.25">
      <c r="A55" s="38"/>
      <c r="B55" s="34"/>
      <c r="C55" s="22"/>
      <c r="D55" s="22"/>
      <c r="E55" s="73"/>
      <c r="F55" s="76"/>
    </row>
    <row r="56" spans="1:6" s="31" customFormat="1" x14ac:dyDescent="0.25">
      <c r="A56" s="38"/>
      <c r="B56" s="26" t="s">
        <v>612</v>
      </c>
      <c r="C56" s="22" t="s">
        <v>482</v>
      </c>
      <c r="D56" s="22">
        <v>100</v>
      </c>
      <c r="E56" s="73"/>
      <c r="F56" s="76"/>
    </row>
    <row r="57" spans="1:6" s="31" customFormat="1" x14ac:dyDescent="0.25">
      <c r="A57" s="38"/>
      <c r="B57" s="34"/>
      <c r="C57" s="22"/>
      <c r="D57" s="22"/>
      <c r="E57" s="73"/>
      <c r="F57" s="76"/>
    </row>
    <row r="58" spans="1:6" s="31" customFormat="1" x14ac:dyDescent="0.25">
      <c r="A58" s="26"/>
      <c r="B58" s="26" t="s">
        <v>611</v>
      </c>
      <c r="C58" s="22" t="s">
        <v>482</v>
      </c>
      <c r="D58" s="22">
        <v>200</v>
      </c>
      <c r="E58" s="73"/>
      <c r="F58" s="76"/>
    </row>
    <row r="59" spans="1:6" s="31" customFormat="1" x14ac:dyDescent="0.25">
      <c r="A59" s="26"/>
      <c r="B59" s="26"/>
      <c r="C59" s="22"/>
      <c r="D59" s="22"/>
      <c r="E59" s="73"/>
      <c r="F59" s="76"/>
    </row>
    <row r="60" spans="1:6" s="31" customFormat="1" x14ac:dyDescent="0.25">
      <c r="A60" s="26" t="s">
        <v>31</v>
      </c>
      <c r="B60" s="26" t="s">
        <v>29</v>
      </c>
      <c r="C60" s="22"/>
      <c r="D60" s="22"/>
      <c r="E60" s="73"/>
      <c r="F60" s="76"/>
    </row>
    <row r="61" spans="1:6" s="31" customFormat="1" x14ac:dyDescent="0.25">
      <c r="A61" s="26"/>
      <c r="B61" s="26"/>
      <c r="C61" s="22"/>
      <c r="D61" s="22"/>
      <c r="E61" s="73"/>
      <c r="F61" s="76"/>
    </row>
    <row r="62" spans="1:6" s="31" customFormat="1" x14ac:dyDescent="0.25">
      <c r="A62" s="26"/>
      <c r="B62" s="26" t="s">
        <v>30</v>
      </c>
      <c r="C62" s="22" t="s">
        <v>489</v>
      </c>
      <c r="D62" s="22">
        <v>1</v>
      </c>
      <c r="E62" s="73">
        <v>20000</v>
      </c>
      <c r="F62" s="76">
        <f>D62*E62</f>
        <v>20000</v>
      </c>
    </row>
    <row r="63" spans="1:6" s="31" customFormat="1" x14ac:dyDescent="0.25">
      <c r="A63" s="26"/>
      <c r="B63" s="26"/>
      <c r="C63" s="22"/>
      <c r="D63" s="22"/>
      <c r="E63" s="73"/>
      <c r="F63" s="76"/>
    </row>
    <row r="64" spans="1:6" s="31" customFormat="1" ht="24" x14ac:dyDescent="0.25">
      <c r="A64" s="26"/>
      <c r="B64" s="26" t="s">
        <v>490</v>
      </c>
      <c r="C64" s="22" t="s">
        <v>19</v>
      </c>
      <c r="D64" s="22">
        <v>2.5</v>
      </c>
      <c r="E64" s="73">
        <f>F62</f>
        <v>20000</v>
      </c>
      <c r="F64" s="76"/>
    </row>
    <row r="65" spans="1:6" s="31" customFormat="1" x14ac:dyDescent="0.25">
      <c r="A65" s="26"/>
      <c r="B65" s="26"/>
      <c r="C65" s="22"/>
      <c r="D65" s="22"/>
      <c r="E65" s="73"/>
      <c r="F65" s="76"/>
    </row>
    <row r="66" spans="1:6" s="31" customFormat="1" x14ac:dyDescent="0.25">
      <c r="A66" s="33" t="s">
        <v>477</v>
      </c>
      <c r="B66" s="28" t="s">
        <v>478</v>
      </c>
      <c r="C66" s="22"/>
      <c r="D66" s="22"/>
      <c r="E66" s="73"/>
      <c r="F66" s="76"/>
    </row>
    <row r="67" spans="1:6" s="31" customFormat="1" x14ac:dyDescent="0.25">
      <c r="A67" s="33"/>
      <c r="B67" s="28"/>
      <c r="C67" s="22"/>
      <c r="D67" s="22"/>
      <c r="E67" s="73"/>
      <c r="F67" s="76"/>
    </row>
    <row r="68" spans="1:6" s="31" customFormat="1" ht="24" x14ac:dyDescent="0.25">
      <c r="A68" s="26"/>
      <c r="B68" s="20" t="s">
        <v>479</v>
      </c>
      <c r="C68" s="22" t="s">
        <v>11</v>
      </c>
      <c r="D68" s="22">
        <v>8</v>
      </c>
      <c r="E68" s="73">
        <v>7200</v>
      </c>
      <c r="F68" s="76">
        <f>D68*E68</f>
        <v>57600</v>
      </c>
    </row>
    <row r="69" spans="1:6" s="31" customFormat="1" x14ac:dyDescent="0.25">
      <c r="A69" s="26"/>
      <c r="B69" s="20"/>
      <c r="C69" s="22"/>
      <c r="D69" s="22"/>
      <c r="E69" s="73"/>
      <c r="F69" s="103"/>
    </row>
    <row r="70" spans="1:6" s="31" customFormat="1" ht="24" x14ac:dyDescent="0.25">
      <c r="A70" s="26"/>
      <c r="B70" s="20" t="s">
        <v>480</v>
      </c>
      <c r="C70" s="36" t="s">
        <v>19</v>
      </c>
      <c r="D70" s="37">
        <v>5</v>
      </c>
      <c r="E70" s="104">
        <f>F68</f>
        <v>57600</v>
      </c>
      <c r="F70" s="76"/>
    </row>
    <row r="71" spans="1:6" s="31" customFormat="1" x14ac:dyDescent="0.25">
      <c r="A71" s="26"/>
      <c r="B71" s="105"/>
      <c r="C71" s="22"/>
      <c r="D71" s="22"/>
      <c r="E71" s="73"/>
      <c r="F71" s="76"/>
    </row>
    <row r="72" spans="1:6" s="31" customFormat="1" x14ac:dyDescent="0.25">
      <c r="A72" s="133" t="s">
        <v>491</v>
      </c>
      <c r="B72" s="134"/>
      <c r="C72" s="134"/>
      <c r="D72" s="134"/>
      <c r="E72" s="135"/>
      <c r="F72" s="77"/>
    </row>
    <row r="73" spans="1:6" s="31" customFormat="1" x14ac:dyDescent="0.25">
      <c r="A73" s="26"/>
      <c r="B73" s="105"/>
      <c r="C73" s="22"/>
      <c r="D73" s="22"/>
      <c r="E73" s="73"/>
      <c r="F73" s="76"/>
    </row>
    <row r="74" spans="1:6" s="31" customFormat="1" ht="24" x14ac:dyDescent="0.25">
      <c r="A74" s="30" t="s">
        <v>377</v>
      </c>
      <c r="B74" s="30" t="s">
        <v>492</v>
      </c>
      <c r="C74" s="22"/>
      <c r="D74" s="22"/>
      <c r="E74" s="73"/>
      <c r="F74" s="76"/>
    </row>
    <row r="75" spans="1:6" s="31" customFormat="1" x14ac:dyDescent="0.25">
      <c r="A75" s="30"/>
      <c r="B75" s="30"/>
      <c r="C75" s="22"/>
      <c r="D75" s="22"/>
      <c r="E75" s="73"/>
      <c r="F75" s="76"/>
    </row>
    <row r="76" spans="1:6" s="31" customFormat="1" x14ac:dyDescent="0.25">
      <c r="A76" s="26" t="s">
        <v>32</v>
      </c>
      <c r="B76" s="26" t="s">
        <v>493</v>
      </c>
      <c r="C76" s="22"/>
      <c r="D76" s="22"/>
      <c r="E76" s="73"/>
      <c r="F76" s="76"/>
    </row>
    <row r="77" spans="1:6" s="31" customFormat="1" x14ac:dyDescent="0.25">
      <c r="A77" s="26"/>
      <c r="B77" s="26"/>
      <c r="C77" s="22"/>
      <c r="D77" s="22"/>
      <c r="E77" s="73"/>
      <c r="F77" s="76"/>
    </row>
    <row r="78" spans="1:6" s="31" customFormat="1" x14ac:dyDescent="0.25">
      <c r="A78" s="33" t="s">
        <v>33</v>
      </c>
      <c r="B78" s="26" t="s">
        <v>494</v>
      </c>
      <c r="C78" s="22" t="s">
        <v>495</v>
      </c>
      <c r="D78" s="22">
        <v>1</v>
      </c>
      <c r="E78" s="73">
        <v>100000</v>
      </c>
      <c r="F78" s="76">
        <f>D78*E78</f>
        <v>100000</v>
      </c>
    </row>
    <row r="79" spans="1:6" s="31" customFormat="1" x14ac:dyDescent="0.25">
      <c r="A79" s="33"/>
      <c r="B79" s="26"/>
      <c r="C79" s="22"/>
      <c r="D79" s="22"/>
      <c r="E79" s="73"/>
      <c r="F79" s="76"/>
    </row>
    <row r="80" spans="1:6" s="31" customFormat="1" x14ac:dyDescent="0.25">
      <c r="A80" s="33" t="s">
        <v>34</v>
      </c>
      <c r="B80" s="26" t="s">
        <v>496</v>
      </c>
      <c r="C80" s="22" t="s">
        <v>495</v>
      </c>
      <c r="D80" s="22">
        <v>1</v>
      </c>
      <c r="E80" s="73">
        <v>75000</v>
      </c>
      <c r="F80" s="76">
        <f>D80*E80</f>
        <v>75000</v>
      </c>
    </row>
    <row r="81" spans="1:6" s="31" customFormat="1" x14ac:dyDescent="0.25">
      <c r="A81" s="33"/>
      <c r="B81" s="26"/>
      <c r="C81" s="22"/>
      <c r="D81" s="22"/>
      <c r="E81" s="73"/>
      <c r="F81" s="76"/>
    </row>
    <row r="82" spans="1:6" s="31" customFormat="1" x14ac:dyDescent="0.25">
      <c r="A82" s="33" t="s">
        <v>35</v>
      </c>
      <c r="B82" s="26" t="s">
        <v>497</v>
      </c>
      <c r="C82" s="22" t="s">
        <v>11</v>
      </c>
      <c r="D82" s="22">
        <v>8</v>
      </c>
      <c r="E82" s="73"/>
      <c r="F82" s="76"/>
    </row>
    <row r="83" spans="1:6" s="31" customFormat="1" x14ac:dyDescent="0.25">
      <c r="A83" s="33"/>
      <c r="B83" s="26"/>
      <c r="C83" s="22"/>
      <c r="D83" s="22"/>
      <c r="E83" s="73"/>
      <c r="F83" s="76"/>
    </row>
    <row r="84" spans="1:6" s="31" customFormat="1" x14ac:dyDescent="0.25">
      <c r="A84" s="33" t="s">
        <v>37</v>
      </c>
      <c r="B84" s="34" t="s">
        <v>36</v>
      </c>
      <c r="C84" s="35" t="s">
        <v>67</v>
      </c>
      <c r="D84" s="35">
        <v>2</v>
      </c>
      <c r="E84" s="73"/>
      <c r="F84" s="76"/>
    </row>
    <row r="85" spans="1:6" s="31" customFormat="1" x14ac:dyDescent="0.25">
      <c r="A85" s="33"/>
      <c r="B85" s="34"/>
      <c r="C85" s="35"/>
      <c r="D85" s="35"/>
      <c r="E85" s="73"/>
      <c r="F85" s="76"/>
    </row>
    <row r="86" spans="1:6" s="31" customFormat="1" x14ac:dyDescent="0.25">
      <c r="A86" s="33" t="s">
        <v>735</v>
      </c>
      <c r="B86" s="34" t="s">
        <v>569</v>
      </c>
      <c r="C86" s="35" t="s">
        <v>20</v>
      </c>
      <c r="D86" s="35">
        <v>1</v>
      </c>
      <c r="E86" s="73">
        <v>25000</v>
      </c>
      <c r="F86" s="76">
        <f>D86*E86</f>
        <v>25000</v>
      </c>
    </row>
    <row r="87" spans="1:6" s="31" customFormat="1" x14ac:dyDescent="0.25">
      <c r="A87" s="26"/>
      <c r="B87" s="26"/>
      <c r="C87" s="22"/>
      <c r="D87" s="22"/>
      <c r="E87" s="73"/>
      <c r="F87" s="76"/>
    </row>
    <row r="88" spans="1:6" s="31" customFormat="1" x14ac:dyDescent="0.25">
      <c r="A88" s="133" t="s">
        <v>491</v>
      </c>
      <c r="B88" s="134"/>
      <c r="C88" s="134"/>
      <c r="D88" s="134"/>
      <c r="E88" s="135"/>
      <c r="F88" s="77"/>
    </row>
    <row r="89" spans="1:6" s="31" customFormat="1" x14ac:dyDescent="0.25">
      <c r="A89" s="48"/>
      <c r="B89" s="47"/>
      <c r="C89" s="22"/>
      <c r="D89" s="22"/>
      <c r="E89" s="73"/>
      <c r="F89" s="76"/>
    </row>
    <row r="90" spans="1:6" s="31" customFormat="1" x14ac:dyDescent="0.25">
      <c r="A90" s="106" t="s">
        <v>378</v>
      </c>
      <c r="B90" s="28" t="s">
        <v>498</v>
      </c>
      <c r="C90" s="22"/>
      <c r="D90" s="22"/>
      <c r="E90" s="73"/>
      <c r="F90" s="76"/>
    </row>
    <row r="91" spans="1:6" s="31" customFormat="1" x14ac:dyDescent="0.25">
      <c r="A91" s="106"/>
      <c r="B91" s="28"/>
      <c r="C91" s="22"/>
      <c r="D91" s="37"/>
      <c r="E91" s="73"/>
      <c r="F91" s="80"/>
    </row>
    <row r="92" spans="1:6" s="31" customFormat="1" x14ac:dyDescent="0.25">
      <c r="A92" s="107" t="s">
        <v>499</v>
      </c>
      <c r="B92" s="20" t="s">
        <v>500</v>
      </c>
      <c r="C92" s="22"/>
      <c r="D92" s="37"/>
      <c r="E92" s="73"/>
      <c r="F92" s="80"/>
    </row>
    <row r="93" spans="1:6" s="31" customFormat="1" x14ac:dyDescent="0.25">
      <c r="A93" s="107"/>
      <c r="B93" s="20"/>
      <c r="C93" s="22"/>
      <c r="D93" s="37"/>
      <c r="E93" s="73"/>
      <c r="F93" s="80"/>
    </row>
    <row r="94" spans="1:6" s="31" customFormat="1" x14ac:dyDescent="0.2">
      <c r="A94" s="88" t="s">
        <v>501</v>
      </c>
      <c r="B94" s="88" t="s">
        <v>502</v>
      </c>
      <c r="C94" s="27" t="s">
        <v>57</v>
      </c>
      <c r="D94" s="108">
        <v>20</v>
      </c>
      <c r="E94" s="83"/>
      <c r="F94" s="76"/>
    </row>
    <row r="95" spans="1:6" s="31" customFormat="1" x14ac:dyDescent="0.2">
      <c r="A95" s="88"/>
      <c r="B95" s="88"/>
      <c r="C95" s="27"/>
      <c r="D95" s="108"/>
      <c r="E95" s="83"/>
      <c r="F95" s="109"/>
    </row>
    <row r="96" spans="1:6" s="31" customFormat="1" x14ac:dyDescent="0.25">
      <c r="A96" s="88" t="s">
        <v>503</v>
      </c>
      <c r="B96" s="88" t="s">
        <v>504</v>
      </c>
      <c r="C96" s="27" t="s">
        <v>67</v>
      </c>
      <c r="D96" s="22">
        <v>2</v>
      </c>
      <c r="E96" s="83"/>
      <c r="F96" s="76"/>
    </row>
    <row r="97" spans="1:6" s="31" customFormat="1" x14ac:dyDescent="0.25">
      <c r="A97" s="88"/>
      <c r="B97" s="88"/>
      <c r="C97" s="27"/>
      <c r="D97" s="22"/>
      <c r="E97" s="83"/>
      <c r="F97" s="110"/>
    </row>
    <row r="98" spans="1:6" s="31" customFormat="1" x14ac:dyDescent="0.25">
      <c r="A98" s="88" t="s">
        <v>505</v>
      </c>
      <c r="B98" s="88" t="s">
        <v>506</v>
      </c>
      <c r="C98" s="27" t="s">
        <v>67</v>
      </c>
      <c r="D98" s="22">
        <v>2</v>
      </c>
      <c r="E98" s="83"/>
      <c r="F98" s="76"/>
    </row>
    <row r="99" spans="1:6" s="31" customFormat="1" x14ac:dyDescent="0.25">
      <c r="A99" s="88"/>
      <c r="B99" s="88"/>
      <c r="C99" s="27"/>
      <c r="D99" s="22"/>
      <c r="E99" s="83"/>
      <c r="F99" s="110"/>
    </row>
    <row r="100" spans="1:6" s="31" customFormat="1" x14ac:dyDescent="0.25">
      <c r="A100" s="111" t="s">
        <v>507</v>
      </c>
      <c r="B100" s="111" t="s">
        <v>508</v>
      </c>
      <c r="C100" s="27"/>
      <c r="D100" s="22"/>
      <c r="E100" s="83"/>
      <c r="F100" s="80"/>
    </row>
    <row r="101" spans="1:6" s="31" customFormat="1" x14ac:dyDescent="0.25">
      <c r="A101" s="111"/>
      <c r="B101" s="111"/>
      <c r="C101" s="27"/>
      <c r="D101" s="22"/>
      <c r="E101" s="83"/>
      <c r="F101" s="80"/>
    </row>
    <row r="102" spans="1:6" s="31" customFormat="1" x14ac:dyDescent="0.25">
      <c r="A102" s="88" t="s">
        <v>509</v>
      </c>
      <c r="B102" s="88" t="s">
        <v>510</v>
      </c>
      <c r="C102" s="27" t="s">
        <v>57</v>
      </c>
      <c r="D102" s="22">
        <v>2.5</v>
      </c>
      <c r="E102" s="83"/>
      <c r="F102" s="76"/>
    </row>
    <row r="103" spans="1:6" s="31" customFormat="1" x14ac:dyDescent="0.25">
      <c r="A103" s="88"/>
      <c r="B103" s="88"/>
      <c r="C103" s="27"/>
      <c r="D103" s="22"/>
      <c r="E103" s="83"/>
      <c r="F103" s="110"/>
    </row>
    <row r="104" spans="1:6" s="31" customFormat="1" x14ac:dyDescent="0.25">
      <c r="A104" s="88" t="s">
        <v>511</v>
      </c>
      <c r="B104" s="88" t="s">
        <v>512</v>
      </c>
      <c r="C104" s="22" t="s">
        <v>57</v>
      </c>
      <c r="D104" s="22">
        <v>0</v>
      </c>
      <c r="E104" s="112"/>
      <c r="F104" s="76"/>
    </row>
    <row r="105" spans="1:6" s="31" customFormat="1" x14ac:dyDescent="0.25">
      <c r="A105" s="88"/>
      <c r="B105" s="88"/>
      <c r="C105" s="22"/>
      <c r="D105" s="22"/>
      <c r="E105" s="73"/>
      <c r="F105" s="80"/>
    </row>
    <row r="106" spans="1:6" s="31" customFormat="1" x14ac:dyDescent="0.2">
      <c r="A106" s="111" t="s">
        <v>513</v>
      </c>
      <c r="B106" s="111" t="s">
        <v>514</v>
      </c>
      <c r="C106" s="27"/>
      <c r="D106" s="22"/>
      <c r="E106" s="113"/>
      <c r="F106" s="80"/>
    </row>
    <row r="107" spans="1:6" s="31" customFormat="1" ht="7.5" customHeight="1" x14ac:dyDescent="0.2">
      <c r="A107" s="111"/>
      <c r="B107" s="111"/>
      <c r="C107" s="27"/>
      <c r="D107" s="22"/>
      <c r="E107" s="113"/>
      <c r="F107" s="80"/>
    </row>
    <row r="108" spans="1:6" s="31" customFormat="1" x14ac:dyDescent="0.25">
      <c r="A108" s="88" t="s">
        <v>515</v>
      </c>
      <c r="B108" s="88" t="s">
        <v>516</v>
      </c>
      <c r="C108" s="27" t="s">
        <v>67</v>
      </c>
      <c r="D108" s="22">
        <v>1</v>
      </c>
      <c r="E108" s="83"/>
      <c r="F108" s="76"/>
    </row>
    <row r="109" spans="1:6" s="31" customFormat="1" ht="9" customHeight="1" x14ac:dyDescent="0.25">
      <c r="A109" s="88"/>
      <c r="B109" s="88"/>
      <c r="C109" s="27"/>
      <c r="D109" s="22"/>
      <c r="E109" s="83"/>
      <c r="F109" s="110"/>
    </row>
    <row r="110" spans="1:6" s="31" customFormat="1" x14ac:dyDescent="0.25">
      <c r="A110" s="88" t="s">
        <v>517</v>
      </c>
      <c r="B110" s="88" t="s">
        <v>713</v>
      </c>
      <c r="C110" s="27" t="s">
        <v>67</v>
      </c>
      <c r="D110" s="22">
        <v>5</v>
      </c>
      <c r="E110" s="114"/>
      <c r="F110" s="76"/>
    </row>
    <row r="111" spans="1:6" s="31" customFormat="1" ht="9" customHeight="1" x14ac:dyDescent="0.25">
      <c r="A111" s="88"/>
      <c r="B111" s="88"/>
      <c r="C111" s="27"/>
      <c r="D111" s="22"/>
      <c r="E111" s="114"/>
      <c r="F111" s="84"/>
    </row>
    <row r="112" spans="1:6" s="31" customFormat="1" ht="17.25" customHeight="1" x14ac:dyDescent="0.25">
      <c r="A112" s="88" t="s">
        <v>518</v>
      </c>
      <c r="B112" s="88" t="s">
        <v>519</v>
      </c>
      <c r="C112" s="27" t="s">
        <v>67</v>
      </c>
      <c r="D112" s="22">
        <v>1</v>
      </c>
      <c r="E112" s="114"/>
      <c r="F112" s="76"/>
    </row>
    <row r="113" spans="1:6" s="31" customFormat="1" x14ac:dyDescent="0.25">
      <c r="A113" s="88"/>
      <c r="B113" s="88"/>
      <c r="C113" s="27"/>
      <c r="D113" s="22"/>
      <c r="E113" s="83"/>
      <c r="F113" s="110"/>
    </row>
    <row r="114" spans="1:6" s="31" customFormat="1" x14ac:dyDescent="0.25">
      <c r="A114" s="88" t="s">
        <v>520</v>
      </c>
      <c r="B114" s="88" t="s">
        <v>521</v>
      </c>
      <c r="C114" s="27" t="s">
        <v>67</v>
      </c>
      <c r="D114" s="22">
        <v>1</v>
      </c>
      <c r="E114" s="83"/>
      <c r="F114" s="76"/>
    </row>
    <row r="115" spans="1:6" s="31" customFormat="1" x14ac:dyDescent="0.25">
      <c r="A115" s="88"/>
      <c r="B115" s="88"/>
      <c r="C115" s="27"/>
      <c r="D115" s="22"/>
      <c r="E115" s="83"/>
      <c r="F115" s="110"/>
    </row>
    <row r="116" spans="1:6" s="31" customFormat="1" x14ac:dyDescent="0.25">
      <c r="A116" s="88" t="s">
        <v>522</v>
      </c>
      <c r="B116" s="88" t="s">
        <v>523</v>
      </c>
      <c r="C116" s="27" t="s">
        <v>67</v>
      </c>
      <c r="D116" s="22">
        <v>1</v>
      </c>
      <c r="E116" s="114"/>
      <c r="F116" s="76"/>
    </row>
    <row r="117" spans="1:6" s="31" customFormat="1" x14ac:dyDescent="0.25">
      <c r="A117" s="88"/>
      <c r="B117" s="88"/>
      <c r="C117" s="27"/>
      <c r="D117" s="22"/>
      <c r="E117" s="83"/>
      <c r="F117" s="110"/>
    </row>
    <row r="118" spans="1:6" s="31" customFormat="1" x14ac:dyDescent="0.25">
      <c r="A118" s="88" t="s">
        <v>524</v>
      </c>
      <c r="B118" s="88" t="s">
        <v>525</v>
      </c>
      <c r="C118" s="27" t="s">
        <v>67</v>
      </c>
      <c r="D118" s="22">
        <v>3</v>
      </c>
      <c r="E118" s="83"/>
      <c r="F118" s="76"/>
    </row>
    <row r="119" spans="1:6" s="31" customFormat="1" x14ac:dyDescent="0.25">
      <c r="A119" s="88"/>
      <c r="B119" s="88"/>
      <c r="C119" s="27"/>
      <c r="D119" s="22"/>
      <c r="E119" s="83"/>
      <c r="F119" s="110"/>
    </row>
    <row r="120" spans="1:6" s="31" customFormat="1" x14ac:dyDescent="0.25">
      <c r="A120" s="88" t="s">
        <v>526</v>
      </c>
      <c r="B120" s="88" t="s">
        <v>527</v>
      </c>
      <c r="C120" s="27" t="s">
        <v>67</v>
      </c>
      <c r="D120" s="22">
        <v>3</v>
      </c>
      <c r="E120" s="83"/>
      <c r="F120" s="76"/>
    </row>
    <row r="121" spans="1:6" s="31" customFormat="1" x14ac:dyDescent="0.25">
      <c r="A121" s="88"/>
      <c r="B121" s="88"/>
      <c r="C121" s="27"/>
      <c r="D121" s="22"/>
      <c r="E121" s="83"/>
      <c r="F121" s="110"/>
    </row>
    <row r="122" spans="1:6" s="31" customFormat="1" x14ac:dyDescent="0.25">
      <c r="A122" s="88" t="s">
        <v>528</v>
      </c>
      <c r="B122" s="88" t="s">
        <v>529</v>
      </c>
      <c r="C122" s="27" t="s">
        <v>67</v>
      </c>
      <c r="D122" s="22">
        <v>2</v>
      </c>
      <c r="E122" s="83"/>
      <c r="F122" s="76"/>
    </row>
    <row r="123" spans="1:6" s="31" customFormat="1" x14ac:dyDescent="0.25">
      <c r="A123" s="88"/>
      <c r="B123" s="88"/>
      <c r="C123" s="27"/>
      <c r="D123" s="22"/>
      <c r="E123" s="83"/>
      <c r="F123" s="110"/>
    </row>
    <row r="124" spans="1:6" s="31" customFormat="1" x14ac:dyDescent="0.25">
      <c r="A124" s="88" t="s">
        <v>530</v>
      </c>
      <c r="B124" s="88" t="s">
        <v>531</v>
      </c>
      <c r="C124" s="27" t="s">
        <v>67</v>
      </c>
      <c r="D124" s="22">
        <v>1</v>
      </c>
      <c r="E124" s="83"/>
      <c r="F124" s="76"/>
    </row>
    <row r="125" spans="1:6" s="31" customFormat="1" x14ac:dyDescent="0.25">
      <c r="A125" s="88"/>
      <c r="B125" s="88"/>
      <c r="C125" s="27"/>
      <c r="D125" s="22"/>
      <c r="E125" s="83"/>
      <c r="F125" s="110"/>
    </row>
    <row r="126" spans="1:6" s="31" customFormat="1" x14ac:dyDescent="0.25">
      <c r="A126" s="88" t="s">
        <v>532</v>
      </c>
      <c r="B126" s="88" t="s">
        <v>533</v>
      </c>
      <c r="C126" s="27" t="s">
        <v>67</v>
      </c>
      <c r="D126" s="22">
        <v>2</v>
      </c>
      <c r="E126" s="83"/>
      <c r="F126" s="76"/>
    </row>
    <row r="127" spans="1:6" s="31" customFormat="1" x14ac:dyDescent="0.25">
      <c r="A127" s="88"/>
      <c r="B127" s="88"/>
      <c r="C127" s="27"/>
      <c r="D127" s="22"/>
      <c r="E127" s="83"/>
      <c r="F127" s="110"/>
    </row>
    <row r="128" spans="1:6" s="31" customFormat="1" x14ac:dyDescent="0.25">
      <c r="A128" s="88" t="s">
        <v>534</v>
      </c>
      <c r="B128" s="88" t="s">
        <v>535</v>
      </c>
      <c r="C128" s="27" t="s">
        <v>67</v>
      </c>
      <c r="D128" s="22">
        <v>1</v>
      </c>
      <c r="E128" s="83"/>
      <c r="F128" s="76"/>
    </row>
    <row r="129" spans="1:6" s="31" customFormat="1" x14ac:dyDescent="0.25">
      <c r="A129" s="88"/>
      <c r="B129" s="88"/>
      <c r="C129" s="27"/>
      <c r="D129" s="22"/>
      <c r="E129" s="83"/>
      <c r="F129" s="110"/>
    </row>
    <row r="130" spans="1:6" s="31" customFormat="1" x14ac:dyDescent="0.25">
      <c r="A130" s="88" t="s">
        <v>536</v>
      </c>
      <c r="B130" s="88" t="s">
        <v>537</v>
      </c>
      <c r="C130" s="27" t="s">
        <v>67</v>
      </c>
      <c r="D130" s="22">
        <v>0</v>
      </c>
      <c r="E130" s="114"/>
      <c r="F130" s="76"/>
    </row>
    <row r="131" spans="1:6" s="31" customFormat="1" x14ac:dyDescent="0.25">
      <c r="A131" s="88"/>
      <c r="B131" s="88"/>
      <c r="C131" s="27"/>
      <c r="D131" s="22"/>
      <c r="E131" s="83"/>
      <c r="F131" s="110"/>
    </row>
    <row r="132" spans="1:6" s="31" customFormat="1" x14ac:dyDescent="0.25">
      <c r="A132" s="88" t="s">
        <v>538</v>
      </c>
      <c r="B132" s="88" t="s">
        <v>539</v>
      </c>
      <c r="C132" s="27" t="s">
        <v>67</v>
      </c>
      <c r="D132" s="22">
        <v>1</v>
      </c>
      <c r="E132" s="83"/>
      <c r="F132" s="76"/>
    </row>
    <row r="133" spans="1:6" s="31" customFormat="1" x14ac:dyDescent="0.25">
      <c r="A133" s="88"/>
      <c r="B133" s="88"/>
      <c r="C133" s="27"/>
      <c r="D133" s="22"/>
      <c r="E133" s="83"/>
      <c r="F133" s="110"/>
    </row>
    <row r="134" spans="1:6" s="31" customFormat="1" x14ac:dyDescent="0.25">
      <c r="A134" s="88" t="s">
        <v>540</v>
      </c>
      <c r="B134" s="88" t="s">
        <v>541</v>
      </c>
      <c r="C134" s="27" t="s">
        <v>67</v>
      </c>
      <c r="D134" s="22">
        <v>1</v>
      </c>
      <c r="E134" s="83"/>
      <c r="F134" s="76"/>
    </row>
    <row r="135" spans="1:6" s="31" customFormat="1" x14ac:dyDescent="0.25">
      <c r="A135" s="88"/>
      <c r="B135" s="88"/>
      <c r="C135" s="27"/>
      <c r="D135" s="22"/>
      <c r="E135" s="83"/>
      <c r="F135" s="110"/>
    </row>
    <row r="136" spans="1:6" s="31" customFormat="1" x14ac:dyDescent="0.25">
      <c r="A136" s="88" t="s">
        <v>542</v>
      </c>
      <c r="B136" s="88" t="s">
        <v>543</v>
      </c>
      <c r="C136" s="27" t="s">
        <v>67</v>
      </c>
      <c r="D136" s="22">
        <v>1</v>
      </c>
      <c r="E136" s="83"/>
      <c r="F136" s="76"/>
    </row>
    <row r="137" spans="1:6" s="31" customFormat="1" x14ac:dyDescent="0.25">
      <c r="A137" s="88"/>
      <c r="B137" s="88"/>
      <c r="C137" s="27"/>
      <c r="D137" s="22"/>
      <c r="E137" s="83"/>
      <c r="F137" s="110"/>
    </row>
    <row r="138" spans="1:6" s="31" customFormat="1" x14ac:dyDescent="0.25">
      <c r="A138" s="111" t="s">
        <v>544</v>
      </c>
      <c r="B138" s="111" t="s">
        <v>545</v>
      </c>
      <c r="C138" s="27"/>
      <c r="D138" s="22"/>
      <c r="E138" s="83"/>
      <c r="F138" s="80"/>
    </row>
    <row r="139" spans="1:6" s="31" customFormat="1" x14ac:dyDescent="0.25">
      <c r="A139" s="111"/>
      <c r="B139" s="111"/>
      <c r="C139" s="27"/>
      <c r="D139" s="22"/>
      <c r="E139" s="83"/>
      <c r="F139" s="80"/>
    </row>
    <row r="140" spans="1:6" s="31" customFormat="1" ht="24" x14ac:dyDescent="0.25">
      <c r="A140" s="88" t="s">
        <v>547</v>
      </c>
      <c r="B140" s="88" t="s">
        <v>548</v>
      </c>
      <c r="C140" s="22" t="s">
        <v>546</v>
      </c>
      <c r="D140" s="22">
        <v>1</v>
      </c>
      <c r="E140" s="73"/>
      <c r="F140" s="76"/>
    </row>
    <row r="141" spans="1:6" s="31" customFormat="1" x14ac:dyDescent="0.25">
      <c r="A141" s="88"/>
      <c r="B141" s="88"/>
      <c r="C141" s="22"/>
      <c r="D141" s="22"/>
      <c r="E141" s="73"/>
      <c r="F141" s="80"/>
    </row>
    <row r="142" spans="1:6" s="31" customFormat="1" x14ac:dyDescent="0.25">
      <c r="A142" s="88" t="s">
        <v>549</v>
      </c>
      <c r="B142" s="88" t="s">
        <v>550</v>
      </c>
      <c r="C142" s="22" t="s">
        <v>19</v>
      </c>
      <c r="D142" s="22">
        <v>2.5</v>
      </c>
      <c r="E142" s="73"/>
      <c r="F142" s="76"/>
    </row>
    <row r="143" spans="1:6" s="31" customFormat="1" x14ac:dyDescent="0.25">
      <c r="A143" s="88"/>
      <c r="B143" s="88"/>
      <c r="C143" s="22"/>
      <c r="D143" s="22"/>
      <c r="E143" s="73"/>
      <c r="F143" s="80"/>
    </row>
    <row r="144" spans="1:6" s="31" customFormat="1" ht="24" x14ac:dyDescent="0.25">
      <c r="A144" s="111" t="s">
        <v>551</v>
      </c>
      <c r="B144" s="111" t="s">
        <v>552</v>
      </c>
      <c r="C144" s="27"/>
      <c r="D144" s="27"/>
      <c r="E144" s="83"/>
      <c r="F144" s="110"/>
    </row>
    <row r="145" spans="1:6" s="31" customFormat="1" x14ac:dyDescent="0.25">
      <c r="A145" s="111"/>
      <c r="B145" s="111"/>
      <c r="C145" s="27"/>
      <c r="D145" s="27"/>
      <c r="E145" s="83"/>
      <c r="F145" s="110"/>
    </row>
    <row r="146" spans="1:6" s="39" customFormat="1" x14ac:dyDescent="0.25">
      <c r="A146" s="88" t="s">
        <v>553</v>
      </c>
      <c r="B146" s="88" t="s">
        <v>554</v>
      </c>
      <c r="C146" s="27" t="s">
        <v>555</v>
      </c>
      <c r="D146" s="22">
        <v>1</v>
      </c>
      <c r="E146" s="83"/>
      <c r="F146" s="76"/>
    </row>
    <row r="147" spans="1:6" s="39" customFormat="1" x14ac:dyDescent="0.25">
      <c r="A147" s="88"/>
      <c r="B147" s="88"/>
      <c r="C147" s="27"/>
      <c r="D147" s="22"/>
      <c r="E147" s="83"/>
      <c r="F147" s="110"/>
    </row>
    <row r="148" spans="1:6" s="31" customFormat="1" x14ac:dyDescent="0.25">
      <c r="A148" s="88" t="s">
        <v>556</v>
      </c>
      <c r="B148" s="88" t="s">
        <v>557</v>
      </c>
      <c r="C148" s="27" t="s">
        <v>11</v>
      </c>
      <c r="D148" s="22">
        <v>8</v>
      </c>
      <c r="E148" s="83"/>
      <c r="F148" s="76"/>
    </row>
    <row r="149" spans="1:6" s="31" customFormat="1" x14ac:dyDescent="0.25">
      <c r="A149" s="88"/>
      <c r="B149" s="88"/>
      <c r="C149" s="27"/>
      <c r="D149" s="22"/>
      <c r="E149" s="83"/>
      <c r="F149" s="110"/>
    </row>
    <row r="150" spans="1:6" s="31" customFormat="1" x14ac:dyDescent="0.25">
      <c r="A150" s="88" t="s">
        <v>558</v>
      </c>
      <c r="B150" s="88" t="s">
        <v>559</v>
      </c>
      <c r="C150" s="27"/>
      <c r="D150" s="22"/>
      <c r="E150" s="83"/>
      <c r="F150" s="80"/>
    </row>
    <row r="151" spans="1:6" s="31" customFormat="1" x14ac:dyDescent="0.25">
      <c r="A151" s="88"/>
      <c r="B151" s="88"/>
      <c r="C151" s="27"/>
      <c r="D151" s="22"/>
      <c r="E151" s="83"/>
      <c r="F151" s="80"/>
    </row>
    <row r="152" spans="1:6" s="31" customFormat="1" x14ac:dyDescent="0.25">
      <c r="A152" s="88" t="s">
        <v>560</v>
      </c>
      <c r="B152" s="88" t="s">
        <v>711</v>
      </c>
      <c r="C152" s="27" t="s">
        <v>11</v>
      </c>
      <c r="D152" s="22">
        <v>8</v>
      </c>
      <c r="E152" s="114">
        <v>12500</v>
      </c>
      <c r="F152" s="76">
        <f>D152*E152</f>
        <v>100000</v>
      </c>
    </row>
    <row r="153" spans="1:6" s="31" customFormat="1" x14ac:dyDescent="0.25">
      <c r="A153" s="88"/>
      <c r="B153" s="88"/>
      <c r="C153" s="27"/>
      <c r="D153" s="22"/>
      <c r="E153" s="83"/>
      <c r="F153" s="110"/>
    </row>
    <row r="154" spans="1:6" s="31" customFormat="1" x14ac:dyDescent="0.25">
      <c r="A154" s="133" t="s">
        <v>491</v>
      </c>
      <c r="B154" s="134"/>
      <c r="C154" s="134"/>
      <c r="D154" s="134"/>
      <c r="E154" s="135"/>
      <c r="F154" s="78"/>
    </row>
    <row r="155" spans="1:6" s="31" customFormat="1" x14ac:dyDescent="0.25">
      <c r="A155" s="88"/>
      <c r="B155" s="88"/>
      <c r="C155" s="42"/>
      <c r="D155" s="42"/>
      <c r="E155" s="74"/>
      <c r="F155" s="79"/>
    </row>
    <row r="156" spans="1:6" s="31" customFormat="1" x14ac:dyDescent="0.25">
      <c r="A156" s="30" t="s">
        <v>39</v>
      </c>
      <c r="B156" s="28" t="s">
        <v>38</v>
      </c>
      <c r="C156" s="22"/>
      <c r="D156" s="22"/>
      <c r="E156" s="73"/>
      <c r="F156" s="76"/>
    </row>
    <row r="157" spans="1:6" s="31" customFormat="1" x14ac:dyDescent="0.25">
      <c r="A157" s="30"/>
      <c r="B157" s="28"/>
      <c r="C157" s="22"/>
      <c r="D157" s="22"/>
      <c r="E157" s="73"/>
      <c r="F157" s="76"/>
    </row>
    <row r="158" spans="1:6" s="31" customFormat="1" x14ac:dyDescent="0.25">
      <c r="A158" s="33" t="s">
        <v>561</v>
      </c>
      <c r="B158" s="34" t="s">
        <v>562</v>
      </c>
      <c r="C158" s="35" t="s">
        <v>9</v>
      </c>
      <c r="D158" s="35">
        <v>8</v>
      </c>
      <c r="E158" s="73"/>
      <c r="F158" s="76"/>
    </row>
    <row r="159" spans="1:6" s="31" customFormat="1" x14ac:dyDescent="0.25">
      <c r="A159" s="33"/>
      <c r="B159" s="34"/>
      <c r="C159" s="35"/>
      <c r="D159" s="35"/>
      <c r="E159" s="73"/>
      <c r="F159" s="76"/>
    </row>
    <row r="160" spans="1:6" s="31" customFormat="1" x14ac:dyDescent="0.25">
      <c r="A160" s="33" t="s">
        <v>84</v>
      </c>
      <c r="B160" s="34" t="s">
        <v>85</v>
      </c>
      <c r="C160" s="22"/>
      <c r="D160" s="22"/>
      <c r="E160" s="73"/>
      <c r="F160" s="76"/>
    </row>
    <row r="161" spans="1:6" s="31" customFormat="1" x14ac:dyDescent="0.25">
      <c r="A161" s="33"/>
      <c r="B161" s="34"/>
      <c r="C161" s="22"/>
      <c r="D161" s="22"/>
      <c r="E161" s="73"/>
      <c r="F161" s="76"/>
    </row>
    <row r="162" spans="1:6" s="31" customFormat="1" ht="24" x14ac:dyDescent="0.25">
      <c r="A162" s="26"/>
      <c r="B162" s="20" t="s">
        <v>563</v>
      </c>
      <c r="C162" s="22" t="s">
        <v>67</v>
      </c>
      <c r="D162" s="22">
        <v>5</v>
      </c>
      <c r="E162" s="73"/>
      <c r="F162" s="76"/>
    </row>
    <row r="163" spans="1:6" s="31" customFormat="1" x14ac:dyDescent="0.25">
      <c r="A163" s="26"/>
      <c r="B163" s="26"/>
      <c r="C163" s="22"/>
      <c r="D163" s="22"/>
      <c r="E163" s="73"/>
      <c r="F163" s="76"/>
    </row>
    <row r="164" spans="1:6" s="31" customFormat="1" x14ac:dyDescent="0.25">
      <c r="A164" s="33" t="s">
        <v>86</v>
      </c>
      <c r="B164" s="34" t="s">
        <v>87</v>
      </c>
      <c r="C164" s="22" t="s">
        <v>67</v>
      </c>
      <c r="D164" s="22">
        <v>10</v>
      </c>
      <c r="E164" s="73"/>
      <c r="F164" s="76"/>
    </row>
    <row r="165" spans="1:6" s="31" customFormat="1" x14ac:dyDescent="0.25">
      <c r="A165" s="33"/>
      <c r="B165" s="34"/>
      <c r="C165" s="22"/>
      <c r="D165" s="22"/>
      <c r="E165" s="73"/>
      <c r="F165" s="76"/>
    </row>
    <row r="166" spans="1:6" s="31" customFormat="1" x14ac:dyDescent="0.25">
      <c r="A166" s="33" t="s">
        <v>88</v>
      </c>
      <c r="B166" s="34" t="s">
        <v>89</v>
      </c>
      <c r="C166" s="22" t="s">
        <v>67</v>
      </c>
      <c r="D166" s="22">
        <v>5</v>
      </c>
      <c r="E166" s="73"/>
      <c r="F166" s="76"/>
    </row>
    <row r="167" spans="1:6" s="31" customFormat="1" x14ac:dyDescent="0.25">
      <c r="A167" s="26"/>
      <c r="B167" s="26"/>
      <c r="C167" s="22"/>
      <c r="D167" s="22"/>
      <c r="E167" s="73"/>
      <c r="F167" s="76"/>
    </row>
    <row r="168" spans="1:6" s="31" customFormat="1" x14ac:dyDescent="0.25">
      <c r="A168" s="16" t="s">
        <v>75</v>
      </c>
      <c r="B168" s="17" t="s">
        <v>76</v>
      </c>
      <c r="C168" s="35"/>
      <c r="D168" s="22"/>
      <c r="E168" s="73"/>
      <c r="F168" s="76"/>
    </row>
    <row r="169" spans="1:6" s="31" customFormat="1" x14ac:dyDescent="0.25">
      <c r="A169" s="38"/>
      <c r="B169" s="34"/>
      <c r="C169" s="35"/>
      <c r="D169" s="22"/>
      <c r="E169" s="73"/>
      <c r="F169" s="76"/>
    </row>
    <row r="170" spans="1:6" s="31" customFormat="1" x14ac:dyDescent="0.25">
      <c r="A170" s="16" t="s">
        <v>77</v>
      </c>
      <c r="B170" s="17" t="s">
        <v>78</v>
      </c>
      <c r="C170" s="35"/>
      <c r="D170" s="22"/>
      <c r="E170" s="73"/>
      <c r="F170" s="76"/>
    </row>
    <row r="171" spans="1:6" s="31" customFormat="1" x14ac:dyDescent="0.25">
      <c r="A171" s="19"/>
      <c r="B171" s="43"/>
      <c r="C171" s="35"/>
      <c r="D171" s="22"/>
      <c r="E171" s="73"/>
      <c r="F171" s="76"/>
    </row>
    <row r="172" spans="1:6" s="31" customFormat="1" ht="24" x14ac:dyDescent="0.25">
      <c r="A172" s="20" t="s">
        <v>564</v>
      </c>
      <c r="B172" s="26" t="s">
        <v>565</v>
      </c>
      <c r="C172" s="22" t="s">
        <v>67</v>
      </c>
      <c r="D172" s="22">
        <v>50</v>
      </c>
      <c r="E172" s="73"/>
      <c r="F172" s="76"/>
    </row>
    <row r="173" spans="1:6" s="31" customFormat="1" x14ac:dyDescent="0.25">
      <c r="A173" s="20"/>
      <c r="B173" s="26"/>
      <c r="C173" s="22"/>
      <c r="D173" s="22"/>
      <c r="E173" s="73"/>
      <c r="F173" s="76"/>
    </row>
    <row r="174" spans="1:6" s="31" customFormat="1" ht="24" x14ac:dyDescent="0.25">
      <c r="A174" s="20" t="s">
        <v>566</v>
      </c>
      <c r="B174" s="20" t="s">
        <v>567</v>
      </c>
      <c r="C174" s="22" t="s">
        <v>67</v>
      </c>
      <c r="D174" s="22">
        <v>50</v>
      </c>
      <c r="E174" s="73"/>
      <c r="F174" s="76"/>
    </row>
    <row r="175" spans="1:6" s="31" customFormat="1" x14ac:dyDescent="0.25">
      <c r="A175" s="20"/>
      <c r="B175" s="20"/>
      <c r="C175" s="22"/>
      <c r="D175" s="22"/>
      <c r="E175" s="73"/>
      <c r="F175" s="80"/>
    </row>
    <row r="176" spans="1:6" s="31" customFormat="1" x14ac:dyDescent="0.25">
      <c r="A176" s="20" t="s">
        <v>79</v>
      </c>
      <c r="B176" s="20" t="s">
        <v>80</v>
      </c>
      <c r="C176" s="22" t="s">
        <v>67</v>
      </c>
      <c r="D176" s="22">
        <v>20</v>
      </c>
      <c r="E176" s="73"/>
      <c r="F176" s="76"/>
    </row>
    <row r="177" spans="1:9" s="31" customFormat="1" x14ac:dyDescent="0.25">
      <c r="A177" s="20"/>
      <c r="B177" s="20"/>
      <c r="C177" s="22"/>
      <c r="D177" s="22"/>
      <c r="E177" s="73"/>
      <c r="F177" s="80"/>
      <c r="G177" s="40"/>
      <c r="H177" s="40"/>
      <c r="I177" s="40"/>
    </row>
    <row r="178" spans="1:9" s="31" customFormat="1" x14ac:dyDescent="0.25">
      <c r="A178" s="20" t="s">
        <v>81</v>
      </c>
      <c r="B178" s="20" t="s">
        <v>82</v>
      </c>
      <c r="C178" s="22" t="s">
        <v>83</v>
      </c>
      <c r="D178" s="22">
        <v>1300</v>
      </c>
      <c r="E178" s="73"/>
      <c r="F178" s="76"/>
    </row>
    <row r="179" spans="1:9" s="31" customFormat="1" x14ac:dyDescent="0.25">
      <c r="A179" s="26"/>
      <c r="B179" s="26"/>
      <c r="C179" s="22"/>
      <c r="D179" s="22"/>
      <c r="E179" s="73"/>
      <c r="F179" s="76"/>
    </row>
    <row r="180" spans="1:9" s="31" customFormat="1" x14ac:dyDescent="0.25">
      <c r="A180" s="133" t="s">
        <v>491</v>
      </c>
      <c r="B180" s="134"/>
      <c r="C180" s="134"/>
      <c r="D180" s="134"/>
      <c r="E180" s="135"/>
      <c r="F180" s="78"/>
    </row>
    <row r="181" spans="1:9" s="31" customFormat="1" x14ac:dyDescent="0.25">
      <c r="A181" s="26"/>
      <c r="B181" s="26"/>
      <c r="C181" s="22"/>
      <c r="D181" s="22"/>
      <c r="E181" s="73"/>
      <c r="F181" s="80"/>
    </row>
    <row r="182" spans="1:9" x14ac:dyDescent="0.25">
      <c r="A182" s="98" t="s">
        <v>663</v>
      </c>
      <c r="B182" s="115" t="s">
        <v>662</v>
      </c>
      <c r="C182" s="22"/>
      <c r="D182" s="22"/>
      <c r="E182" s="73"/>
      <c r="F182" s="80"/>
    </row>
    <row r="183" spans="1:9" x14ac:dyDescent="0.25">
      <c r="A183" s="26"/>
      <c r="B183" s="20"/>
      <c r="C183" s="22"/>
      <c r="D183" s="22"/>
      <c r="E183" s="73"/>
      <c r="F183" s="80"/>
    </row>
    <row r="184" spans="1:9" ht="24" x14ac:dyDescent="0.25">
      <c r="A184" s="98" t="s">
        <v>100</v>
      </c>
      <c r="B184" s="116" t="s">
        <v>101</v>
      </c>
      <c r="D184" s="89"/>
      <c r="E184" s="100"/>
      <c r="F184" s="101"/>
    </row>
    <row r="185" spans="1:9" x14ac:dyDescent="0.25">
      <c r="A185" s="102"/>
      <c r="B185" s="117"/>
      <c r="D185" s="89"/>
      <c r="E185" s="100"/>
      <c r="F185" s="101"/>
    </row>
    <row r="186" spans="1:9" ht="24" x14ac:dyDescent="0.25">
      <c r="A186" s="102" t="s">
        <v>102</v>
      </c>
      <c r="B186" s="118" t="s">
        <v>103</v>
      </c>
      <c r="D186" s="89"/>
      <c r="E186" s="100"/>
      <c r="F186" s="101"/>
    </row>
    <row r="187" spans="1:9" x14ac:dyDescent="0.25">
      <c r="A187" s="102"/>
      <c r="B187" s="117"/>
      <c r="D187" s="89"/>
      <c r="E187" s="100"/>
      <c r="F187" s="101"/>
    </row>
    <row r="188" spans="1:9" ht="24" x14ac:dyDescent="0.25">
      <c r="A188" s="20" t="s">
        <v>104</v>
      </c>
      <c r="B188" s="26" t="s">
        <v>105</v>
      </c>
      <c r="C188" s="27" t="s">
        <v>20</v>
      </c>
      <c r="D188" s="89">
        <v>1</v>
      </c>
      <c r="E188" s="100">
        <v>325000</v>
      </c>
      <c r="F188" s="84">
        <f>D188*E188</f>
        <v>325000</v>
      </c>
    </row>
    <row r="189" spans="1:9" x14ac:dyDescent="0.25">
      <c r="A189" s="26"/>
      <c r="B189" s="26"/>
      <c r="C189" s="22"/>
      <c r="D189" s="22"/>
      <c r="E189" s="73"/>
      <c r="F189" s="80"/>
    </row>
    <row r="190" spans="1:9" x14ac:dyDescent="0.25">
      <c r="A190" s="133" t="s">
        <v>491</v>
      </c>
      <c r="B190" s="134"/>
      <c r="C190" s="134"/>
      <c r="D190" s="134"/>
      <c r="E190" s="135"/>
      <c r="F190" s="78"/>
    </row>
    <row r="191" spans="1:9" x14ac:dyDescent="0.25">
      <c r="A191" s="26"/>
      <c r="B191" s="26"/>
      <c r="C191" s="22"/>
      <c r="D191" s="22"/>
      <c r="E191" s="73"/>
      <c r="F191" s="80"/>
    </row>
    <row r="192" spans="1:9" s="31" customFormat="1" ht="24" x14ac:dyDescent="0.25">
      <c r="A192" s="30" t="s">
        <v>356</v>
      </c>
      <c r="B192" s="30" t="s">
        <v>357</v>
      </c>
      <c r="C192" s="22"/>
      <c r="D192" s="22"/>
      <c r="E192" s="73"/>
      <c r="F192" s="76"/>
    </row>
    <row r="193" spans="1:6" s="31" customFormat="1" x14ac:dyDescent="0.25">
      <c r="A193" s="30"/>
      <c r="B193" s="30"/>
      <c r="C193" s="22"/>
      <c r="D193" s="22"/>
      <c r="E193" s="73"/>
      <c r="F193" s="76"/>
    </row>
    <row r="194" spans="1:6" s="31" customFormat="1" x14ac:dyDescent="0.25">
      <c r="A194" s="26" t="s">
        <v>358</v>
      </c>
      <c r="B194" s="26" t="s">
        <v>449</v>
      </c>
      <c r="C194" s="22"/>
      <c r="D194" s="22"/>
      <c r="E194" s="73"/>
      <c r="F194" s="80"/>
    </row>
    <row r="195" spans="1:6" s="31" customFormat="1" x14ac:dyDescent="0.25">
      <c r="A195" s="26"/>
      <c r="B195" s="26"/>
      <c r="C195" s="22"/>
      <c r="D195" s="22"/>
      <c r="E195" s="73"/>
      <c r="F195" s="80"/>
    </row>
    <row r="196" spans="1:6" s="31" customFormat="1" x14ac:dyDescent="0.25">
      <c r="A196" s="26" t="s">
        <v>359</v>
      </c>
      <c r="B196" s="26" t="s">
        <v>450</v>
      </c>
      <c r="C196" s="22"/>
      <c r="D196" s="22"/>
      <c r="E196" s="73"/>
      <c r="F196" s="80"/>
    </row>
    <row r="197" spans="1:6" s="31" customFormat="1" x14ac:dyDescent="0.25">
      <c r="A197" s="26"/>
      <c r="B197" s="26"/>
      <c r="C197" s="22"/>
      <c r="D197" s="22"/>
      <c r="E197" s="73"/>
      <c r="F197" s="80"/>
    </row>
    <row r="198" spans="1:6" s="31" customFormat="1" x14ac:dyDescent="0.25">
      <c r="A198" s="26"/>
      <c r="B198" s="26" t="s">
        <v>451</v>
      </c>
      <c r="C198" s="22" t="s">
        <v>106</v>
      </c>
      <c r="D198" s="22">
        <v>1</v>
      </c>
      <c r="E198" s="73">
        <v>20000</v>
      </c>
      <c r="F198" s="76">
        <f>D198*E198</f>
        <v>20000</v>
      </c>
    </row>
    <row r="199" spans="1:6" s="31" customFormat="1" x14ac:dyDescent="0.25">
      <c r="A199" s="26"/>
      <c r="B199" s="26"/>
      <c r="C199" s="22"/>
      <c r="D199" s="22"/>
      <c r="E199" s="73"/>
      <c r="F199" s="80"/>
    </row>
    <row r="200" spans="1:6" s="31" customFormat="1" ht="24" x14ac:dyDescent="0.25">
      <c r="A200" s="26"/>
      <c r="B200" s="26" t="s">
        <v>452</v>
      </c>
      <c r="C200" s="22" t="s">
        <v>19</v>
      </c>
      <c r="D200" s="22">
        <v>5</v>
      </c>
      <c r="E200" s="73">
        <f>F198</f>
        <v>20000</v>
      </c>
      <c r="F200" s="76"/>
    </row>
    <row r="201" spans="1:6" s="31" customFormat="1" x14ac:dyDescent="0.25">
      <c r="A201" s="26"/>
      <c r="B201" s="26"/>
      <c r="C201" s="22"/>
      <c r="D201" s="22"/>
      <c r="E201" s="73"/>
      <c r="F201" s="76"/>
    </row>
    <row r="202" spans="1:6" s="31" customFormat="1" x14ac:dyDescent="0.25">
      <c r="A202" s="26"/>
      <c r="B202" s="26" t="s">
        <v>571</v>
      </c>
      <c r="C202" s="22" t="s">
        <v>570</v>
      </c>
      <c r="D202" s="22">
        <v>1</v>
      </c>
      <c r="E202" s="112">
        <v>50000</v>
      </c>
      <c r="F202" s="76">
        <f>D202*E202</f>
        <v>50000</v>
      </c>
    </row>
    <row r="203" spans="1:6" s="31" customFormat="1" x14ac:dyDescent="0.25">
      <c r="A203" s="26"/>
      <c r="B203" s="132"/>
      <c r="C203" s="22"/>
      <c r="D203" s="22"/>
      <c r="E203" s="112"/>
      <c r="F203" s="76"/>
    </row>
    <row r="204" spans="1:6" s="31" customFormat="1" x14ac:dyDescent="0.25">
      <c r="A204" s="26" t="s">
        <v>360</v>
      </c>
      <c r="B204" s="26" t="s">
        <v>453</v>
      </c>
      <c r="C204" s="22"/>
      <c r="D204" s="22"/>
      <c r="E204" s="73"/>
      <c r="F204" s="76"/>
    </row>
    <row r="205" spans="1:6" s="31" customFormat="1" x14ac:dyDescent="0.25">
      <c r="A205" s="26"/>
      <c r="B205" s="26"/>
      <c r="C205" s="22"/>
      <c r="D205" s="22"/>
      <c r="E205" s="73"/>
      <c r="F205" s="76"/>
    </row>
    <row r="206" spans="1:6" s="31" customFormat="1" x14ac:dyDescent="0.25">
      <c r="A206" s="26"/>
      <c r="B206" s="26" t="s">
        <v>454</v>
      </c>
      <c r="C206" s="22" t="s">
        <v>67</v>
      </c>
      <c r="D206" s="22">
        <v>1</v>
      </c>
      <c r="E206" s="73"/>
      <c r="F206" s="76"/>
    </row>
    <row r="207" spans="1:6" s="31" customFormat="1" x14ac:dyDescent="0.25">
      <c r="A207" s="26"/>
      <c r="B207" s="26"/>
      <c r="C207" s="22"/>
      <c r="D207" s="22"/>
      <c r="E207" s="73"/>
      <c r="F207" s="76"/>
    </row>
    <row r="208" spans="1:6" s="31" customFormat="1" x14ac:dyDescent="0.25">
      <c r="A208" s="26"/>
      <c r="B208" s="26" t="s">
        <v>456</v>
      </c>
      <c r="C208" s="22" t="s">
        <v>455</v>
      </c>
      <c r="D208" s="22">
        <v>1</v>
      </c>
      <c r="E208" s="73"/>
      <c r="F208" s="76"/>
    </row>
    <row r="209" spans="1:6" s="31" customFormat="1" x14ac:dyDescent="0.25">
      <c r="A209" s="26"/>
      <c r="B209" s="26"/>
      <c r="C209" s="22"/>
      <c r="D209" s="22"/>
      <c r="E209" s="73"/>
      <c r="F209" s="76"/>
    </row>
    <row r="210" spans="1:6" s="31" customFormat="1" x14ac:dyDescent="0.25">
      <c r="A210" s="26" t="s">
        <v>726</v>
      </c>
      <c r="B210" s="26" t="s">
        <v>674</v>
      </c>
      <c r="C210" s="22" t="s">
        <v>652</v>
      </c>
      <c r="D210" s="22">
        <v>1</v>
      </c>
      <c r="E210" s="112">
        <v>50000</v>
      </c>
      <c r="F210" s="76">
        <f>D210*E210</f>
        <v>50000</v>
      </c>
    </row>
    <row r="211" spans="1:6" s="31" customFormat="1" x14ac:dyDescent="0.25">
      <c r="A211" s="26"/>
      <c r="B211" s="26"/>
      <c r="C211" s="22"/>
      <c r="D211" s="22"/>
      <c r="E211" s="112"/>
      <c r="F211" s="81"/>
    </row>
    <row r="212" spans="1:6" x14ac:dyDescent="0.25">
      <c r="A212" s="133" t="s">
        <v>491</v>
      </c>
      <c r="B212" s="134"/>
      <c r="C212" s="134"/>
      <c r="D212" s="134"/>
      <c r="E212" s="135"/>
      <c r="F212" s="78"/>
    </row>
  </sheetData>
  <mergeCells count="7">
    <mergeCell ref="A212:E212"/>
    <mergeCell ref="A190:E190"/>
    <mergeCell ref="A4:F4"/>
    <mergeCell ref="A180:E180"/>
    <mergeCell ref="A154:E154"/>
    <mergeCell ref="A88:E88"/>
    <mergeCell ref="A72:E72"/>
  </mergeCells>
  <dataValidations count="2">
    <dataValidation type="custom" allowBlank="1" showInputMessage="1" showErrorMessage="1" prompt="Invalid rate - A value with an invalid decimal part_x000a_was entered." sqref="WVL90:WVL93 IZ90:IZ93 SV90:SV93 ACR90:ACR93 AMN90:AMN93 AWJ90:AWJ93 BGF90:BGF93 BQB90:BQB93 BZX90:BZX93 CJT90:CJT93 CTP90:CTP93 DDL90:DDL93 DNH90:DNH93 DXD90:DXD93 EGZ90:EGZ93 EQV90:EQV93 FAR90:FAR93 FKN90:FKN93 FUJ90:FUJ93 GEF90:GEF93 GOB90:GOB93 GXX90:GXX93 HHT90:HHT93 HRP90:HRP93 IBL90:IBL93 ILH90:ILH93 IVD90:IVD93 JEZ90:JEZ93 JOV90:JOV93 JYR90:JYR93 KIN90:KIN93 KSJ90:KSJ93 LCF90:LCF93 LMB90:LMB93 LVX90:LVX93 MFT90:MFT93 MPP90:MPP93 MZL90:MZL93 NJH90:NJH93 NTD90:NTD93 OCZ90:OCZ93 OMV90:OMV93 OWR90:OWR93 PGN90:PGN93 PQJ90:PQJ93 QAF90:QAF93 QKB90:QKB93 QTX90:QTX93 RDT90:RDT93 RNP90:RNP93 RXL90:RXL93 SHH90:SHH93 SRD90:SRD93 TAZ90:TAZ93 TKV90:TKV93 TUR90:TUR93 UEN90:UEN93 UOJ90:UOJ93 UYF90:UYF93 VIB90:VIB93 VRX90:VRX93 WBT90:WBT93 WLP90:WLP93 F91:F93" xr:uid="{27501000-C169-42CD-8C44-927A5B75AD68}">
      <formula1>(F90)-TRUNC(F90,2)=0</formula1>
    </dataValidation>
    <dataValidation type="custom" allowBlank="1" showInputMessage="1" showErrorMessage="1" errorTitle="Invalid rate" error="A value with an invalid decimal part_x000a_was entered." sqref="E70 F69" xr:uid="{E3B525A3-CED6-4BE5-A342-BBAD451BD3E5}">
      <formula1>(E69)-TRUNC(E69,2)=0</formula1>
    </dataValidation>
  </dataValidations>
  <pageMargins left="0.25" right="0.25" top="0.75" bottom="0.75" header="0.3" footer="0.3"/>
  <pageSetup paperSize="9" scale="95" fitToHeight="0" orientation="portrait" r:id="rId1"/>
  <rowBreaks count="4" manualBreakCount="4">
    <brk id="53" max="5" man="1"/>
    <brk id="116" max="5" man="1"/>
    <brk id="172" max="5" man="1"/>
    <brk id="212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AF778-4A8E-4BF2-87EE-20A42FE3A7A7}">
  <sheetPr>
    <pageSetUpPr fitToPage="1"/>
  </sheetPr>
  <dimension ref="A1:I675"/>
  <sheetViews>
    <sheetView view="pageBreakPreview" topLeftCell="A74" zoomScaleNormal="100" zoomScaleSheetLayoutView="100" workbookViewId="0">
      <selection activeCell="G2" sqref="G2:P683"/>
    </sheetView>
  </sheetViews>
  <sheetFormatPr defaultColWidth="8.85546875" defaultRowHeight="12" x14ac:dyDescent="0.25"/>
  <cols>
    <col min="1" max="1" width="13.42578125" style="102" customWidth="1"/>
    <col min="2" max="2" width="51.42578125" style="102" customWidth="1"/>
    <col min="3" max="3" width="9.5703125" style="99" customWidth="1"/>
    <col min="4" max="4" width="8.42578125" style="89" customWidth="1"/>
    <col min="5" max="5" width="13.5703125" style="90" customWidth="1"/>
    <col min="6" max="6" width="16.42578125" style="91" customWidth="1"/>
    <col min="7" max="7" width="8.85546875" style="93"/>
    <col min="8" max="8" width="11.5703125" style="93" customWidth="1"/>
    <col min="9" max="9" width="18.42578125" style="93" customWidth="1"/>
    <col min="10" max="16384" width="8.85546875" style="93"/>
  </cols>
  <sheetData>
    <row r="1" spans="1:8" ht="12.75" x14ac:dyDescent="0.25">
      <c r="A1" s="2" t="s">
        <v>0</v>
      </c>
      <c r="B1" s="93"/>
      <c r="C1" s="94"/>
      <c r="D1" s="95"/>
      <c r="E1" s="119"/>
      <c r="F1" s="119"/>
    </row>
    <row r="2" spans="1:8" ht="12.75" x14ac:dyDescent="0.25">
      <c r="A2" s="4" t="s">
        <v>1</v>
      </c>
      <c r="B2" s="93"/>
      <c r="C2" s="94"/>
      <c r="D2" s="95"/>
      <c r="E2" s="119"/>
      <c r="F2" s="119"/>
    </row>
    <row r="3" spans="1:8" ht="12.75" x14ac:dyDescent="0.25">
      <c r="A3" s="5" t="s">
        <v>706</v>
      </c>
      <c r="B3" s="93"/>
      <c r="C3" s="94"/>
      <c r="D3" s="95"/>
      <c r="E3" s="119"/>
      <c r="F3" s="119"/>
    </row>
    <row r="4" spans="1:8" ht="12.75" x14ac:dyDescent="0.25">
      <c r="A4" s="137" t="s">
        <v>406</v>
      </c>
      <c r="B4" s="137"/>
      <c r="C4" s="137"/>
      <c r="D4" s="137"/>
      <c r="E4" s="137"/>
      <c r="F4" s="137"/>
      <c r="G4" s="120"/>
      <c r="H4" s="120"/>
    </row>
    <row r="5" spans="1:8" ht="17.45" customHeight="1" x14ac:dyDescent="0.25">
      <c r="A5" s="7" t="s">
        <v>3</v>
      </c>
      <c r="B5" s="7" t="s">
        <v>4</v>
      </c>
      <c r="C5" s="7" t="s">
        <v>5</v>
      </c>
      <c r="D5" s="7" t="s">
        <v>10</v>
      </c>
      <c r="E5" s="18" t="s">
        <v>6</v>
      </c>
      <c r="F5" s="18" t="s">
        <v>7</v>
      </c>
    </row>
    <row r="6" spans="1:8" x14ac:dyDescent="0.25">
      <c r="A6" s="21" t="s">
        <v>661</v>
      </c>
      <c r="B6" s="121" t="s">
        <v>659</v>
      </c>
      <c r="C6" s="122"/>
      <c r="D6" s="123"/>
      <c r="E6" s="124"/>
      <c r="F6" s="125"/>
    </row>
    <row r="8" spans="1:8" x14ac:dyDescent="0.25">
      <c r="A8" s="21" t="s">
        <v>41</v>
      </c>
      <c r="B8" s="21" t="s">
        <v>40</v>
      </c>
      <c r="C8" s="24"/>
    </row>
    <row r="9" spans="1:8" x14ac:dyDescent="0.25">
      <c r="A9" s="20"/>
      <c r="B9" s="20"/>
      <c r="C9" s="20"/>
    </row>
    <row r="10" spans="1:8" x14ac:dyDescent="0.25">
      <c r="A10" s="19" t="s">
        <v>43</v>
      </c>
      <c r="B10" s="19" t="s">
        <v>42</v>
      </c>
      <c r="C10" s="23"/>
    </row>
    <row r="11" spans="1:8" x14ac:dyDescent="0.25">
      <c r="A11" s="20"/>
      <c r="B11" s="20"/>
      <c r="C11" s="20"/>
    </row>
    <row r="12" spans="1:8" ht="11.45" customHeight="1" x14ac:dyDescent="0.25">
      <c r="A12" s="19" t="s">
        <v>92</v>
      </c>
      <c r="B12" s="19" t="s">
        <v>44</v>
      </c>
      <c r="C12" s="23" t="s">
        <v>73</v>
      </c>
      <c r="D12" s="89">
        <f>1.25+0.25</f>
        <v>1.5</v>
      </c>
    </row>
    <row r="13" spans="1:8" x14ac:dyDescent="0.25">
      <c r="A13" s="20"/>
      <c r="B13" s="20"/>
      <c r="C13" s="20"/>
    </row>
    <row r="14" spans="1:8" x14ac:dyDescent="0.25">
      <c r="A14" s="19" t="s">
        <v>93</v>
      </c>
      <c r="B14" s="19" t="s">
        <v>45</v>
      </c>
      <c r="C14" s="23"/>
    </row>
    <row r="15" spans="1:8" x14ac:dyDescent="0.25">
      <c r="A15" s="20"/>
      <c r="B15" s="20"/>
      <c r="C15" s="20"/>
    </row>
    <row r="16" spans="1:8" ht="11.45" customHeight="1" x14ac:dyDescent="0.25">
      <c r="A16" s="19" t="s">
        <v>94</v>
      </c>
      <c r="B16" s="19" t="s">
        <v>46</v>
      </c>
      <c r="C16" s="23" t="s">
        <v>73</v>
      </c>
      <c r="D16" s="89">
        <f>1.25+0.25</f>
        <v>1.5</v>
      </c>
    </row>
    <row r="17" spans="1:9" x14ac:dyDescent="0.25">
      <c r="A17" s="20"/>
      <c r="B17" s="20"/>
      <c r="C17" s="20"/>
    </row>
    <row r="18" spans="1:9" x14ac:dyDescent="0.25">
      <c r="A18" s="19" t="s">
        <v>52</v>
      </c>
      <c r="B18" s="19" t="s">
        <v>51</v>
      </c>
      <c r="C18" s="23"/>
      <c r="E18" s="126"/>
      <c r="F18" s="100"/>
    </row>
    <row r="19" spans="1:9" x14ac:dyDescent="0.25">
      <c r="A19" s="20"/>
      <c r="B19" s="20"/>
      <c r="C19" s="20"/>
      <c r="E19" s="126"/>
      <c r="F19" s="100"/>
    </row>
    <row r="20" spans="1:9" x14ac:dyDescent="0.25">
      <c r="A20" s="19" t="s">
        <v>54</v>
      </c>
      <c r="B20" s="19" t="s">
        <v>53</v>
      </c>
      <c r="C20" s="23" t="s">
        <v>67</v>
      </c>
      <c r="D20" s="89">
        <f>3</f>
        <v>3</v>
      </c>
      <c r="E20" s="126"/>
      <c r="F20" s="100"/>
    </row>
    <row r="21" spans="1:9" x14ac:dyDescent="0.25">
      <c r="A21" s="19"/>
      <c r="B21" s="19"/>
      <c r="C21" s="23"/>
      <c r="E21" s="126"/>
      <c r="F21" s="100"/>
    </row>
    <row r="22" spans="1:9" x14ac:dyDescent="0.25">
      <c r="A22" s="19"/>
      <c r="B22" s="19" t="s">
        <v>684</v>
      </c>
      <c r="C22" s="23" t="s">
        <v>68</v>
      </c>
      <c r="D22" s="89">
        <v>200</v>
      </c>
      <c r="E22" s="126"/>
      <c r="F22" s="100"/>
      <c r="H22" s="127"/>
      <c r="I22" s="127"/>
    </row>
    <row r="23" spans="1:9" x14ac:dyDescent="0.25">
      <c r="A23" s="19"/>
      <c r="B23" s="19"/>
      <c r="C23" s="23"/>
      <c r="E23" s="126"/>
      <c r="F23" s="100"/>
    </row>
    <row r="24" spans="1:9" x14ac:dyDescent="0.25">
      <c r="A24" s="102" t="s">
        <v>56</v>
      </c>
      <c r="B24" s="102" t="s">
        <v>55</v>
      </c>
      <c r="E24" s="126"/>
      <c r="F24" s="100"/>
    </row>
    <row r="25" spans="1:9" x14ac:dyDescent="0.25">
      <c r="E25" s="126"/>
      <c r="F25" s="100"/>
    </row>
    <row r="26" spans="1:9" x14ac:dyDescent="0.25">
      <c r="B26" s="102" t="s">
        <v>681</v>
      </c>
      <c r="C26" s="99" t="s">
        <v>17</v>
      </c>
      <c r="D26" s="89">
        <v>1</v>
      </c>
      <c r="E26" s="126">
        <v>3000</v>
      </c>
      <c r="F26" s="100">
        <f>E26*D26</f>
        <v>3000</v>
      </c>
    </row>
    <row r="27" spans="1:9" x14ac:dyDescent="0.25">
      <c r="E27" s="126"/>
      <c r="F27" s="100"/>
    </row>
    <row r="28" spans="1:9" ht="24" x14ac:dyDescent="0.25">
      <c r="B28" s="88" t="s">
        <v>404</v>
      </c>
      <c r="C28" s="99" t="s">
        <v>67</v>
      </c>
      <c r="D28" s="89">
        <v>5</v>
      </c>
      <c r="E28" s="126"/>
      <c r="F28" s="100"/>
    </row>
    <row r="29" spans="1:9" x14ac:dyDescent="0.25">
      <c r="B29" s="88"/>
      <c r="E29" s="126"/>
      <c r="F29" s="100"/>
    </row>
    <row r="30" spans="1:9" x14ac:dyDescent="0.25">
      <c r="B30" s="88" t="s">
        <v>651</v>
      </c>
      <c r="C30" s="99" t="s">
        <v>67</v>
      </c>
      <c r="D30" s="89">
        <v>1</v>
      </c>
      <c r="E30" s="126"/>
      <c r="F30" s="100"/>
    </row>
    <row r="31" spans="1:9" x14ac:dyDescent="0.25">
      <c r="B31" s="88"/>
      <c r="E31" s="126"/>
      <c r="F31" s="100"/>
    </row>
    <row r="32" spans="1:9" x14ac:dyDescent="0.25">
      <c r="B32" s="88" t="s">
        <v>715</v>
      </c>
      <c r="C32" s="99" t="s">
        <v>67</v>
      </c>
      <c r="D32" s="89">
        <v>1</v>
      </c>
      <c r="E32" s="126"/>
      <c r="F32" s="100"/>
    </row>
    <row r="33" spans="1:6" x14ac:dyDescent="0.25">
      <c r="B33" s="88"/>
      <c r="E33" s="126"/>
      <c r="F33" s="100"/>
    </row>
    <row r="34" spans="1:6" x14ac:dyDescent="0.25">
      <c r="A34" s="19" t="s">
        <v>95</v>
      </c>
      <c r="B34" s="19" t="s">
        <v>96</v>
      </c>
      <c r="C34" s="23"/>
    </row>
    <row r="35" spans="1:6" x14ac:dyDescent="0.25">
      <c r="A35" s="20"/>
      <c r="B35" s="20"/>
      <c r="C35" s="20"/>
    </row>
    <row r="36" spans="1:6" x14ac:dyDescent="0.25">
      <c r="A36" s="19" t="s">
        <v>97</v>
      </c>
      <c r="B36" s="19" t="s">
        <v>98</v>
      </c>
      <c r="C36" s="23" t="s">
        <v>49</v>
      </c>
      <c r="D36" s="89">
        <f>850+50</f>
        <v>900</v>
      </c>
      <c r="F36" s="100"/>
    </row>
    <row r="37" spans="1:6" x14ac:dyDescent="0.25">
      <c r="A37" s="20"/>
      <c r="B37" s="20"/>
      <c r="C37" s="20"/>
    </row>
    <row r="38" spans="1:6" x14ac:dyDescent="0.25">
      <c r="A38" s="19"/>
      <c r="B38" s="19" t="s">
        <v>677</v>
      </c>
      <c r="C38" s="23" t="s">
        <v>49</v>
      </c>
      <c r="D38" s="89">
        <f>850+50</f>
        <v>900</v>
      </c>
      <c r="F38" s="100"/>
    </row>
    <row r="39" spans="1:6" x14ac:dyDescent="0.25">
      <c r="A39" s="19"/>
      <c r="B39" s="19"/>
      <c r="C39" s="23"/>
      <c r="F39" s="100"/>
    </row>
    <row r="40" spans="1:6" x14ac:dyDescent="0.25">
      <c r="A40" s="133" t="s">
        <v>491</v>
      </c>
      <c r="B40" s="134"/>
      <c r="C40" s="134"/>
      <c r="D40" s="134"/>
      <c r="E40" s="135"/>
      <c r="F40" s="72"/>
    </row>
    <row r="41" spans="1:6" x14ac:dyDescent="0.25">
      <c r="A41" s="19"/>
      <c r="B41" s="19"/>
      <c r="C41" s="23"/>
      <c r="F41" s="100"/>
    </row>
    <row r="42" spans="1:6" x14ac:dyDescent="0.25">
      <c r="A42" s="69" t="s">
        <v>379</v>
      </c>
      <c r="B42" s="70" t="s">
        <v>590</v>
      </c>
      <c r="C42" s="35"/>
      <c r="D42" s="22"/>
      <c r="E42" s="73"/>
      <c r="F42" s="80"/>
    </row>
    <row r="43" spans="1:6" x14ac:dyDescent="0.25">
      <c r="A43" s="69"/>
      <c r="B43" s="70"/>
      <c r="C43" s="35"/>
      <c r="D43" s="22"/>
      <c r="E43" s="73"/>
      <c r="F43" s="80"/>
    </row>
    <row r="44" spans="1:6" x14ac:dyDescent="0.25">
      <c r="A44" s="38" t="s">
        <v>591</v>
      </c>
      <c r="B44" s="34" t="s">
        <v>592</v>
      </c>
      <c r="C44" s="22"/>
      <c r="D44" s="22"/>
      <c r="E44" s="73"/>
      <c r="F44" s="80"/>
    </row>
    <row r="45" spans="1:6" x14ac:dyDescent="0.25">
      <c r="A45" s="38"/>
      <c r="B45" s="34"/>
      <c r="C45" s="22"/>
      <c r="D45" s="22"/>
      <c r="E45" s="73"/>
      <c r="F45" s="80"/>
    </row>
    <row r="46" spans="1:6" ht="24" x14ac:dyDescent="0.25">
      <c r="A46" s="38" t="s">
        <v>593</v>
      </c>
      <c r="B46" s="34" t="s">
        <v>721</v>
      </c>
      <c r="C46" s="22" t="s">
        <v>736</v>
      </c>
      <c r="D46" s="22">
        <v>1000</v>
      </c>
      <c r="E46" s="73"/>
      <c r="F46" s="76"/>
    </row>
    <row r="47" spans="1:6" x14ac:dyDescent="0.25">
      <c r="A47" s="38"/>
      <c r="B47" s="34"/>
      <c r="C47" s="22"/>
      <c r="D47" s="22"/>
      <c r="E47" s="73"/>
      <c r="F47" s="80"/>
    </row>
    <row r="48" spans="1:6" ht="24" x14ac:dyDescent="0.25">
      <c r="A48" s="20" t="s">
        <v>594</v>
      </c>
      <c r="B48" s="26" t="s">
        <v>99</v>
      </c>
      <c r="C48" s="22" t="s">
        <v>737</v>
      </c>
      <c r="D48" s="22">
        <v>500</v>
      </c>
      <c r="E48" s="73"/>
      <c r="F48" s="76"/>
    </row>
    <row r="49" spans="1:6" x14ac:dyDescent="0.25">
      <c r="A49" s="26"/>
      <c r="B49" s="26"/>
      <c r="C49" s="22"/>
      <c r="D49" s="22"/>
      <c r="E49" s="73"/>
      <c r="F49" s="80"/>
    </row>
    <row r="50" spans="1:6" x14ac:dyDescent="0.25">
      <c r="A50" s="133" t="s">
        <v>491</v>
      </c>
      <c r="B50" s="134"/>
      <c r="C50" s="134"/>
      <c r="D50" s="134"/>
      <c r="E50" s="135"/>
      <c r="F50" s="77"/>
    </row>
    <row r="51" spans="1:6" x14ac:dyDescent="0.25">
      <c r="A51" s="20"/>
      <c r="B51" s="20"/>
      <c r="C51" s="20"/>
    </row>
    <row r="52" spans="1:6" x14ac:dyDescent="0.25">
      <c r="A52" s="98" t="s">
        <v>663</v>
      </c>
      <c r="B52" s="115" t="s">
        <v>662</v>
      </c>
      <c r="C52" s="20"/>
    </row>
    <row r="53" spans="1:6" x14ac:dyDescent="0.25">
      <c r="A53" s="20"/>
      <c r="B53" s="20"/>
      <c r="C53" s="20"/>
    </row>
    <row r="54" spans="1:6" x14ac:dyDescent="0.25">
      <c r="A54" s="98" t="s">
        <v>100</v>
      </c>
      <c r="B54" s="98" t="s">
        <v>101</v>
      </c>
    </row>
    <row r="56" spans="1:6" x14ac:dyDescent="0.25">
      <c r="A56" s="102" t="s">
        <v>383</v>
      </c>
      <c r="B56" s="102" t="s">
        <v>381</v>
      </c>
    </row>
    <row r="58" spans="1:6" x14ac:dyDescent="0.25">
      <c r="A58" s="102" t="s">
        <v>382</v>
      </c>
      <c r="B58" s="102" t="s">
        <v>384</v>
      </c>
    </row>
    <row r="60" spans="1:6" x14ac:dyDescent="0.25">
      <c r="B60" s="102" t="s">
        <v>385</v>
      </c>
      <c r="C60" s="99" t="s">
        <v>738</v>
      </c>
      <c r="D60" s="89">
        <f>50+50</f>
        <v>100</v>
      </c>
    </row>
    <row r="62" spans="1:6" x14ac:dyDescent="0.25">
      <c r="B62" s="102" t="s">
        <v>675</v>
      </c>
      <c r="C62" s="99" t="s">
        <v>738</v>
      </c>
      <c r="D62" s="89">
        <v>25</v>
      </c>
    </row>
    <row r="64" spans="1:6" x14ac:dyDescent="0.25">
      <c r="A64" s="133" t="s">
        <v>491</v>
      </c>
      <c r="B64" s="134"/>
      <c r="C64" s="134"/>
      <c r="D64" s="134"/>
      <c r="E64" s="135"/>
      <c r="F64" s="72"/>
    </row>
    <row r="66" spans="1:6" x14ac:dyDescent="0.25">
      <c r="A66" s="98" t="s">
        <v>363</v>
      </c>
      <c r="B66" s="111" t="s">
        <v>589</v>
      </c>
    </row>
    <row r="68" spans="1:6" x14ac:dyDescent="0.25">
      <c r="A68" s="102" t="s">
        <v>365</v>
      </c>
      <c r="B68" s="102" t="s">
        <v>364</v>
      </c>
    </row>
    <row r="70" spans="1:6" ht="11.45" customHeight="1" x14ac:dyDescent="0.25">
      <c r="A70" s="102" t="s">
        <v>366</v>
      </c>
      <c r="B70" s="88" t="s">
        <v>367</v>
      </c>
      <c r="C70" s="99" t="s">
        <v>68</v>
      </c>
      <c r="D70" s="89">
        <f>100+80</f>
        <v>180</v>
      </c>
    </row>
    <row r="72" spans="1:6" x14ac:dyDescent="0.25">
      <c r="B72" s="88" t="s">
        <v>462</v>
      </c>
      <c r="C72" s="99" t="s">
        <v>68</v>
      </c>
      <c r="D72" s="89">
        <v>80</v>
      </c>
      <c r="E72" s="126"/>
      <c r="F72" s="100"/>
    </row>
    <row r="74" spans="1:6" ht="24" x14ac:dyDescent="0.25">
      <c r="A74" s="102" t="s">
        <v>369</v>
      </c>
      <c r="B74" s="88" t="s">
        <v>368</v>
      </c>
    </row>
    <row r="76" spans="1:6" x14ac:dyDescent="0.25">
      <c r="A76" s="102" t="s">
        <v>371</v>
      </c>
      <c r="B76" s="88" t="s">
        <v>370</v>
      </c>
      <c r="C76" s="99" t="s">
        <v>738</v>
      </c>
      <c r="D76" s="89">
        <f>10+25</f>
        <v>35</v>
      </c>
    </row>
    <row r="78" spans="1:6" ht="22.35" customHeight="1" x14ac:dyDescent="0.25">
      <c r="A78" s="102" t="s">
        <v>373</v>
      </c>
      <c r="B78" s="88" t="s">
        <v>372</v>
      </c>
    </row>
    <row r="80" spans="1:6" x14ac:dyDescent="0.25">
      <c r="A80" s="102" t="s">
        <v>374</v>
      </c>
      <c r="B80" s="102" t="s">
        <v>386</v>
      </c>
      <c r="C80" s="99" t="s">
        <v>18</v>
      </c>
      <c r="D80" s="89">
        <f>10+4</f>
        <v>14</v>
      </c>
    </row>
    <row r="82" spans="1:6" x14ac:dyDescent="0.25">
      <c r="A82" s="133" t="s">
        <v>491</v>
      </c>
      <c r="B82" s="134"/>
      <c r="C82" s="134"/>
      <c r="D82" s="134"/>
      <c r="E82" s="135"/>
      <c r="F82" s="72"/>
    </row>
    <row r="83" spans="1:6" ht="9" customHeight="1" x14ac:dyDescent="0.25"/>
    <row r="84" spans="1:6" x14ac:dyDescent="0.25">
      <c r="A84" s="98" t="s">
        <v>667</v>
      </c>
      <c r="B84" s="115" t="s">
        <v>666</v>
      </c>
    </row>
    <row r="86" spans="1:6" x14ac:dyDescent="0.25">
      <c r="A86" s="98" t="s">
        <v>107</v>
      </c>
      <c r="B86" s="98" t="s">
        <v>108</v>
      </c>
      <c r="C86" s="128"/>
    </row>
    <row r="88" spans="1:6" x14ac:dyDescent="0.25">
      <c r="A88" s="102" t="s">
        <v>109</v>
      </c>
      <c r="B88" s="102" t="s">
        <v>110</v>
      </c>
    </row>
    <row r="90" spans="1:6" ht="36" x14ac:dyDescent="0.25">
      <c r="A90" s="102" t="s">
        <v>111</v>
      </c>
      <c r="B90" s="88" t="s">
        <v>407</v>
      </c>
    </row>
    <row r="92" spans="1:6" x14ac:dyDescent="0.25">
      <c r="B92" s="102" t="s">
        <v>716</v>
      </c>
      <c r="C92" s="99" t="s">
        <v>49</v>
      </c>
      <c r="D92" s="89">
        <f>90+10</f>
        <v>100</v>
      </c>
    </row>
    <row r="94" spans="1:6" x14ac:dyDescent="0.25">
      <c r="B94" s="102" t="s">
        <v>718</v>
      </c>
      <c r="C94" s="99" t="s">
        <v>49</v>
      </c>
      <c r="D94" s="89">
        <v>270</v>
      </c>
    </row>
    <row r="96" spans="1:6" ht="24" x14ac:dyDescent="0.25">
      <c r="B96" s="88" t="s">
        <v>719</v>
      </c>
      <c r="C96" s="99" t="s">
        <v>49</v>
      </c>
      <c r="D96" s="89">
        <v>150</v>
      </c>
    </row>
    <row r="98" spans="1:6" x14ac:dyDescent="0.25">
      <c r="B98" s="102" t="s">
        <v>720</v>
      </c>
      <c r="C98" s="99" t="s">
        <v>49</v>
      </c>
      <c r="D98" s="89">
        <v>100</v>
      </c>
    </row>
    <row r="100" spans="1:6" x14ac:dyDescent="0.25">
      <c r="B100" s="102" t="s">
        <v>683</v>
      </c>
      <c r="C100" s="99" t="s">
        <v>68</v>
      </c>
      <c r="D100" s="89">
        <f>200</f>
        <v>200</v>
      </c>
    </row>
    <row r="102" spans="1:6" x14ac:dyDescent="0.25">
      <c r="B102" s="102" t="s">
        <v>714</v>
      </c>
      <c r="C102" s="99" t="s">
        <v>68</v>
      </c>
      <c r="D102" s="89">
        <v>100</v>
      </c>
    </row>
    <row r="104" spans="1:6" ht="24" x14ac:dyDescent="0.25">
      <c r="B104" s="88" t="s">
        <v>717</v>
      </c>
      <c r="C104" s="99" t="s">
        <v>738</v>
      </c>
      <c r="D104" s="89">
        <v>2.5</v>
      </c>
      <c r="E104" s="126"/>
      <c r="F104" s="100"/>
    </row>
    <row r="106" spans="1:6" ht="24" x14ac:dyDescent="0.25">
      <c r="A106" s="102" t="s">
        <v>113</v>
      </c>
      <c r="B106" s="88" t="s">
        <v>114</v>
      </c>
      <c r="C106" s="99" t="s">
        <v>49</v>
      </c>
      <c r="D106" s="89">
        <v>10</v>
      </c>
    </row>
    <row r="108" spans="1:6" ht="24" x14ac:dyDescent="0.25">
      <c r="A108" s="102" t="s">
        <v>115</v>
      </c>
      <c r="B108" s="88" t="s">
        <v>116</v>
      </c>
    </row>
    <row r="110" spans="1:6" x14ac:dyDescent="0.25">
      <c r="A110" s="102" t="s">
        <v>117</v>
      </c>
      <c r="B110" s="102" t="s">
        <v>118</v>
      </c>
    </row>
    <row r="112" spans="1:6" x14ac:dyDescent="0.25">
      <c r="B112" s="102" t="s">
        <v>119</v>
      </c>
      <c r="C112" s="99" t="s">
        <v>49</v>
      </c>
      <c r="D112" s="89">
        <f>5+1</f>
        <v>6</v>
      </c>
    </row>
    <row r="113" spans="1:9" x14ac:dyDescent="0.25">
      <c r="I113" s="127"/>
    </row>
    <row r="114" spans="1:9" x14ac:dyDescent="0.25">
      <c r="B114" s="102" t="s">
        <v>120</v>
      </c>
      <c r="C114" s="99" t="s">
        <v>49</v>
      </c>
      <c r="D114" s="89">
        <f>13+1</f>
        <v>14</v>
      </c>
    </row>
    <row r="116" spans="1:9" x14ac:dyDescent="0.25">
      <c r="A116" s="102" t="s">
        <v>599</v>
      </c>
      <c r="B116" s="102" t="s">
        <v>598</v>
      </c>
    </row>
    <row r="118" spans="1:9" x14ac:dyDescent="0.25">
      <c r="B118" s="102" t="s">
        <v>600</v>
      </c>
      <c r="C118" s="99" t="s">
        <v>49</v>
      </c>
      <c r="D118" s="89">
        <v>5</v>
      </c>
    </row>
    <row r="120" spans="1:9" ht="19.350000000000001" customHeight="1" x14ac:dyDescent="0.25">
      <c r="A120" s="102" t="s">
        <v>121</v>
      </c>
      <c r="B120" s="88" t="s">
        <v>122</v>
      </c>
    </row>
    <row r="122" spans="1:9" ht="24" x14ac:dyDescent="0.25">
      <c r="A122" s="102" t="s">
        <v>123</v>
      </c>
      <c r="B122" s="88" t="s">
        <v>124</v>
      </c>
    </row>
    <row r="124" spans="1:9" x14ac:dyDescent="0.25">
      <c r="B124" s="102" t="s">
        <v>112</v>
      </c>
      <c r="C124" s="99" t="s">
        <v>49</v>
      </c>
      <c r="D124" s="89">
        <f>10+25</f>
        <v>35</v>
      </c>
    </row>
    <row r="126" spans="1:9" x14ac:dyDescent="0.25">
      <c r="A126" s="102" t="s">
        <v>125</v>
      </c>
      <c r="B126" s="102" t="s">
        <v>597</v>
      </c>
    </row>
    <row r="128" spans="1:9" ht="24" x14ac:dyDescent="0.25">
      <c r="A128" s="20" t="s">
        <v>126</v>
      </c>
      <c r="B128" s="20" t="s">
        <v>127</v>
      </c>
      <c r="C128" s="22" t="s">
        <v>736</v>
      </c>
      <c r="D128" s="89">
        <v>10</v>
      </c>
    </row>
    <row r="130" spans="1:4" ht="24" x14ac:dyDescent="0.25">
      <c r="A130" s="102" t="s">
        <v>128</v>
      </c>
      <c r="B130" s="88" t="s">
        <v>129</v>
      </c>
    </row>
    <row r="132" spans="1:4" ht="24" x14ac:dyDescent="0.25">
      <c r="A132" s="102" t="s">
        <v>130</v>
      </c>
      <c r="B132" s="88" t="s">
        <v>408</v>
      </c>
      <c r="C132" s="99" t="s">
        <v>49</v>
      </c>
      <c r="D132" s="89">
        <f>25+7</f>
        <v>32</v>
      </c>
    </row>
    <row r="134" spans="1:4" ht="24" x14ac:dyDescent="0.25">
      <c r="A134" s="102" t="s">
        <v>131</v>
      </c>
      <c r="B134" s="88" t="s">
        <v>132</v>
      </c>
    </row>
    <row r="136" spans="1:4" ht="24" x14ac:dyDescent="0.25">
      <c r="A136" s="102" t="s">
        <v>133</v>
      </c>
      <c r="B136" s="88" t="s">
        <v>134</v>
      </c>
      <c r="C136" s="99" t="s">
        <v>49</v>
      </c>
      <c r="D136" s="89">
        <f>20+7</f>
        <v>27</v>
      </c>
    </row>
    <row r="138" spans="1:4" x14ac:dyDescent="0.25">
      <c r="A138" s="102" t="s">
        <v>135</v>
      </c>
      <c r="B138" s="102" t="s">
        <v>136</v>
      </c>
    </row>
    <row r="140" spans="1:4" ht="22.35" customHeight="1" x14ac:dyDescent="0.25">
      <c r="A140" s="102" t="s">
        <v>137</v>
      </c>
      <c r="B140" s="88" t="s">
        <v>138</v>
      </c>
    </row>
    <row r="142" spans="1:4" x14ac:dyDescent="0.25">
      <c r="B142" s="102" t="s">
        <v>387</v>
      </c>
      <c r="C142" s="99" t="s">
        <v>68</v>
      </c>
      <c r="D142" s="89">
        <f>250+50</f>
        <v>300</v>
      </c>
    </row>
    <row r="144" spans="1:4" x14ac:dyDescent="0.25">
      <c r="A144" s="102" t="s">
        <v>139</v>
      </c>
      <c r="B144" s="102" t="s">
        <v>409</v>
      </c>
      <c r="C144" s="99" t="s">
        <v>57</v>
      </c>
      <c r="D144" s="89">
        <f>380+80</f>
        <v>460</v>
      </c>
    </row>
    <row r="146" spans="1:6" x14ac:dyDescent="0.25">
      <c r="A146" s="102" t="s">
        <v>595</v>
      </c>
      <c r="B146" s="102" t="s">
        <v>596</v>
      </c>
      <c r="C146" s="99" t="s">
        <v>67</v>
      </c>
      <c r="D146" s="89">
        <v>2</v>
      </c>
    </row>
    <row r="148" spans="1:6" x14ac:dyDescent="0.25">
      <c r="A148" s="20" t="s">
        <v>140</v>
      </c>
      <c r="B148" s="20" t="s">
        <v>141</v>
      </c>
      <c r="C148" s="22" t="s">
        <v>67</v>
      </c>
      <c r="D148" s="89">
        <f>5+2</f>
        <v>7</v>
      </c>
    </row>
    <row r="149" spans="1:6" x14ac:dyDescent="0.25">
      <c r="A149" s="20"/>
      <c r="B149" s="20"/>
      <c r="C149" s="22"/>
    </row>
    <row r="150" spans="1:6" x14ac:dyDescent="0.25">
      <c r="A150" s="20" t="s">
        <v>142</v>
      </c>
      <c r="B150" s="20" t="s">
        <v>410</v>
      </c>
      <c r="C150" s="22" t="s">
        <v>67</v>
      </c>
      <c r="D150" s="89">
        <f>5+2</f>
        <v>7</v>
      </c>
    </row>
    <row r="151" spans="1:6" ht="9" customHeight="1" x14ac:dyDescent="0.25">
      <c r="A151" s="20"/>
      <c r="B151" s="20"/>
      <c r="C151" s="129"/>
    </row>
    <row r="152" spans="1:6" x14ac:dyDescent="0.25">
      <c r="A152" s="133" t="s">
        <v>491</v>
      </c>
      <c r="B152" s="134"/>
      <c r="C152" s="134"/>
      <c r="D152" s="134"/>
      <c r="E152" s="135"/>
      <c r="F152" s="72"/>
    </row>
    <row r="154" spans="1:6" x14ac:dyDescent="0.25">
      <c r="A154" s="98" t="s">
        <v>143</v>
      </c>
      <c r="B154" s="98" t="s">
        <v>144</v>
      </c>
      <c r="C154" s="128"/>
    </row>
    <row r="155" spans="1:6" x14ac:dyDescent="0.25">
      <c r="A155" s="98"/>
      <c r="B155" s="98"/>
      <c r="C155" s="128"/>
    </row>
    <row r="156" spans="1:6" x14ac:dyDescent="0.25">
      <c r="A156" s="102" t="s">
        <v>145</v>
      </c>
      <c r="B156" s="102" t="s">
        <v>146</v>
      </c>
    </row>
    <row r="158" spans="1:6" ht="24" x14ac:dyDescent="0.25">
      <c r="A158" s="102" t="s">
        <v>147</v>
      </c>
      <c r="B158" s="88" t="s">
        <v>148</v>
      </c>
    </row>
    <row r="160" spans="1:6" x14ac:dyDescent="0.25">
      <c r="B160" s="102" t="s">
        <v>112</v>
      </c>
      <c r="C160" s="99" t="s">
        <v>49</v>
      </c>
      <c r="D160" s="89">
        <v>300</v>
      </c>
    </row>
    <row r="162" spans="1:6" ht="24" x14ac:dyDescent="0.25">
      <c r="A162" s="102" t="s">
        <v>149</v>
      </c>
      <c r="B162" s="88" t="s">
        <v>150</v>
      </c>
      <c r="C162" s="99" t="s">
        <v>49</v>
      </c>
      <c r="D162" s="89">
        <v>30</v>
      </c>
      <c r="E162" s="126"/>
      <c r="F162" s="100"/>
    </row>
    <row r="163" spans="1:6" x14ac:dyDescent="0.25">
      <c r="E163" s="126"/>
      <c r="F163" s="100"/>
    </row>
    <row r="164" spans="1:6" x14ac:dyDescent="0.25">
      <c r="B164" s="102" t="s">
        <v>621</v>
      </c>
      <c r="E164" s="126"/>
      <c r="F164" s="100"/>
    </row>
    <row r="165" spans="1:6" x14ac:dyDescent="0.25">
      <c r="E165" s="126"/>
      <c r="F165" s="100"/>
    </row>
    <row r="166" spans="1:6" x14ac:dyDescent="0.25">
      <c r="B166" s="102" t="s">
        <v>622</v>
      </c>
      <c r="C166" s="99" t="s">
        <v>68</v>
      </c>
      <c r="D166" s="89">
        <v>10</v>
      </c>
      <c r="E166" s="126"/>
      <c r="F166" s="100"/>
    </row>
    <row r="167" spans="1:6" x14ac:dyDescent="0.25">
      <c r="E167" s="126"/>
      <c r="F167" s="100"/>
    </row>
    <row r="168" spans="1:6" x14ac:dyDescent="0.25">
      <c r="B168" s="102" t="s">
        <v>623</v>
      </c>
      <c r="C168" s="99" t="s">
        <v>68</v>
      </c>
      <c r="D168" s="89">
        <v>15</v>
      </c>
      <c r="E168" s="126"/>
      <c r="F168" s="100"/>
    </row>
    <row r="169" spans="1:6" x14ac:dyDescent="0.25">
      <c r="E169" s="126"/>
      <c r="F169" s="100"/>
    </row>
    <row r="170" spans="1:6" x14ac:dyDescent="0.25">
      <c r="B170" s="102" t="s">
        <v>624</v>
      </c>
      <c r="C170" s="99" t="s">
        <v>68</v>
      </c>
      <c r="D170" s="89">
        <v>20</v>
      </c>
      <c r="E170" s="126"/>
      <c r="F170" s="100"/>
    </row>
    <row r="171" spans="1:6" x14ac:dyDescent="0.25">
      <c r="E171" s="126"/>
      <c r="F171" s="100"/>
    </row>
    <row r="172" spans="1:6" x14ac:dyDescent="0.25">
      <c r="A172" s="102" t="s">
        <v>151</v>
      </c>
      <c r="B172" s="102" t="s">
        <v>152</v>
      </c>
    </row>
    <row r="174" spans="1:6" x14ac:dyDescent="0.25">
      <c r="A174" s="102" t="s">
        <v>153</v>
      </c>
      <c r="B174" s="102" t="s">
        <v>154</v>
      </c>
      <c r="C174" s="99" t="s">
        <v>49</v>
      </c>
      <c r="D174" s="89">
        <v>250</v>
      </c>
    </row>
    <row r="176" spans="1:6" x14ac:dyDescent="0.25">
      <c r="A176" s="102" t="s">
        <v>155</v>
      </c>
      <c r="B176" s="102" t="s">
        <v>156</v>
      </c>
    </row>
    <row r="178" spans="1:6" x14ac:dyDescent="0.25">
      <c r="B178" s="102" t="s">
        <v>685</v>
      </c>
      <c r="C178" s="99" t="s">
        <v>49</v>
      </c>
      <c r="D178" s="89">
        <v>20</v>
      </c>
      <c r="E178" s="126"/>
      <c r="F178" s="100"/>
    </row>
    <row r="180" spans="1:6" x14ac:dyDescent="0.25">
      <c r="A180" s="102" t="s">
        <v>157</v>
      </c>
      <c r="B180" s="102" t="s">
        <v>158</v>
      </c>
    </row>
    <row r="182" spans="1:6" x14ac:dyDescent="0.25">
      <c r="A182" s="102" t="s">
        <v>389</v>
      </c>
      <c r="B182" s="102" t="s">
        <v>388</v>
      </c>
    </row>
    <row r="184" spans="1:6" ht="24" x14ac:dyDescent="0.25">
      <c r="B184" s="88" t="s">
        <v>615</v>
      </c>
      <c r="C184" s="99" t="s">
        <v>68</v>
      </c>
      <c r="D184" s="89">
        <v>30</v>
      </c>
    </row>
    <row r="186" spans="1:6" x14ac:dyDescent="0.25">
      <c r="B186" s="102" t="s">
        <v>613</v>
      </c>
      <c r="C186" s="99" t="s">
        <v>68</v>
      </c>
      <c r="D186" s="89">
        <v>61</v>
      </c>
    </row>
    <row r="188" spans="1:6" x14ac:dyDescent="0.25">
      <c r="B188" s="102" t="s">
        <v>614</v>
      </c>
      <c r="C188" s="99" t="s">
        <v>68</v>
      </c>
      <c r="D188" s="89">
        <v>25</v>
      </c>
    </row>
    <row r="190" spans="1:6" x14ac:dyDescent="0.25">
      <c r="A190" s="102" t="s">
        <v>159</v>
      </c>
      <c r="B190" s="102" t="s">
        <v>160</v>
      </c>
    </row>
    <row r="192" spans="1:6" ht="48" x14ac:dyDescent="0.25">
      <c r="A192" s="102" t="s">
        <v>161</v>
      </c>
      <c r="B192" s="88" t="s">
        <v>465</v>
      </c>
      <c r="C192" s="99" t="s">
        <v>49</v>
      </c>
      <c r="D192" s="89">
        <v>10</v>
      </c>
    </row>
    <row r="194" spans="1:4" ht="24" x14ac:dyDescent="0.25">
      <c r="A194" s="102" t="s">
        <v>162</v>
      </c>
      <c r="B194" s="88" t="s">
        <v>163</v>
      </c>
    </row>
    <row r="196" spans="1:4" x14ac:dyDescent="0.25">
      <c r="B196" s="102" t="s">
        <v>390</v>
      </c>
      <c r="C196" s="99" t="s">
        <v>67</v>
      </c>
      <c r="D196" s="89">
        <v>90</v>
      </c>
    </row>
    <row r="198" spans="1:4" ht="24" x14ac:dyDescent="0.25">
      <c r="B198" s="45" t="s">
        <v>686</v>
      </c>
      <c r="C198" s="99" t="s">
        <v>67</v>
      </c>
      <c r="D198" s="89">
        <v>8</v>
      </c>
    </row>
    <row r="200" spans="1:4" ht="24" x14ac:dyDescent="0.25">
      <c r="B200" s="45" t="s">
        <v>687</v>
      </c>
      <c r="C200" s="99" t="s">
        <v>67</v>
      </c>
      <c r="D200" s="89">
        <v>7</v>
      </c>
    </row>
    <row r="201" spans="1:4" x14ac:dyDescent="0.25">
      <c r="B201" s="45"/>
    </row>
    <row r="202" spans="1:4" ht="24" x14ac:dyDescent="0.25">
      <c r="B202" s="45" t="s">
        <v>688</v>
      </c>
      <c r="C202" s="99" t="s">
        <v>67</v>
      </c>
      <c r="D202" s="89">
        <v>2</v>
      </c>
    </row>
    <row r="203" spans="1:4" x14ac:dyDescent="0.25">
      <c r="B203" s="45"/>
    </row>
    <row r="204" spans="1:4" x14ac:dyDescent="0.25">
      <c r="A204" s="102" t="s">
        <v>164</v>
      </c>
      <c r="B204" s="102" t="s">
        <v>165</v>
      </c>
    </row>
    <row r="206" spans="1:4" x14ac:dyDescent="0.25">
      <c r="A206" s="102" t="s">
        <v>166</v>
      </c>
      <c r="B206" s="102" t="s">
        <v>167</v>
      </c>
      <c r="C206" s="99" t="s">
        <v>62</v>
      </c>
      <c r="D206" s="89">
        <v>1</v>
      </c>
    </row>
    <row r="208" spans="1:4" x14ac:dyDescent="0.25">
      <c r="A208" s="102" t="s">
        <v>617</v>
      </c>
      <c r="B208" s="102" t="s">
        <v>616</v>
      </c>
    </row>
    <row r="210" spans="1:4" ht="24" x14ac:dyDescent="0.25">
      <c r="A210" s="102" t="s">
        <v>618</v>
      </c>
      <c r="B210" s="88" t="s">
        <v>619</v>
      </c>
      <c r="C210" s="99" t="s">
        <v>68</v>
      </c>
      <c r="D210" s="89">
        <v>20</v>
      </c>
    </row>
    <row r="212" spans="1:4" ht="24" x14ac:dyDescent="0.25">
      <c r="A212" s="102" t="s">
        <v>727</v>
      </c>
      <c r="B212" s="88" t="s">
        <v>620</v>
      </c>
      <c r="C212" s="99" t="s">
        <v>67</v>
      </c>
      <c r="D212" s="89">
        <v>4</v>
      </c>
    </row>
    <row r="214" spans="1:4" x14ac:dyDescent="0.25">
      <c r="A214" s="102" t="s">
        <v>392</v>
      </c>
      <c r="B214" s="102" t="s">
        <v>391</v>
      </c>
    </row>
    <row r="216" spans="1:4" x14ac:dyDescent="0.25">
      <c r="B216" s="102" t="s">
        <v>397</v>
      </c>
    </row>
    <row r="218" spans="1:4" ht="24" x14ac:dyDescent="0.25">
      <c r="B218" s="88" t="s">
        <v>400</v>
      </c>
      <c r="C218" s="99" t="s">
        <v>18</v>
      </c>
      <c r="D218" s="89">
        <v>6</v>
      </c>
    </row>
    <row r="220" spans="1:4" x14ac:dyDescent="0.25">
      <c r="B220" s="102" t="s">
        <v>398</v>
      </c>
    </row>
    <row r="222" spans="1:4" x14ac:dyDescent="0.25">
      <c r="B222" s="102" t="s">
        <v>399</v>
      </c>
    </row>
    <row r="224" spans="1:4" x14ac:dyDescent="0.25">
      <c r="B224" s="102" t="s">
        <v>401</v>
      </c>
      <c r="C224" s="99" t="s">
        <v>18</v>
      </c>
      <c r="D224" s="89">
        <v>6</v>
      </c>
    </row>
    <row r="226" spans="1:6" x14ac:dyDescent="0.25">
      <c r="B226" s="102" t="s">
        <v>689</v>
      </c>
      <c r="C226" s="99" t="s">
        <v>18</v>
      </c>
      <c r="D226" s="89">
        <v>1</v>
      </c>
    </row>
    <row r="228" spans="1:6" x14ac:dyDescent="0.25">
      <c r="A228" s="102" t="s">
        <v>699</v>
      </c>
      <c r="B228" s="102" t="s">
        <v>698</v>
      </c>
    </row>
    <row r="230" spans="1:6" x14ac:dyDescent="0.25">
      <c r="A230" s="102" t="s">
        <v>700</v>
      </c>
      <c r="B230" s="102" t="s">
        <v>701</v>
      </c>
      <c r="C230" s="99" t="s">
        <v>18</v>
      </c>
      <c r="D230" s="89">
        <v>8</v>
      </c>
    </row>
    <row r="232" spans="1:6" x14ac:dyDescent="0.25">
      <c r="A232" s="102" t="s">
        <v>700</v>
      </c>
      <c r="B232" s="102" t="s">
        <v>702</v>
      </c>
      <c r="C232" s="99" t="s">
        <v>18</v>
      </c>
      <c r="D232" s="89">
        <v>7</v>
      </c>
    </row>
    <row r="234" spans="1:6" x14ac:dyDescent="0.25">
      <c r="A234" s="102" t="s">
        <v>703</v>
      </c>
      <c r="B234" s="102" t="s">
        <v>704</v>
      </c>
      <c r="C234" s="99" t="s">
        <v>18</v>
      </c>
      <c r="D234" s="89">
        <v>2</v>
      </c>
    </row>
    <row r="236" spans="1:6" ht="24" x14ac:dyDescent="0.25">
      <c r="A236" s="102" t="s">
        <v>168</v>
      </c>
      <c r="B236" s="88" t="s">
        <v>464</v>
      </c>
    </row>
    <row r="238" spans="1:6" ht="12" customHeight="1" x14ac:dyDescent="0.25">
      <c r="B238" s="26" t="s">
        <v>396</v>
      </c>
      <c r="C238" s="99" t="s">
        <v>67</v>
      </c>
      <c r="D238" s="89">
        <v>4</v>
      </c>
    </row>
    <row r="240" spans="1:6" x14ac:dyDescent="0.25">
      <c r="A240" s="133" t="s">
        <v>491</v>
      </c>
      <c r="B240" s="134"/>
      <c r="C240" s="134"/>
      <c r="D240" s="134"/>
      <c r="E240" s="135"/>
      <c r="F240" s="72"/>
    </row>
    <row r="242" spans="1:4" ht="36" x14ac:dyDescent="0.25">
      <c r="A242" s="98" t="s">
        <v>169</v>
      </c>
      <c r="B242" s="111" t="s">
        <v>170</v>
      </c>
    </row>
    <row r="244" spans="1:4" x14ac:dyDescent="0.25">
      <c r="A244" s="102" t="s">
        <v>171</v>
      </c>
      <c r="B244" s="102" t="s">
        <v>172</v>
      </c>
    </row>
    <row r="246" spans="1:4" ht="24" x14ac:dyDescent="0.25">
      <c r="A246" s="102" t="s">
        <v>173</v>
      </c>
      <c r="B246" s="88" t="s">
        <v>411</v>
      </c>
    </row>
    <row r="248" spans="1:4" ht="24" x14ac:dyDescent="0.25">
      <c r="B248" s="88" t="s">
        <v>690</v>
      </c>
      <c r="C248" s="99" t="s">
        <v>68</v>
      </c>
      <c r="D248" s="89">
        <f>1000+100</f>
        <v>1100</v>
      </c>
    </row>
    <row r="250" spans="1:4" x14ac:dyDescent="0.25">
      <c r="A250" s="102" t="s">
        <v>174</v>
      </c>
      <c r="B250" s="102" t="s">
        <v>175</v>
      </c>
    </row>
    <row r="252" spans="1:4" ht="24" x14ac:dyDescent="0.25">
      <c r="A252" s="102" t="s">
        <v>176</v>
      </c>
      <c r="B252" s="88" t="s">
        <v>177</v>
      </c>
    </row>
    <row r="254" spans="1:4" ht="25.35" customHeight="1" x14ac:dyDescent="0.25">
      <c r="B254" s="26" t="s">
        <v>362</v>
      </c>
      <c r="C254" s="99" t="s">
        <v>68</v>
      </c>
      <c r="D254" s="89">
        <v>900</v>
      </c>
    </row>
    <row r="256" spans="1:4" ht="25.35" customHeight="1" x14ac:dyDescent="0.25">
      <c r="B256" s="26" t="s">
        <v>631</v>
      </c>
      <c r="C256" s="99" t="s">
        <v>68</v>
      </c>
      <c r="D256" s="89">
        <v>70</v>
      </c>
    </row>
    <row r="258" spans="1:6" ht="26.1" customHeight="1" x14ac:dyDescent="0.25">
      <c r="B258" s="26" t="s">
        <v>630</v>
      </c>
      <c r="C258" s="99" t="s">
        <v>68</v>
      </c>
      <c r="D258" s="89">
        <f>30+60</f>
        <v>90</v>
      </c>
      <c r="E258" s="126"/>
      <c r="F258" s="100"/>
    </row>
    <row r="260" spans="1:6" x14ac:dyDescent="0.25">
      <c r="B260" s="88" t="s">
        <v>632</v>
      </c>
      <c r="C260" s="99" t="s">
        <v>68</v>
      </c>
      <c r="D260" s="89">
        <v>1000</v>
      </c>
    </row>
    <row r="261" spans="1:6" x14ac:dyDescent="0.25">
      <c r="B261" s="88"/>
    </row>
    <row r="262" spans="1:6" x14ac:dyDescent="0.25">
      <c r="B262" s="88" t="s">
        <v>691</v>
      </c>
      <c r="C262" s="99" t="s">
        <v>68</v>
      </c>
      <c r="D262" s="89">
        <v>80</v>
      </c>
    </row>
    <row r="264" spans="1:6" ht="24" x14ac:dyDescent="0.25">
      <c r="A264" s="102" t="s">
        <v>178</v>
      </c>
      <c r="B264" s="88" t="s">
        <v>179</v>
      </c>
    </row>
    <row r="266" spans="1:6" ht="24" x14ac:dyDescent="0.25">
      <c r="A266" s="102" t="s">
        <v>180</v>
      </c>
      <c r="B266" s="45" t="s">
        <v>181</v>
      </c>
      <c r="C266" s="99" t="s">
        <v>68</v>
      </c>
      <c r="D266" s="89">
        <f>50+20</f>
        <v>70</v>
      </c>
    </row>
    <row r="268" spans="1:6" ht="24" x14ac:dyDescent="0.25">
      <c r="A268" s="102" t="s">
        <v>182</v>
      </c>
      <c r="B268" s="88" t="s">
        <v>183</v>
      </c>
      <c r="C268" s="99" t="s">
        <v>68</v>
      </c>
      <c r="D268" s="89">
        <f>30+20</f>
        <v>50</v>
      </c>
    </row>
    <row r="270" spans="1:6" ht="24" x14ac:dyDescent="0.25">
      <c r="A270" s="102" t="s">
        <v>184</v>
      </c>
      <c r="B270" s="88" t="s">
        <v>185</v>
      </c>
      <c r="C270" s="99" t="s">
        <v>68</v>
      </c>
      <c r="D270" s="89">
        <v>20</v>
      </c>
    </row>
    <row r="272" spans="1:6" x14ac:dyDescent="0.25">
      <c r="A272" s="102" t="s">
        <v>393</v>
      </c>
      <c r="B272" s="102" t="s">
        <v>463</v>
      </c>
    </row>
    <row r="274" spans="1:6" ht="24" x14ac:dyDescent="0.25">
      <c r="A274" s="102" t="s">
        <v>394</v>
      </c>
      <c r="B274" s="88" t="s">
        <v>395</v>
      </c>
      <c r="C274" s="99" t="s">
        <v>68</v>
      </c>
      <c r="D274" s="89">
        <f>100+10</f>
        <v>110</v>
      </c>
    </row>
    <row r="276" spans="1:6" x14ac:dyDescent="0.25">
      <c r="A276" s="102" t="s">
        <v>186</v>
      </c>
      <c r="B276" s="102" t="s">
        <v>187</v>
      </c>
    </row>
    <row r="278" spans="1:6" x14ac:dyDescent="0.25">
      <c r="A278" s="102" t="s">
        <v>188</v>
      </c>
      <c r="B278" s="102" t="s">
        <v>189</v>
      </c>
    </row>
    <row r="280" spans="1:6" x14ac:dyDescent="0.25">
      <c r="B280" s="102" t="s">
        <v>633</v>
      </c>
      <c r="C280" s="99" t="s">
        <v>49</v>
      </c>
      <c r="D280" s="89">
        <f>20+3.5</f>
        <v>23.5</v>
      </c>
    </row>
    <row r="282" spans="1:6" ht="24" x14ac:dyDescent="0.25">
      <c r="B282" s="88" t="s">
        <v>653</v>
      </c>
      <c r="C282" s="99" t="s">
        <v>49</v>
      </c>
      <c r="D282" s="89">
        <v>10</v>
      </c>
    </row>
    <row r="284" spans="1:6" x14ac:dyDescent="0.25">
      <c r="B284" s="102" t="s">
        <v>641</v>
      </c>
      <c r="C284" s="99" t="s">
        <v>49</v>
      </c>
      <c r="D284" s="89">
        <v>6</v>
      </c>
    </row>
    <row r="286" spans="1:6" ht="24" x14ac:dyDescent="0.25">
      <c r="A286" s="102" t="s">
        <v>190</v>
      </c>
      <c r="B286" s="88" t="s">
        <v>643</v>
      </c>
      <c r="C286" s="23" t="s">
        <v>57</v>
      </c>
      <c r="D286" s="89">
        <f>160+20</f>
        <v>180</v>
      </c>
      <c r="E286" s="126"/>
      <c r="F286" s="100"/>
    </row>
    <row r="287" spans="1:6" x14ac:dyDescent="0.25">
      <c r="C287" s="23"/>
      <c r="E287" s="126"/>
      <c r="F287" s="100"/>
    </row>
    <row r="288" spans="1:6" ht="24" x14ac:dyDescent="0.25">
      <c r="B288" s="88" t="s">
        <v>654</v>
      </c>
      <c r="C288" s="23" t="s">
        <v>57</v>
      </c>
      <c r="D288" s="89">
        <v>100</v>
      </c>
      <c r="E288" s="126"/>
      <c r="F288" s="100"/>
    </row>
    <row r="289" spans="1:6" x14ac:dyDescent="0.25">
      <c r="C289" s="23"/>
      <c r="E289" s="126"/>
      <c r="F289" s="100"/>
    </row>
    <row r="290" spans="1:6" ht="24" x14ac:dyDescent="0.25">
      <c r="B290" s="88" t="s">
        <v>642</v>
      </c>
      <c r="C290" s="23" t="s">
        <v>57</v>
      </c>
      <c r="D290" s="89">
        <v>52</v>
      </c>
      <c r="E290" s="126"/>
      <c r="F290" s="100"/>
    </row>
    <row r="292" spans="1:6" ht="24" x14ac:dyDescent="0.25">
      <c r="A292" s="19" t="s">
        <v>191</v>
      </c>
      <c r="B292" s="19" t="s">
        <v>192</v>
      </c>
      <c r="C292" s="23"/>
    </row>
    <row r="293" spans="1:6" x14ac:dyDescent="0.25">
      <c r="A293" s="20"/>
      <c r="B293" s="20"/>
      <c r="C293" s="20"/>
    </row>
    <row r="294" spans="1:6" ht="24" x14ac:dyDescent="0.25">
      <c r="A294" s="19" t="s">
        <v>193</v>
      </c>
      <c r="B294" s="19" t="s">
        <v>644</v>
      </c>
      <c r="C294" s="85" t="s">
        <v>57</v>
      </c>
      <c r="D294" s="89">
        <f>150+3</f>
        <v>153</v>
      </c>
    </row>
    <row r="295" spans="1:6" x14ac:dyDescent="0.25">
      <c r="A295" s="19"/>
      <c r="B295" s="19"/>
      <c r="C295" s="23"/>
    </row>
    <row r="296" spans="1:6" ht="36" x14ac:dyDescent="0.25">
      <c r="A296" s="19"/>
      <c r="B296" s="19" t="s">
        <v>655</v>
      </c>
      <c r="C296" s="85" t="s">
        <v>57</v>
      </c>
      <c r="D296" s="89">
        <v>100</v>
      </c>
    </row>
    <row r="297" spans="1:6" x14ac:dyDescent="0.25">
      <c r="A297" s="19"/>
      <c r="B297" s="19"/>
      <c r="C297" s="23"/>
    </row>
    <row r="298" spans="1:6" ht="36" x14ac:dyDescent="0.25">
      <c r="A298" s="19"/>
      <c r="B298" s="19" t="s">
        <v>645</v>
      </c>
      <c r="C298" s="85" t="s">
        <v>57</v>
      </c>
      <c r="D298" s="89">
        <v>52</v>
      </c>
    </row>
    <row r="299" spans="1:6" x14ac:dyDescent="0.25">
      <c r="A299" s="20"/>
      <c r="B299" s="20"/>
      <c r="C299" s="20"/>
    </row>
    <row r="300" spans="1:6" x14ac:dyDescent="0.25">
      <c r="A300" s="19" t="s">
        <v>194</v>
      </c>
      <c r="B300" s="19" t="s">
        <v>646</v>
      </c>
      <c r="C300" s="23" t="s">
        <v>57</v>
      </c>
      <c r="D300" s="89">
        <f>15+3</f>
        <v>18</v>
      </c>
    </row>
    <row r="301" spans="1:6" x14ac:dyDescent="0.25">
      <c r="A301" s="19"/>
      <c r="B301" s="19"/>
      <c r="C301" s="23"/>
    </row>
    <row r="302" spans="1:6" ht="24" x14ac:dyDescent="0.25">
      <c r="A302" s="19"/>
      <c r="B302" s="19" t="s">
        <v>656</v>
      </c>
      <c r="C302" s="85" t="s">
        <v>57</v>
      </c>
      <c r="D302" s="89">
        <v>10</v>
      </c>
    </row>
    <row r="303" spans="1:6" x14ac:dyDescent="0.25">
      <c r="A303" s="19"/>
      <c r="B303" s="19"/>
      <c r="C303" s="23"/>
    </row>
    <row r="304" spans="1:6" x14ac:dyDescent="0.25">
      <c r="A304" s="19"/>
      <c r="B304" s="19" t="s">
        <v>647</v>
      </c>
      <c r="C304" s="85" t="s">
        <v>57</v>
      </c>
      <c r="D304" s="89">
        <v>6</v>
      </c>
    </row>
    <row r="305" spans="1:4" x14ac:dyDescent="0.25">
      <c r="A305" s="19"/>
      <c r="B305" s="19"/>
      <c r="C305" s="23"/>
    </row>
    <row r="306" spans="1:4" x14ac:dyDescent="0.25">
      <c r="A306" s="26" t="s">
        <v>412</v>
      </c>
      <c r="B306" s="26" t="s">
        <v>413</v>
      </c>
      <c r="C306" s="22"/>
    </row>
    <row r="307" spans="1:4" x14ac:dyDescent="0.25">
      <c r="A307" s="26"/>
      <c r="B307" s="26"/>
      <c r="C307" s="22"/>
    </row>
    <row r="308" spans="1:4" ht="36" x14ac:dyDescent="0.25">
      <c r="A308" s="26"/>
      <c r="B308" s="26" t="s">
        <v>634</v>
      </c>
      <c r="C308" s="27" t="s">
        <v>68</v>
      </c>
      <c r="D308" s="89">
        <f>22+2</f>
        <v>24</v>
      </c>
    </row>
    <row r="309" spans="1:4" x14ac:dyDescent="0.25">
      <c r="A309" s="26"/>
      <c r="B309" s="26"/>
      <c r="C309" s="86"/>
    </row>
    <row r="310" spans="1:4" ht="36" x14ac:dyDescent="0.25">
      <c r="A310" s="26"/>
      <c r="B310" s="26" t="s">
        <v>657</v>
      </c>
      <c r="C310" s="27" t="s">
        <v>68</v>
      </c>
      <c r="D310" s="89">
        <v>10</v>
      </c>
    </row>
    <row r="311" spans="1:4" x14ac:dyDescent="0.25">
      <c r="A311" s="26"/>
      <c r="B311" s="26"/>
      <c r="C311" s="86"/>
    </row>
    <row r="312" spans="1:4" ht="36" x14ac:dyDescent="0.25">
      <c r="A312" s="26"/>
      <c r="B312" s="26" t="s">
        <v>650</v>
      </c>
      <c r="C312" s="27" t="s">
        <v>68</v>
      </c>
      <c r="D312" s="89">
        <v>6</v>
      </c>
    </row>
    <row r="313" spans="1:4" x14ac:dyDescent="0.25">
      <c r="A313" s="20"/>
      <c r="B313" s="20"/>
      <c r="C313" s="20"/>
    </row>
    <row r="314" spans="1:4" ht="24" x14ac:dyDescent="0.25">
      <c r="A314" s="19" t="s">
        <v>195</v>
      </c>
      <c r="B314" s="19" t="s">
        <v>196</v>
      </c>
      <c r="C314" s="23" t="s">
        <v>49</v>
      </c>
      <c r="D314" s="89">
        <f>75+5</f>
        <v>80</v>
      </c>
    </row>
    <row r="315" spans="1:4" x14ac:dyDescent="0.25">
      <c r="A315" s="20"/>
      <c r="B315" s="20"/>
      <c r="C315" s="20"/>
    </row>
    <row r="316" spans="1:4" x14ac:dyDescent="0.25">
      <c r="A316" s="19" t="s">
        <v>197</v>
      </c>
      <c r="B316" s="19" t="s">
        <v>165</v>
      </c>
      <c r="C316" s="23"/>
    </row>
    <row r="317" spans="1:4" x14ac:dyDescent="0.25">
      <c r="A317" s="20"/>
      <c r="B317" s="20"/>
      <c r="C317" s="20"/>
    </row>
    <row r="318" spans="1:4" ht="24" x14ac:dyDescent="0.25">
      <c r="A318" s="19" t="s">
        <v>198</v>
      </c>
      <c r="B318" s="19" t="s">
        <v>648</v>
      </c>
      <c r="C318" s="23" t="s">
        <v>57</v>
      </c>
      <c r="D318" s="89">
        <f>160+20</f>
        <v>180</v>
      </c>
    </row>
    <row r="319" spans="1:4" x14ac:dyDescent="0.25">
      <c r="A319" s="19"/>
      <c r="B319" s="19"/>
      <c r="C319" s="23"/>
    </row>
    <row r="320" spans="1:4" ht="24" x14ac:dyDescent="0.25">
      <c r="A320" s="19"/>
      <c r="B320" s="87" t="s">
        <v>658</v>
      </c>
      <c r="C320" s="85" t="s">
        <v>57</v>
      </c>
      <c r="D320" s="89">
        <v>100</v>
      </c>
    </row>
    <row r="321" spans="1:6" x14ac:dyDescent="0.25">
      <c r="A321" s="19"/>
      <c r="B321" s="19"/>
      <c r="C321" s="23"/>
    </row>
    <row r="322" spans="1:6" ht="24" x14ac:dyDescent="0.25">
      <c r="A322" s="19"/>
      <c r="B322" s="19" t="s">
        <v>649</v>
      </c>
      <c r="C322" s="23" t="s">
        <v>57</v>
      </c>
      <c r="D322" s="89">
        <v>52</v>
      </c>
    </row>
    <row r="323" spans="1:6" x14ac:dyDescent="0.25">
      <c r="A323" s="19"/>
      <c r="B323" s="19"/>
      <c r="C323" s="23"/>
    </row>
    <row r="324" spans="1:6" ht="24" x14ac:dyDescent="0.25">
      <c r="A324" s="19" t="s">
        <v>199</v>
      </c>
      <c r="B324" s="19" t="s">
        <v>200</v>
      </c>
      <c r="C324" s="23" t="s">
        <v>68</v>
      </c>
      <c r="D324" s="89">
        <v>30</v>
      </c>
    </row>
    <row r="325" spans="1:6" x14ac:dyDescent="0.25">
      <c r="A325" s="19"/>
      <c r="B325" s="19"/>
      <c r="C325" s="23"/>
    </row>
    <row r="326" spans="1:6" x14ac:dyDescent="0.25">
      <c r="A326" s="19" t="s">
        <v>640</v>
      </c>
      <c r="B326" s="19" t="s">
        <v>635</v>
      </c>
      <c r="C326" s="23"/>
    </row>
    <row r="327" spans="1:6" x14ac:dyDescent="0.25">
      <c r="A327" s="19"/>
      <c r="B327" s="19"/>
      <c r="C327" s="23"/>
    </row>
    <row r="328" spans="1:6" x14ac:dyDescent="0.25">
      <c r="A328" s="19" t="s">
        <v>639</v>
      </c>
      <c r="B328" s="19" t="s">
        <v>636</v>
      </c>
      <c r="C328" s="23" t="s">
        <v>67</v>
      </c>
      <c r="D328" s="89">
        <v>4</v>
      </c>
    </row>
    <row r="329" spans="1:6" x14ac:dyDescent="0.25">
      <c r="A329" s="19"/>
      <c r="B329" s="19"/>
      <c r="C329" s="23"/>
    </row>
    <row r="330" spans="1:6" x14ac:dyDescent="0.25">
      <c r="A330" s="19" t="s">
        <v>638</v>
      </c>
      <c r="B330" s="19" t="s">
        <v>637</v>
      </c>
      <c r="C330" s="23" t="s">
        <v>57</v>
      </c>
      <c r="D330" s="89">
        <v>10</v>
      </c>
    </row>
    <row r="331" spans="1:6" x14ac:dyDescent="0.25">
      <c r="A331" s="20"/>
      <c r="B331" s="20"/>
      <c r="C331" s="20"/>
    </row>
    <row r="332" spans="1:6" x14ac:dyDescent="0.25">
      <c r="A332" s="133" t="s">
        <v>491</v>
      </c>
      <c r="B332" s="134"/>
      <c r="C332" s="134"/>
      <c r="D332" s="134"/>
      <c r="E332" s="135"/>
      <c r="F332" s="72"/>
    </row>
    <row r="333" spans="1:6" x14ac:dyDescent="0.25">
      <c r="A333" s="20"/>
      <c r="B333" s="20"/>
      <c r="C333" s="20"/>
    </row>
    <row r="334" spans="1:6" x14ac:dyDescent="0.25">
      <c r="A334" s="98" t="s">
        <v>665</v>
      </c>
      <c r="B334" s="116" t="s">
        <v>664</v>
      </c>
      <c r="C334" s="20"/>
    </row>
    <row r="335" spans="1:6" x14ac:dyDescent="0.25">
      <c r="A335" s="20"/>
      <c r="B335" s="20"/>
      <c r="C335" s="20"/>
    </row>
    <row r="336" spans="1:6" x14ac:dyDescent="0.25">
      <c r="A336" s="98" t="s">
        <v>201</v>
      </c>
      <c r="B336" s="98" t="s">
        <v>202</v>
      </c>
    </row>
    <row r="338" spans="1:6" x14ac:dyDescent="0.25">
      <c r="A338" s="102" t="s">
        <v>203</v>
      </c>
      <c r="B338" s="102" t="s">
        <v>47</v>
      </c>
    </row>
    <row r="340" spans="1:6" x14ac:dyDescent="0.25">
      <c r="A340" s="102" t="s">
        <v>204</v>
      </c>
      <c r="B340" s="102" t="s">
        <v>48</v>
      </c>
      <c r="C340" s="23" t="s">
        <v>49</v>
      </c>
      <c r="D340" s="29">
        <f>200+8</f>
        <v>208</v>
      </c>
      <c r="E340" s="25"/>
      <c r="F340" s="100"/>
    </row>
    <row r="341" spans="1:6" x14ac:dyDescent="0.25">
      <c r="C341" s="23"/>
      <c r="D341" s="29"/>
      <c r="E341" s="25"/>
      <c r="F341" s="100"/>
    </row>
    <row r="342" spans="1:6" x14ac:dyDescent="0.25">
      <c r="A342" s="102" t="s">
        <v>415</v>
      </c>
      <c r="B342" s="102" t="s">
        <v>414</v>
      </c>
      <c r="C342" s="23" t="s">
        <v>49</v>
      </c>
      <c r="D342" s="29">
        <v>5</v>
      </c>
      <c r="E342" s="25"/>
      <c r="F342" s="100"/>
    </row>
    <row r="343" spans="1:6" x14ac:dyDescent="0.25">
      <c r="D343" s="130"/>
    </row>
    <row r="344" spans="1:6" x14ac:dyDescent="0.25">
      <c r="A344" s="102" t="s">
        <v>205</v>
      </c>
      <c r="B344" s="102" t="s">
        <v>206</v>
      </c>
      <c r="C344" s="99" t="s">
        <v>49</v>
      </c>
      <c r="D344" s="29">
        <f>25+2</f>
        <v>27</v>
      </c>
      <c r="E344" s="25"/>
      <c r="F344" s="100"/>
    </row>
    <row r="345" spans="1:6" x14ac:dyDescent="0.25">
      <c r="D345" s="130"/>
    </row>
    <row r="346" spans="1:6" x14ac:dyDescent="0.25">
      <c r="A346" s="102" t="s">
        <v>207</v>
      </c>
      <c r="B346" s="102" t="s">
        <v>208</v>
      </c>
    </row>
    <row r="348" spans="1:6" x14ac:dyDescent="0.25">
      <c r="A348" s="102" t="s">
        <v>209</v>
      </c>
      <c r="B348" s="102" t="s">
        <v>210</v>
      </c>
      <c r="C348" s="99" t="s">
        <v>49</v>
      </c>
      <c r="D348" s="89">
        <f>5+2</f>
        <v>7</v>
      </c>
    </row>
    <row r="350" spans="1:6" x14ac:dyDescent="0.25">
      <c r="A350" s="102" t="s">
        <v>728</v>
      </c>
      <c r="B350" s="102" t="s">
        <v>705</v>
      </c>
      <c r="C350" s="99" t="s">
        <v>49</v>
      </c>
      <c r="D350" s="89">
        <v>200</v>
      </c>
      <c r="E350" s="126"/>
      <c r="F350" s="100"/>
    </row>
    <row r="352" spans="1:6" x14ac:dyDescent="0.25">
      <c r="A352" s="133" t="s">
        <v>491</v>
      </c>
      <c r="B352" s="134"/>
      <c r="C352" s="134"/>
      <c r="D352" s="134"/>
      <c r="E352" s="135"/>
      <c r="F352" s="72"/>
    </row>
    <row r="354" spans="1:4" x14ac:dyDescent="0.25">
      <c r="A354" s="98" t="s">
        <v>211</v>
      </c>
      <c r="B354" s="98" t="s">
        <v>212</v>
      </c>
      <c r="C354" s="128"/>
    </row>
    <row r="356" spans="1:4" ht="24" x14ac:dyDescent="0.25">
      <c r="A356" s="102" t="s">
        <v>213</v>
      </c>
      <c r="B356" s="45" t="s">
        <v>214</v>
      </c>
    </row>
    <row r="358" spans="1:4" x14ac:dyDescent="0.25">
      <c r="A358" s="102" t="s">
        <v>215</v>
      </c>
      <c r="B358" s="102" t="s">
        <v>216</v>
      </c>
    </row>
    <row r="360" spans="1:4" x14ac:dyDescent="0.25">
      <c r="B360" s="102" t="s">
        <v>217</v>
      </c>
      <c r="C360" s="99" t="s">
        <v>68</v>
      </c>
      <c r="D360" s="89">
        <v>100</v>
      </c>
    </row>
    <row r="362" spans="1:4" ht="24" x14ac:dyDescent="0.25">
      <c r="A362" s="102" t="s">
        <v>218</v>
      </c>
      <c r="B362" s="88" t="s">
        <v>219</v>
      </c>
    </row>
    <row r="364" spans="1:4" x14ac:dyDescent="0.25">
      <c r="A364" s="102" t="s">
        <v>220</v>
      </c>
      <c r="B364" s="102" t="s">
        <v>692</v>
      </c>
      <c r="C364" s="99" t="s">
        <v>49</v>
      </c>
      <c r="D364" s="89">
        <f>10+5</f>
        <v>15</v>
      </c>
    </row>
    <row r="366" spans="1:4" x14ac:dyDescent="0.25">
      <c r="A366" s="102" t="s">
        <v>221</v>
      </c>
      <c r="B366" s="102" t="s">
        <v>222</v>
      </c>
      <c r="C366" s="99" t="s">
        <v>49</v>
      </c>
      <c r="D366" s="89">
        <f>20+10</f>
        <v>30</v>
      </c>
    </row>
    <row r="368" spans="1:4" x14ac:dyDescent="0.25">
      <c r="B368" s="102" t="s">
        <v>694</v>
      </c>
      <c r="C368" s="99" t="s">
        <v>49</v>
      </c>
      <c r="D368" s="89">
        <v>100</v>
      </c>
    </row>
    <row r="370" spans="1:4" ht="24" x14ac:dyDescent="0.25">
      <c r="A370" s="102" t="s">
        <v>223</v>
      </c>
      <c r="B370" s="88" t="s">
        <v>224</v>
      </c>
    </row>
    <row r="372" spans="1:4" x14ac:dyDescent="0.25">
      <c r="B372" s="102" t="s">
        <v>225</v>
      </c>
    </row>
    <row r="374" spans="1:4" x14ac:dyDescent="0.25">
      <c r="B374" s="102" t="s">
        <v>676</v>
      </c>
      <c r="C374" s="99" t="s">
        <v>49</v>
      </c>
      <c r="D374" s="89">
        <v>40</v>
      </c>
    </row>
    <row r="376" spans="1:4" ht="24" x14ac:dyDescent="0.25">
      <c r="B376" s="88" t="s">
        <v>461</v>
      </c>
      <c r="C376" s="99" t="s">
        <v>68</v>
      </c>
      <c r="D376" s="89">
        <v>65</v>
      </c>
    </row>
    <row r="378" spans="1:4" x14ac:dyDescent="0.25">
      <c r="A378" s="102" t="s">
        <v>226</v>
      </c>
      <c r="B378" s="102" t="s">
        <v>227</v>
      </c>
    </row>
    <row r="380" spans="1:4" x14ac:dyDescent="0.25">
      <c r="A380" s="102" t="s">
        <v>228</v>
      </c>
      <c r="B380" s="102" t="s">
        <v>229</v>
      </c>
      <c r="C380" s="99" t="s">
        <v>49</v>
      </c>
      <c r="D380" s="89">
        <v>6</v>
      </c>
    </row>
    <row r="382" spans="1:4" x14ac:dyDescent="0.25">
      <c r="A382" s="102" t="s">
        <v>230</v>
      </c>
      <c r="B382" s="102" t="s">
        <v>231</v>
      </c>
      <c r="C382" s="99" t="s">
        <v>49</v>
      </c>
      <c r="D382" s="89">
        <v>15</v>
      </c>
    </row>
    <row r="384" spans="1:4" x14ac:dyDescent="0.25">
      <c r="B384" s="102" t="s">
        <v>694</v>
      </c>
      <c r="C384" s="99" t="s">
        <v>49</v>
      </c>
      <c r="D384" s="89">
        <v>90</v>
      </c>
    </row>
    <row r="386" spans="1:6" x14ac:dyDescent="0.25">
      <c r="A386" s="133" t="s">
        <v>491</v>
      </c>
      <c r="B386" s="134"/>
      <c r="C386" s="134"/>
      <c r="D386" s="134"/>
      <c r="E386" s="135"/>
      <c r="F386" s="72"/>
    </row>
    <row r="388" spans="1:6" x14ac:dyDescent="0.25">
      <c r="A388" s="98" t="s">
        <v>232</v>
      </c>
      <c r="B388" s="98" t="s">
        <v>233</v>
      </c>
      <c r="C388" s="128"/>
    </row>
    <row r="390" spans="1:6" ht="24" x14ac:dyDescent="0.25">
      <c r="A390" s="102" t="s">
        <v>234</v>
      </c>
      <c r="B390" s="88" t="s">
        <v>235</v>
      </c>
    </row>
    <row r="392" spans="1:6" x14ac:dyDescent="0.25">
      <c r="A392" s="102" t="s">
        <v>236</v>
      </c>
      <c r="B392" s="102" t="s">
        <v>50</v>
      </c>
    </row>
    <row r="394" spans="1:6" x14ac:dyDescent="0.25">
      <c r="B394" s="102" t="s">
        <v>722</v>
      </c>
      <c r="C394" s="99" t="s">
        <v>49</v>
      </c>
      <c r="D394" s="89">
        <f>1100+75</f>
        <v>1175</v>
      </c>
    </row>
    <row r="396" spans="1:6" x14ac:dyDescent="0.25">
      <c r="B396" s="102" t="s">
        <v>723</v>
      </c>
      <c r="C396" s="99" t="s">
        <v>49</v>
      </c>
      <c r="D396" s="89">
        <f>150+10</f>
        <v>160</v>
      </c>
    </row>
    <row r="398" spans="1:6" x14ac:dyDescent="0.25">
      <c r="B398" s="102" t="s">
        <v>237</v>
      </c>
      <c r="C398" s="99" t="s">
        <v>49</v>
      </c>
      <c r="D398" s="89">
        <f>1200-D402+80</f>
        <v>1180</v>
      </c>
    </row>
    <row r="400" spans="1:6" x14ac:dyDescent="0.25">
      <c r="B400" s="102" t="s">
        <v>695</v>
      </c>
      <c r="C400" s="99" t="s">
        <v>49</v>
      </c>
      <c r="D400" s="89">
        <f>1280+85</f>
        <v>1365</v>
      </c>
    </row>
    <row r="402" spans="1:6" x14ac:dyDescent="0.25">
      <c r="A402" s="102" t="s">
        <v>729</v>
      </c>
      <c r="B402" s="20" t="s">
        <v>693</v>
      </c>
      <c r="C402" s="23" t="s">
        <v>49</v>
      </c>
      <c r="D402" s="89">
        <f>90+10</f>
        <v>100</v>
      </c>
    </row>
    <row r="404" spans="1:6" x14ac:dyDescent="0.25">
      <c r="A404" s="102" t="s">
        <v>238</v>
      </c>
      <c r="B404" s="102" t="s">
        <v>239</v>
      </c>
    </row>
    <row r="406" spans="1:6" ht="24" x14ac:dyDescent="0.25">
      <c r="B406" s="88" t="s">
        <v>568</v>
      </c>
      <c r="C406" s="99" t="s">
        <v>49</v>
      </c>
      <c r="D406" s="89">
        <f>200+10</f>
        <v>210</v>
      </c>
    </row>
    <row r="408" spans="1:6" x14ac:dyDescent="0.25">
      <c r="A408" s="133" t="s">
        <v>491</v>
      </c>
      <c r="B408" s="134"/>
      <c r="C408" s="134"/>
      <c r="D408" s="134"/>
      <c r="E408" s="135"/>
      <c r="F408" s="72"/>
    </row>
    <row r="410" spans="1:6" x14ac:dyDescent="0.25">
      <c r="A410" s="98" t="s">
        <v>669</v>
      </c>
      <c r="B410" s="111" t="s">
        <v>668</v>
      </c>
    </row>
    <row r="412" spans="1:6" x14ac:dyDescent="0.25">
      <c r="A412" s="98" t="s">
        <v>240</v>
      </c>
      <c r="B412" s="98" t="s">
        <v>241</v>
      </c>
      <c r="C412" s="128"/>
    </row>
    <row r="414" spans="1:6" x14ac:dyDescent="0.25">
      <c r="A414" s="102" t="s">
        <v>242</v>
      </c>
      <c r="B414" s="102" t="s">
        <v>243</v>
      </c>
    </row>
    <row r="416" spans="1:6" x14ac:dyDescent="0.25">
      <c r="A416" s="102" t="s">
        <v>244</v>
      </c>
      <c r="B416" s="102" t="s">
        <v>375</v>
      </c>
      <c r="C416" s="99" t="s">
        <v>49</v>
      </c>
      <c r="D416" s="89">
        <f>1500+65</f>
        <v>1565</v>
      </c>
    </row>
    <row r="418" spans="1:6" x14ac:dyDescent="0.25">
      <c r="A418" s="102" t="s">
        <v>245</v>
      </c>
      <c r="B418" s="102" t="s">
        <v>246</v>
      </c>
    </row>
    <row r="420" spans="1:6" ht="24" x14ac:dyDescent="0.25">
      <c r="A420" s="102" t="s">
        <v>247</v>
      </c>
      <c r="B420" s="88" t="s">
        <v>248</v>
      </c>
    </row>
    <row r="422" spans="1:6" x14ac:dyDescent="0.25">
      <c r="B422" s="102" t="s">
        <v>249</v>
      </c>
      <c r="C422" s="99" t="s">
        <v>49</v>
      </c>
      <c r="D422" s="89">
        <f>300+6</f>
        <v>306</v>
      </c>
    </row>
    <row r="424" spans="1:6" x14ac:dyDescent="0.25">
      <c r="B424" s="102" t="s">
        <v>734</v>
      </c>
      <c r="C424" s="99" t="s">
        <v>49</v>
      </c>
      <c r="D424" s="89">
        <v>5500</v>
      </c>
      <c r="E424" s="126"/>
      <c r="F424" s="100"/>
    </row>
    <row r="426" spans="1:6" x14ac:dyDescent="0.25">
      <c r="A426" s="133" t="s">
        <v>491</v>
      </c>
      <c r="B426" s="134"/>
      <c r="C426" s="134"/>
      <c r="D426" s="134"/>
      <c r="E426" s="135"/>
      <c r="F426" s="72"/>
    </row>
    <row r="428" spans="1:6" x14ac:dyDescent="0.25">
      <c r="A428" s="21" t="s">
        <v>250</v>
      </c>
      <c r="B428" s="21" t="s">
        <v>251</v>
      </c>
      <c r="C428" s="24"/>
    </row>
    <row r="429" spans="1:6" x14ac:dyDescent="0.25">
      <c r="A429" s="20"/>
      <c r="B429" s="20"/>
      <c r="C429" s="20"/>
      <c r="E429" s="126"/>
      <c r="F429" s="100"/>
    </row>
    <row r="430" spans="1:6" x14ac:dyDescent="0.25">
      <c r="A430" s="19" t="s">
        <v>252</v>
      </c>
      <c r="B430" s="19" t="s">
        <v>58</v>
      </c>
      <c r="C430" s="23"/>
      <c r="E430" s="126"/>
      <c r="F430" s="100"/>
    </row>
    <row r="431" spans="1:6" x14ac:dyDescent="0.25">
      <c r="A431" s="20"/>
      <c r="B431" s="20"/>
      <c r="C431" s="20"/>
      <c r="E431" s="126"/>
      <c r="F431" s="100"/>
    </row>
    <row r="432" spans="1:6" ht="24" x14ac:dyDescent="0.25">
      <c r="A432" s="19" t="s">
        <v>253</v>
      </c>
      <c r="B432" s="19" t="s">
        <v>59</v>
      </c>
      <c r="C432" s="23"/>
      <c r="E432" s="126"/>
      <c r="F432" s="100"/>
    </row>
    <row r="433" spans="1:6" x14ac:dyDescent="0.25">
      <c r="A433" s="20"/>
      <c r="B433" s="20"/>
      <c r="C433" s="20"/>
      <c r="E433" s="126"/>
      <c r="F433" s="100"/>
    </row>
    <row r="434" spans="1:6" x14ac:dyDescent="0.25">
      <c r="A434" s="19"/>
      <c r="B434" s="19" t="s">
        <v>696</v>
      </c>
      <c r="C434" s="23" t="s">
        <v>49</v>
      </c>
      <c r="D434" s="89">
        <f>4950+5</f>
        <v>4955</v>
      </c>
      <c r="E434" s="126"/>
      <c r="F434" s="100"/>
    </row>
    <row r="435" spans="1:6" x14ac:dyDescent="0.25">
      <c r="A435" s="20"/>
      <c r="B435" s="20"/>
      <c r="C435" s="20"/>
    </row>
    <row r="436" spans="1:6" x14ac:dyDescent="0.25">
      <c r="A436" s="20"/>
      <c r="B436" s="20" t="s">
        <v>380</v>
      </c>
      <c r="C436" s="23" t="s">
        <v>49</v>
      </c>
      <c r="D436" s="89">
        <f>700+130</f>
        <v>830</v>
      </c>
    </row>
    <row r="437" spans="1:6" x14ac:dyDescent="0.25">
      <c r="A437" s="20"/>
      <c r="B437" s="20"/>
      <c r="C437" s="20"/>
    </row>
    <row r="438" spans="1:6" x14ac:dyDescent="0.25">
      <c r="A438" s="133" t="s">
        <v>491</v>
      </c>
      <c r="B438" s="134"/>
      <c r="C438" s="134"/>
      <c r="D438" s="134"/>
      <c r="E438" s="135"/>
      <c r="F438" s="72"/>
    </row>
    <row r="439" spans="1:6" x14ac:dyDescent="0.25">
      <c r="A439" s="20"/>
      <c r="B439" s="20"/>
      <c r="C439" s="20"/>
    </row>
    <row r="440" spans="1:6" x14ac:dyDescent="0.25">
      <c r="A440" s="21" t="s">
        <v>254</v>
      </c>
      <c r="B440" s="21" t="s">
        <v>255</v>
      </c>
      <c r="C440" s="24"/>
    </row>
    <row r="441" spans="1:6" x14ac:dyDescent="0.25">
      <c r="A441" s="20"/>
      <c r="B441" s="20"/>
      <c r="C441" s="20"/>
    </row>
    <row r="442" spans="1:6" x14ac:dyDescent="0.25">
      <c r="A442" s="19" t="s">
        <v>256</v>
      </c>
      <c r="B442" s="19" t="s">
        <v>60</v>
      </c>
      <c r="C442" s="23"/>
    </row>
    <row r="443" spans="1:6" x14ac:dyDescent="0.25">
      <c r="A443" s="20"/>
      <c r="B443" s="20"/>
      <c r="C443" s="20"/>
    </row>
    <row r="444" spans="1:6" ht="24" x14ac:dyDescent="0.25">
      <c r="A444" s="19" t="s">
        <v>257</v>
      </c>
      <c r="B444" s="19" t="s">
        <v>61</v>
      </c>
      <c r="C444" s="23"/>
    </row>
    <row r="445" spans="1:6" x14ac:dyDescent="0.25">
      <c r="A445" s="20"/>
      <c r="B445" s="20"/>
      <c r="C445" s="20"/>
    </row>
    <row r="446" spans="1:6" ht="24" x14ac:dyDescent="0.25">
      <c r="A446" s="19"/>
      <c r="B446" s="19" t="s">
        <v>609</v>
      </c>
      <c r="C446" s="85" t="s">
        <v>49</v>
      </c>
      <c r="D446" s="89">
        <f>1280+85</f>
        <v>1365</v>
      </c>
    </row>
    <row r="447" spans="1:6" x14ac:dyDescent="0.25">
      <c r="A447" s="20"/>
      <c r="B447" s="20"/>
      <c r="C447" s="88"/>
    </row>
    <row r="448" spans="1:6" ht="24" x14ac:dyDescent="0.25">
      <c r="A448" s="19"/>
      <c r="B448" s="19" t="s">
        <v>608</v>
      </c>
      <c r="C448" s="85" t="s">
        <v>49</v>
      </c>
      <c r="D448" s="89">
        <f>1200+70</f>
        <v>1270</v>
      </c>
    </row>
    <row r="449" spans="1:6" x14ac:dyDescent="0.25">
      <c r="A449" s="20"/>
      <c r="B449" s="20"/>
      <c r="C449" s="88"/>
    </row>
    <row r="450" spans="1:6" ht="24" x14ac:dyDescent="0.25">
      <c r="A450" s="19"/>
      <c r="B450" s="19" t="s">
        <v>610</v>
      </c>
      <c r="C450" s="85" t="s">
        <v>49</v>
      </c>
      <c r="D450" s="89">
        <f>1100+75</f>
        <v>1175</v>
      </c>
    </row>
    <row r="451" spans="1:6" x14ac:dyDescent="0.25">
      <c r="A451" s="19"/>
      <c r="B451" s="19"/>
      <c r="C451" s="85"/>
    </row>
    <row r="452" spans="1:6" ht="24" x14ac:dyDescent="0.25">
      <c r="A452" s="19"/>
      <c r="B452" s="19" t="s">
        <v>606</v>
      </c>
      <c r="C452" s="85" t="s">
        <v>49</v>
      </c>
      <c r="D452" s="89">
        <f>150+10</f>
        <v>160</v>
      </c>
    </row>
    <row r="453" spans="1:6" x14ac:dyDescent="0.25">
      <c r="A453" s="19"/>
      <c r="B453" s="19"/>
      <c r="C453" s="85"/>
    </row>
    <row r="454" spans="1:6" ht="24" x14ac:dyDescent="0.25">
      <c r="A454" s="19"/>
      <c r="B454" s="19" t="s">
        <v>607</v>
      </c>
      <c r="C454" s="23" t="s">
        <v>49</v>
      </c>
      <c r="D454" s="89">
        <v>90</v>
      </c>
    </row>
    <row r="455" spans="1:6" x14ac:dyDescent="0.25">
      <c r="A455" s="19"/>
      <c r="B455" s="19"/>
      <c r="C455" s="85"/>
    </row>
    <row r="456" spans="1:6" x14ac:dyDescent="0.25">
      <c r="A456" s="19" t="s">
        <v>730</v>
      </c>
      <c r="B456" s="20" t="s">
        <v>680</v>
      </c>
      <c r="C456" s="23" t="s">
        <v>49</v>
      </c>
      <c r="D456" s="89">
        <v>10</v>
      </c>
    </row>
    <row r="457" spans="1:6" x14ac:dyDescent="0.25">
      <c r="A457" s="19"/>
      <c r="B457" s="19"/>
      <c r="C457" s="23"/>
    </row>
    <row r="458" spans="1:6" x14ac:dyDescent="0.25">
      <c r="A458" s="133" t="s">
        <v>491</v>
      </c>
      <c r="B458" s="134"/>
      <c r="C458" s="134"/>
      <c r="D458" s="134"/>
      <c r="E458" s="135"/>
      <c r="F458" s="72"/>
    </row>
    <row r="459" spans="1:6" x14ac:dyDescent="0.25">
      <c r="A459" s="19"/>
      <c r="B459" s="19"/>
      <c r="C459" s="23"/>
    </row>
    <row r="460" spans="1:6" x14ac:dyDescent="0.25">
      <c r="A460" s="21" t="s">
        <v>670</v>
      </c>
      <c r="B460" s="28" t="s">
        <v>725</v>
      </c>
      <c r="C460" s="20"/>
    </row>
    <row r="461" spans="1:6" x14ac:dyDescent="0.25">
      <c r="A461" s="20"/>
      <c r="B461" s="20"/>
      <c r="C461" s="20"/>
    </row>
    <row r="462" spans="1:6" x14ac:dyDescent="0.25">
      <c r="A462" s="21" t="s">
        <v>258</v>
      </c>
      <c r="B462" s="21" t="s">
        <v>259</v>
      </c>
      <c r="C462" s="23"/>
    </row>
    <row r="463" spans="1:6" x14ac:dyDescent="0.25">
      <c r="A463" s="20"/>
      <c r="B463" s="20"/>
      <c r="C463" s="20"/>
    </row>
    <row r="464" spans="1:6" x14ac:dyDescent="0.25">
      <c r="A464" s="19" t="s">
        <v>260</v>
      </c>
      <c r="B464" s="19" t="s">
        <v>63</v>
      </c>
      <c r="C464" s="23"/>
    </row>
    <row r="465" spans="1:6" x14ac:dyDescent="0.25">
      <c r="A465" s="20"/>
      <c r="B465" s="20"/>
      <c r="C465" s="20"/>
    </row>
    <row r="466" spans="1:6" x14ac:dyDescent="0.25">
      <c r="A466" s="19" t="s">
        <v>679</v>
      </c>
      <c r="B466" s="19" t="s">
        <v>739</v>
      </c>
      <c r="C466" s="23" t="s">
        <v>64</v>
      </c>
      <c r="D466" s="89">
        <f>5200+750</f>
        <v>5950</v>
      </c>
    </row>
    <row r="467" spans="1:6" x14ac:dyDescent="0.25">
      <c r="A467" s="20"/>
      <c r="B467" s="20"/>
      <c r="C467" s="20"/>
    </row>
    <row r="468" spans="1:6" ht="24" x14ac:dyDescent="0.25">
      <c r="A468" s="19" t="s">
        <v>261</v>
      </c>
      <c r="B468" s="19" t="s">
        <v>262</v>
      </c>
      <c r="C468" s="23" t="s">
        <v>64</v>
      </c>
      <c r="D468" s="89">
        <f>520+75</f>
        <v>595</v>
      </c>
    </row>
    <row r="469" spans="1:6" x14ac:dyDescent="0.25">
      <c r="A469" s="19"/>
      <c r="B469" s="19"/>
      <c r="C469" s="23"/>
    </row>
    <row r="470" spans="1:6" x14ac:dyDescent="0.25">
      <c r="A470" s="19" t="s">
        <v>419</v>
      </c>
      <c r="B470" s="19" t="s">
        <v>418</v>
      </c>
      <c r="C470" s="23"/>
    </row>
    <row r="471" spans="1:6" x14ac:dyDescent="0.25">
      <c r="A471" s="19"/>
      <c r="B471" s="19"/>
      <c r="C471" s="23"/>
    </row>
    <row r="472" spans="1:6" x14ac:dyDescent="0.25">
      <c r="A472" s="19" t="s">
        <v>417</v>
      </c>
      <c r="B472" s="19" t="s">
        <v>416</v>
      </c>
      <c r="C472" s="23" t="s">
        <v>49</v>
      </c>
      <c r="D472" s="89">
        <f>5+2</f>
        <v>7</v>
      </c>
    </row>
    <row r="473" spans="1:6" x14ac:dyDescent="0.25">
      <c r="A473" s="20"/>
      <c r="B473" s="20"/>
      <c r="C473" s="20"/>
    </row>
    <row r="474" spans="1:6" x14ac:dyDescent="0.25">
      <c r="A474" s="133" t="s">
        <v>491</v>
      </c>
      <c r="B474" s="134"/>
      <c r="C474" s="134"/>
      <c r="D474" s="134"/>
      <c r="E474" s="135"/>
      <c r="F474" s="72"/>
    </row>
    <row r="475" spans="1:6" x14ac:dyDescent="0.25">
      <c r="A475" s="20"/>
      <c r="B475" s="20"/>
      <c r="C475" s="20"/>
    </row>
    <row r="476" spans="1:6" x14ac:dyDescent="0.25">
      <c r="A476" s="21" t="s">
        <v>671</v>
      </c>
      <c r="B476" s="28" t="s">
        <v>264</v>
      </c>
      <c r="C476" s="20"/>
    </row>
    <row r="477" spans="1:6" x14ac:dyDescent="0.25">
      <c r="A477" s="20"/>
      <c r="B477" s="20"/>
      <c r="C477" s="20"/>
    </row>
    <row r="478" spans="1:6" x14ac:dyDescent="0.25">
      <c r="A478" s="21" t="s">
        <v>263</v>
      </c>
      <c r="B478" s="21" t="s">
        <v>264</v>
      </c>
      <c r="C478" s="24"/>
    </row>
    <row r="479" spans="1:6" x14ac:dyDescent="0.25">
      <c r="A479" s="20"/>
      <c r="B479" s="20"/>
      <c r="C479" s="20"/>
    </row>
    <row r="480" spans="1:6" x14ac:dyDescent="0.25">
      <c r="A480" s="20" t="s">
        <v>265</v>
      </c>
      <c r="B480" s="20" t="s">
        <v>420</v>
      </c>
      <c r="C480" s="20"/>
    </row>
    <row r="481" spans="1:6" x14ac:dyDescent="0.25">
      <c r="A481" s="20"/>
      <c r="B481" s="20"/>
      <c r="C481" s="20"/>
    </row>
    <row r="482" spans="1:6" x14ac:dyDescent="0.25">
      <c r="A482" s="20" t="s">
        <v>265</v>
      </c>
      <c r="B482" s="20" t="s">
        <v>421</v>
      </c>
      <c r="C482" s="20"/>
    </row>
    <row r="483" spans="1:6" x14ac:dyDescent="0.25">
      <c r="A483" s="20"/>
      <c r="B483" s="20"/>
      <c r="C483" s="20"/>
    </row>
    <row r="484" spans="1:6" ht="48" x14ac:dyDescent="0.25">
      <c r="A484" s="20" t="s">
        <v>422</v>
      </c>
      <c r="B484" s="20" t="s">
        <v>707</v>
      </c>
      <c r="C484" s="27" t="s">
        <v>17</v>
      </c>
      <c r="D484" s="89">
        <v>1</v>
      </c>
      <c r="E484" s="126">
        <v>20000</v>
      </c>
      <c r="F484" s="91">
        <f>E484*D484</f>
        <v>20000</v>
      </c>
    </row>
    <row r="485" spans="1:6" x14ac:dyDescent="0.25">
      <c r="A485" s="20"/>
      <c r="B485" s="20"/>
      <c r="C485" s="20"/>
    </row>
    <row r="486" spans="1:6" x14ac:dyDescent="0.25">
      <c r="A486" s="19" t="s">
        <v>266</v>
      </c>
      <c r="B486" s="19" t="s">
        <v>267</v>
      </c>
      <c r="C486" s="23"/>
    </row>
    <row r="487" spans="1:6" x14ac:dyDescent="0.25">
      <c r="A487" s="20"/>
      <c r="B487" s="20"/>
      <c r="C487" s="20"/>
    </row>
    <row r="488" spans="1:6" ht="24" x14ac:dyDescent="0.25">
      <c r="A488" s="19" t="s">
        <v>268</v>
      </c>
      <c r="B488" s="19" t="s">
        <v>269</v>
      </c>
      <c r="C488" s="85" t="s">
        <v>64</v>
      </c>
      <c r="D488" s="89">
        <f>5200+750</f>
        <v>5950</v>
      </c>
    </row>
    <row r="489" spans="1:6" x14ac:dyDescent="0.25">
      <c r="A489" s="20"/>
      <c r="B489" s="20"/>
      <c r="C489" s="20"/>
    </row>
    <row r="490" spans="1:6" x14ac:dyDescent="0.25">
      <c r="A490" s="19" t="s">
        <v>270</v>
      </c>
      <c r="B490" s="19" t="s">
        <v>65</v>
      </c>
      <c r="C490" s="23"/>
    </row>
    <row r="491" spans="1:6" x14ac:dyDescent="0.25">
      <c r="A491" s="20"/>
      <c r="B491" s="20"/>
      <c r="C491" s="20"/>
    </row>
    <row r="492" spans="1:6" x14ac:dyDescent="0.25">
      <c r="A492" s="19" t="s">
        <v>271</v>
      </c>
      <c r="B492" s="19" t="s">
        <v>66</v>
      </c>
      <c r="C492" s="23"/>
    </row>
    <row r="493" spans="1:6" x14ac:dyDescent="0.25">
      <c r="A493" s="20"/>
      <c r="B493" s="20"/>
      <c r="C493" s="20"/>
    </row>
    <row r="494" spans="1:6" ht="24" x14ac:dyDescent="0.25">
      <c r="A494" s="19"/>
      <c r="B494" s="19" t="s">
        <v>708</v>
      </c>
      <c r="C494" s="23" t="s">
        <v>57</v>
      </c>
      <c r="D494" s="89">
        <f>6500+350</f>
        <v>6850</v>
      </c>
    </row>
    <row r="495" spans="1:6" x14ac:dyDescent="0.25">
      <c r="A495" s="19"/>
      <c r="B495" s="19"/>
      <c r="C495" s="23"/>
    </row>
    <row r="496" spans="1:6" ht="36" x14ac:dyDescent="0.25">
      <c r="A496" s="19"/>
      <c r="B496" s="19" t="s">
        <v>710</v>
      </c>
      <c r="C496" s="23" t="s">
        <v>57</v>
      </c>
      <c r="D496" s="89">
        <v>560</v>
      </c>
      <c r="E496" s="126"/>
      <c r="F496" s="100"/>
    </row>
    <row r="497" spans="1:6" x14ac:dyDescent="0.25">
      <c r="A497" s="19"/>
      <c r="B497" s="19"/>
      <c r="C497" s="23"/>
    </row>
    <row r="498" spans="1:6" ht="36" x14ac:dyDescent="0.25">
      <c r="A498" s="19"/>
      <c r="B498" s="19" t="s">
        <v>709</v>
      </c>
      <c r="C498" s="23" t="s">
        <v>57</v>
      </c>
      <c r="D498" s="89">
        <f>1000+60</f>
        <v>1060</v>
      </c>
      <c r="E498" s="126"/>
      <c r="F498" s="100"/>
    </row>
    <row r="499" spans="1:6" x14ac:dyDescent="0.25">
      <c r="A499" s="19"/>
      <c r="B499" s="19"/>
      <c r="C499" s="23"/>
    </row>
    <row r="500" spans="1:6" x14ac:dyDescent="0.25">
      <c r="A500" s="19" t="s">
        <v>731</v>
      </c>
      <c r="B500" s="19" t="s">
        <v>402</v>
      </c>
      <c r="C500" s="23" t="s">
        <v>18</v>
      </c>
      <c r="D500" s="89">
        <v>10</v>
      </c>
    </row>
    <row r="502" spans="1:6" x14ac:dyDescent="0.25">
      <c r="A502" s="133" t="s">
        <v>491</v>
      </c>
      <c r="B502" s="134"/>
      <c r="C502" s="134"/>
      <c r="D502" s="134"/>
      <c r="E502" s="135"/>
      <c r="F502" s="72"/>
    </row>
    <row r="504" spans="1:6" x14ac:dyDescent="0.25">
      <c r="A504" s="30" t="s">
        <v>673</v>
      </c>
      <c r="B504" s="98" t="s">
        <v>672</v>
      </c>
    </row>
    <row r="506" spans="1:6" ht="24" x14ac:dyDescent="0.25">
      <c r="A506" s="30" t="s">
        <v>272</v>
      </c>
      <c r="B506" s="30" t="s">
        <v>273</v>
      </c>
      <c r="C506" s="22"/>
    </row>
    <row r="507" spans="1:6" x14ac:dyDescent="0.25">
      <c r="A507" s="30"/>
      <c r="B507" s="30"/>
      <c r="C507" s="22"/>
    </row>
    <row r="508" spans="1:6" ht="24" x14ac:dyDescent="0.25">
      <c r="A508" s="20" t="s">
        <v>601</v>
      </c>
      <c r="B508" s="20" t="s">
        <v>602</v>
      </c>
      <c r="C508" s="22" t="s">
        <v>49</v>
      </c>
      <c r="D508" s="89">
        <v>10</v>
      </c>
    </row>
    <row r="509" spans="1:6" x14ac:dyDescent="0.25">
      <c r="A509" s="20"/>
      <c r="B509" s="20"/>
      <c r="C509" s="131"/>
    </row>
    <row r="510" spans="1:6" x14ac:dyDescent="0.25">
      <c r="A510" s="26" t="s">
        <v>274</v>
      </c>
      <c r="B510" s="26" t="s">
        <v>275</v>
      </c>
      <c r="C510" s="22"/>
    </row>
    <row r="511" spans="1:6" x14ac:dyDescent="0.25">
      <c r="A511" s="26"/>
      <c r="B511" s="26"/>
      <c r="C511" s="22"/>
    </row>
    <row r="512" spans="1:6" x14ac:dyDescent="0.25">
      <c r="A512" s="26" t="s">
        <v>276</v>
      </c>
      <c r="B512" s="26" t="s">
        <v>277</v>
      </c>
      <c r="C512" s="22" t="s">
        <v>57</v>
      </c>
      <c r="D512" s="89">
        <v>50</v>
      </c>
    </row>
    <row r="513" spans="1:6" x14ac:dyDescent="0.25">
      <c r="A513" s="26"/>
      <c r="B513" s="26"/>
      <c r="C513" s="22"/>
    </row>
    <row r="514" spans="1:6" x14ac:dyDescent="0.25">
      <c r="A514" s="26" t="s">
        <v>278</v>
      </c>
      <c r="B514" s="26" t="s">
        <v>603</v>
      </c>
      <c r="C514" s="22" t="s">
        <v>49</v>
      </c>
      <c r="D514" s="89">
        <v>50</v>
      </c>
    </row>
    <row r="515" spans="1:6" x14ac:dyDescent="0.25">
      <c r="A515" s="26"/>
      <c r="B515" s="26"/>
      <c r="C515" s="22"/>
    </row>
    <row r="516" spans="1:6" x14ac:dyDescent="0.25">
      <c r="A516" s="133" t="s">
        <v>491</v>
      </c>
      <c r="B516" s="134"/>
      <c r="C516" s="134"/>
      <c r="D516" s="134"/>
      <c r="E516" s="135"/>
      <c r="F516" s="72">
        <f>SUM(F506:F515)</f>
        <v>0</v>
      </c>
    </row>
    <row r="518" spans="1:6" x14ac:dyDescent="0.25">
      <c r="A518" s="21" t="s">
        <v>279</v>
      </c>
      <c r="B518" s="21" t="s">
        <v>280</v>
      </c>
      <c r="C518" s="23"/>
    </row>
    <row r="519" spans="1:6" x14ac:dyDescent="0.25">
      <c r="A519" s="20"/>
      <c r="B519" s="20"/>
      <c r="C519" s="20"/>
    </row>
    <row r="520" spans="1:6" x14ac:dyDescent="0.25">
      <c r="A520" s="19" t="s">
        <v>281</v>
      </c>
      <c r="B520" s="19" t="s">
        <v>282</v>
      </c>
      <c r="C520" s="23"/>
    </row>
    <row r="521" spans="1:6" x14ac:dyDescent="0.25">
      <c r="A521" s="20"/>
      <c r="B521" s="20"/>
      <c r="C521" s="20"/>
    </row>
    <row r="522" spans="1:6" ht="24" x14ac:dyDescent="0.25">
      <c r="A522" s="19" t="s">
        <v>283</v>
      </c>
      <c r="B522" s="19" t="s">
        <v>284</v>
      </c>
      <c r="C522" s="23"/>
    </row>
    <row r="523" spans="1:6" x14ac:dyDescent="0.25">
      <c r="A523" s="20"/>
      <c r="B523" s="20"/>
      <c r="C523" s="20"/>
    </row>
    <row r="524" spans="1:6" x14ac:dyDescent="0.25">
      <c r="A524" s="19"/>
      <c r="B524" s="19" t="s">
        <v>112</v>
      </c>
      <c r="C524" s="23" t="s">
        <v>49</v>
      </c>
      <c r="D524" s="89">
        <v>130</v>
      </c>
    </row>
    <row r="525" spans="1:6" x14ac:dyDescent="0.25">
      <c r="A525" s="20"/>
      <c r="B525" s="20"/>
      <c r="C525" s="20"/>
    </row>
    <row r="526" spans="1:6" ht="24" x14ac:dyDescent="0.25">
      <c r="A526" s="19" t="s">
        <v>285</v>
      </c>
      <c r="B526" s="19" t="s">
        <v>286</v>
      </c>
      <c r="C526" s="23" t="s">
        <v>57</v>
      </c>
      <c r="D526" s="89">
        <v>330</v>
      </c>
    </row>
    <row r="527" spans="1:6" x14ac:dyDescent="0.25">
      <c r="A527" s="20"/>
      <c r="B527" s="20"/>
      <c r="C527" s="20"/>
    </row>
    <row r="528" spans="1:6" x14ac:dyDescent="0.25">
      <c r="A528" s="19" t="s">
        <v>287</v>
      </c>
      <c r="B528" s="19" t="s">
        <v>288</v>
      </c>
      <c r="C528" s="23"/>
    </row>
    <row r="529" spans="1:6" x14ac:dyDescent="0.25">
      <c r="A529" s="20"/>
      <c r="B529" s="20"/>
      <c r="C529" s="20"/>
    </row>
    <row r="530" spans="1:6" x14ac:dyDescent="0.25">
      <c r="A530" s="19" t="s">
        <v>289</v>
      </c>
      <c r="B530" s="19" t="s">
        <v>290</v>
      </c>
      <c r="C530" s="23"/>
    </row>
    <row r="531" spans="1:6" x14ac:dyDescent="0.25">
      <c r="A531" s="20"/>
      <c r="B531" s="20"/>
      <c r="C531" s="20"/>
    </row>
    <row r="532" spans="1:6" ht="24" x14ac:dyDescent="0.25">
      <c r="A532" s="19"/>
      <c r="B532" s="19" t="s">
        <v>291</v>
      </c>
      <c r="C532" s="23"/>
    </row>
    <row r="533" spans="1:6" x14ac:dyDescent="0.25">
      <c r="A533" s="20"/>
      <c r="B533" s="20"/>
      <c r="C533" s="20"/>
    </row>
    <row r="534" spans="1:6" x14ac:dyDescent="0.25">
      <c r="A534" s="19"/>
      <c r="B534" s="19" t="s">
        <v>292</v>
      </c>
      <c r="C534" s="23" t="s">
        <v>49</v>
      </c>
      <c r="D534" s="89">
        <v>80</v>
      </c>
    </row>
    <row r="535" spans="1:6" x14ac:dyDescent="0.25">
      <c r="A535" s="20"/>
      <c r="B535" s="20"/>
      <c r="C535" s="20"/>
    </row>
    <row r="536" spans="1:6" ht="23.1" customHeight="1" x14ac:dyDescent="0.25">
      <c r="A536" s="19" t="s">
        <v>293</v>
      </c>
      <c r="B536" s="19" t="s">
        <v>294</v>
      </c>
      <c r="C536" s="23"/>
    </row>
    <row r="537" spans="1:6" x14ac:dyDescent="0.25">
      <c r="A537" s="20"/>
      <c r="B537" s="20"/>
      <c r="C537" s="20"/>
    </row>
    <row r="538" spans="1:6" ht="24" x14ac:dyDescent="0.25">
      <c r="A538" s="19"/>
      <c r="B538" s="19" t="s">
        <v>295</v>
      </c>
      <c r="C538" s="23" t="s">
        <v>49</v>
      </c>
      <c r="D538" s="89">
        <v>50</v>
      </c>
    </row>
    <row r="539" spans="1:6" x14ac:dyDescent="0.25">
      <c r="A539" s="20"/>
      <c r="B539" s="20"/>
      <c r="C539" s="20"/>
    </row>
    <row r="540" spans="1:6" x14ac:dyDescent="0.25">
      <c r="A540" s="19" t="s">
        <v>296</v>
      </c>
      <c r="B540" s="19" t="s">
        <v>724</v>
      </c>
      <c r="C540" s="23" t="s">
        <v>57</v>
      </c>
      <c r="D540" s="89">
        <v>350</v>
      </c>
    </row>
    <row r="542" spans="1:6" x14ac:dyDescent="0.25">
      <c r="A542" s="133" t="s">
        <v>491</v>
      </c>
      <c r="B542" s="134"/>
      <c r="C542" s="134"/>
      <c r="D542" s="134"/>
      <c r="E542" s="135"/>
      <c r="F542" s="72"/>
    </row>
    <row r="544" spans="1:6" x14ac:dyDescent="0.25">
      <c r="A544" s="21" t="s">
        <v>297</v>
      </c>
      <c r="B544" s="21" t="s">
        <v>298</v>
      </c>
      <c r="C544" s="23"/>
    </row>
    <row r="545" spans="1:4" x14ac:dyDescent="0.25">
      <c r="A545" s="20"/>
      <c r="B545" s="20"/>
      <c r="C545" s="20"/>
    </row>
    <row r="546" spans="1:4" x14ac:dyDescent="0.25">
      <c r="A546" s="19" t="s">
        <v>299</v>
      </c>
      <c r="B546" s="19" t="s">
        <v>300</v>
      </c>
      <c r="C546" s="23"/>
    </row>
    <row r="547" spans="1:4" x14ac:dyDescent="0.25">
      <c r="A547" s="20"/>
      <c r="B547" s="20"/>
      <c r="C547" s="20"/>
    </row>
    <row r="548" spans="1:4" x14ac:dyDescent="0.25">
      <c r="A548" s="19" t="s">
        <v>301</v>
      </c>
      <c r="B548" s="19" t="s">
        <v>302</v>
      </c>
      <c r="C548" s="23"/>
    </row>
    <row r="549" spans="1:4" x14ac:dyDescent="0.25">
      <c r="A549" s="20"/>
      <c r="B549" s="20"/>
      <c r="C549" s="20"/>
    </row>
    <row r="550" spans="1:4" x14ac:dyDescent="0.25">
      <c r="A550" s="19"/>
      <c r="B550" s="19" t="s">
        <v>361</v>
      </c>
      <c r="C550" s="23" t="s">
        <v>68</v>
      </c>
      <c r="D550" s="89">
        <v>200</v>
      </c>
    </row>
    <row r="551" spans="1:4" x14ac:dyDescent="0.25">
      <c r="A551" s="20"/>
      <c r="B551" s="20"/>
      <c r="C551" s="20"/>
    </row>
    <row r="552" spans="1:4" ht="36" x14ac:dyDescent="0.25">
      <c r="A552" s="19"/>
      <c r="B552" s="19" t="s">
        <v>303</v>
      </c>
      <c r="C552" s="23" t="s">
        <v>68</v>
      </c>
      <c r="D552" s="89">
        <v>20</v>
      </c>
    </row>
    <row r="553" spans="1:4" x14ac:dyDescent="0.25">
      <c r="A553" s="20"/>
      <c r="B553" s="20"/>
      <c r="C553" s="20"/>
    </row>
    <row r="554" spans="1:4" x14ac:dyDescent="0.25">
      <c r="A554" s="19" t="s">
        <v>304</v>
      </c>
      <c r="B554" s="19" t="s">
        <v>305</v>
      </c>
      <c r="C554" s="23"/>
    </row>
    <row r="555" spans="1:4" x14ac:dyDescent="0.25">
      <c r="A555" s="20"/>
      <c r="B555" s="20"/>
      <c r="C555" s="20"/>
    </row>
    <row r="556" spans="1:4" x14ac:dyDescent="0.25">
      <c r="A556" s="19"/>
      <c r="B556" s="19" t="s">
        <v>403</v>
      </c>
      <c r="C556" s="23" t="s">
        <v>67</v>
      </c>
      <c r="D556" s="89">
        <v>10</v>
      </c>
    </row>
    <row r="557" spans="1:4" x14ac:dyDescent="0.25">
      <c r="A557" s="19"/>
      <c r="B557" s="19"/>
      <c r="C557" s="23"/>
    </row>
    <row r="558" spans="1:4" ht="24" x14ac:dyDescent="0.25">
      <c r="A558" s="20" t="s">
        <v>424</v>
      </c>
      <c r="B558" s="20" t="s">
        <v>423</v>
      </c>
      <c r="C558" s="23" t="s">
        <v>67</v>
      </c>
      <c r="D558" s="89">
        <v>5</v>
      </c>
    </row>
    <row r="559" spans="1:4" x14ac:dyDescent="0.25">
      <c r="A559" s="20"/>
      <c r="B559" s="20"/>
      <c r="C559" s="20"/>
    </row>
    <row r="560" spans="1:4" x14ac:dyDescent="0.25">
      <c r="A560" s="19" t="s">
        <v>306</v>
      </c>
      <c r="B560" s="19" t="s">
        <v>307</v>
      </c>
      <c r="C560" s="23"/>
    </row>
    <row r="561" spans="1:6" x14ac:dyDescent="0.25">
      <c r="A561" s="20"/>
      <c r="B561" s="20"/>
      <c r="C561" s="20"/>
    </row>
    <row r="562" spans="1:6" x14ac:dyDescent="0.25">
      <c r="A562" s="19" t="s">
        <v>308</v>
      </c>
      <c r="B562" s="19" t="s">
        <v>309</v>
      </c>
      <c r="C562" s="23" t="s">
        <v>67</v>
      </c>
      <c r="D562" s="89">
        <v>20</v>
      </c>
    </row>
    <row r="563" spans="1:6" x14ac:dyDescent="0.25">
      <c r="A563" s="20"/>
      <c r="B563" s="20"/>
      <c r="C563" s="20"/>
    </row>
    <row r="564" spans="1:6" x14ac:dyDescent="0.25">
      <c r="A564" s="133" t="s">
        <v>491</v>
      </c>
      <c r="B564" s="134"/>
      <c r="C564" s="134"/>
      <c r="D564" s="134"/>
      <c r="E564" s="135"/>
      <c r="F564" s="72"/>
    </row>
    <row r="565" spans="1:6" x14ac:dyDescent="0.25">
      <c r="A565" s="20"/>
      <c r="B565" s="20"/>
      <c r="C565" s="20"/>
    </row>
    <row r="566" spans="1:6" x14ac:dyDescent="0.25">
      <c r="A566" s="21" t="s">
        <v>310</v>
      </c>
      <c r="B566" s="21" t="s">
        <v>311</v>
      </c>
      <c r="C566" s="23"/>
    </row>
    <row r="567" spans="1:6" x14ac:dyDescent="0.25">
      <c r="A567" s="21"/>
      <c r="B567" s="21"/>
      <c r="C567" s="23"/>
    </row>
    <row r="568" spans="1:6" x14ac:dyDescent="0.25">
      <c r="A568" s="20" t="s">
        <v>626</v>
      </c>
      <c r="B568" s="20" t="s">
        <v>697</v>
      </c>
      <c r="C568" s="20"/>
    </row>
    <row r="569" spans="1:6" x14ac:dyDescent="0.25">
      <c r="A569" s="20"/>
      <c r="B569" s="20"/>
      <c r="C569" s="20"/>
    </row>
    <row r="570" spans="1:6" x14ac:dyDescent="0.25">
      <c r="A570" s="19" t="s">
        <v>627</v>
      </c>
      <c r="B570" s="19" t="s">
        <v>312</v>
      </c>
      <c r="C570" s="23"/>
    </row>
    <row r="571" spans="1:6" x14ac:dyDescent="0.25">
      <c r="A571" s="20"/>
      <c r="B571" s="20"/>
      <c r="C571" s="20"/>
    </row>
    <row r="572" spans="1:6" x14ac:dyDescent="0.25">
      <c r="A572" s="19"/>
      <c r="B572" s="19" t="s">
        <v>405</v>
      </c>
      <c r="C572" s="23" t="s">
        <v>70</v>
      </c>
      <c r="D572" s="89">
        <v>0.35</v>
      </c>
    </row>
    <row r="573" spans="1:6" x14ac:dyDescent="0.25">
      <c r="A573" s="19"/>
      <c r="B573" s="19"/>
      <c r="C573" s="23"/>
    </row>
    <row r="574" spans="1:6" x14ac:dyDescent="0.25">
      <c r="A574" s="19"/>
      <c r="B574" s="19" t="s">
        <v>625</v>
      </c>
      <c r="C574" s="23" t="s">
        <v>70</v>
      </c>
      <c r="D574" s="89">
        <v>0.5</v>
      </c>
    </row>
    <row r="575" spans="1:6" x14ac:dyDescent="0.25">
      <c r="A575" s="20"/>
      <c r="B575" s="20"/>
      <c r="C575" s="20"/>
    </row>
    <row r="576" spans="1:6" x14ac:dyDescent="0.25">
      <c r="A576" s="19" t="s">
        <v>628</v>
      </c>
      <c r="B576" s="19" t="s">
        <v>629</v>
      </c>
      <c r="C576" s="23" t="s">
        <v>67</v>
      </c>
      <c r="D576" s="89">
        <v>5</v>
      </c>
    </row>
    <row r="577" spans="1:6" x14ac:dyDescent="0.25">
      <c r="A577" s="20"/>
      <c r="B577" s="20"/>
      <c r="C577" s="20"/>
    </row>
    <row r="578" spans="1:6" x14ac:dyDescent="0.25">
      <c r="A578" s="133" t="s">
        <v>491</v>
      </c>
      <c r="B578" s="134"/>
      <c r="C578" s="134"/>
      <c r="D578" s="134"/>
      <c r="E578" s="135"/>
      <c r="F578" s="72"/>
    </row>
    <row r="579" spans="1:6" x14ac:dyDescent="0.25">
      <c r="A579" s="20"/>
      <c r="B579" s="20"/>
      <c r="C579" s="20"/>
    </row>
    <row r="580" spans="1:6" x14ac:dyDescent="0.25">
      <c r="A580" s="21" t="s">
        <v>313</v>
      </c>
      <c r="B580" s="21" t="s">
        <v>314</v>
      </c>
      <c r="C580" s="23"/>
    </row>
    <row r="581" spans="1:6" x14ac:dyDescent="0.25">
      <c r="A581" s="20"/>
      <c r="B581" s="20"/>
      <c r="C581" s="20"/>
    </row>
    <row r="582" spans="1:6" ht="48" x14ac:dyDescent="0.25">
      <c r="A582" s="19" t="s">
        <v>315</v>
      </c>
      <c r="B582" s="19" t="s">
        <v>316</v>
      </c>
      <c r="C582" s="23"/>
    </row>
    <row r="583" spans="1:6" x14ac:dyDescent="0.25">
      <c r="A583" s="20"/>
      <c r="B583" s="20"/>
      <c r="C583" s="20"/>
    </row>
    <row r="584" spans="1:6" x14ac:dyDescent="0.25">
      <c r="A584" s="19" t="s">
        <v>317</v>
      </c>
      <c r="B584" s="19" t="s">
        <v>318</v>
      </c>
      <c r="C584" s="23"/>
    </row>
    <row r="585" spans="1:6" x14ac:dyDescent="0.25">
      <c r="A585" s="20"/>
      <c r="B585" s="20"/>
      <c r="C585" s="20"/>
    </row>
    <row r="586" spans="1:6" x14ac:dyDescent="0.25">
      <c r="A586" s="19"/>
      <c r="B586" s="19" t="s">
        <v>319</v>
      </c>
      <c r="C586" s="23" t="s">
        <v>57</v>
      </c>
      <c r="D586" s="89">
        <f>10+1</f>
        <v>11</v>
      </c>
    </row>
    <row r="587" spans="1:6" x14ac:dyDescent="0.25">
      <c r="A587" s="20"/>
      <c r="B587" s="20"/>
      <c r="C587" s="20"/>
    </row>
    <row r="588" spans="1:6" x14ac:dyDescent="0.25">
      <c r="A588" s="19"/>
      <c r="B588" s="19" t="s">
        <v>320</v>
      </c>
      <c r="C588" s="23" t="s">
        <v>57</v>
      </c>
      <c r="D588" s="89">
        <f>8+2.5</f>
        <v>10.5</v>
      </c>
    </row>
    <row r="589" spans="1:6" x14ac:dyDescent="0.25">
      <c r="A589" s="20"/>
      <c r="B589" s="20"/>
      <c r="C589" s="20"/>
    </row>
    <row r="590" spans="1:6" x14ac:dyDescent="0.25">
      <c r="A590" s="19" t="s">
        <v>321</v>
      </c>
      <c r="B590" s="19" t="s">
        <v>90</v>
      </c>
      <c r="C590" s="23"/>
    </row>
    <row r="591" spans="1:6" x14ac:dyDescent="0.25">
      <c r="A591" s="20"/>
      <c r="B591" s="20"/>
      <c r="C591" s="20"/>
    </row>
    <row r="592" spans="1:6" ht="24" x14ac:dyDescent="0.25">
      <c r="A592" s="19" t="s">
        <v>322</v>
      </c>
      <c r="B592" s="19" t="s">
        <v>712</v>
      </c>
      <c r="C592" s="22" t="s">
        <v>67</v>
      </c>
      <c r="D592" s="89">
        <f>20+3</f>
        <v>23</v>
      </c>
    </row>
    <row r="593" spans="1:4" x14ac:dyDescent="0.25">
      <c r="A593" s="20"/>
      <c r="B593" s="20"/>
      <c r="C593" s="20"/>
    </row>
    <row r="594" spans="1:4" ht="24" x14ac:dyDescent="0.25">
      <c r="A594" s="19" t="s">
        <v>323</v>
      </c>
      <c r="B594" s="19" t="s">
        <v>91</v>
      </c>
      <c r="C594" s="23"/>
    </row>
    <row r="595" spans="1:4" x14ac:dyDescent="0.25">
      <c r="A595" s="20"/>
      <c r="B595" s="20"/>
      <c r="C595" s="20"/>
    </row>
    <row r="596" spans="1:4" x14ac:dyDescent="0.25">
      <c r="A596" s="19" t="s">
        <v>324</v>
      </c>
      <c r="B596" s="19" t="s">
        <v>325</v>
      </c>
      <c r="C596" s="23" t="s">
        <v>49</v>
      </c>
      <c r="D596" s="89">
        <f>10+2</f>
        <v>12</v>
      </c>
    </row>
    <row r="597" spans="1:4" x14ac:dyDescent="0.25">
      <c r="A597" s="19"/>
      <c r="B597" s="19"/>
      <c r="C597" s="23"/>
    </row>
    <row r="598" spans="1:4" x14ac:dyDescent="0.25">
      <c r="A598" s="26" t="s">
        <v>326</v>
      </c>
      <c r="B598" s="26" t="s">
        <v>425</v>
      </c>
      <c r="C598" s="23"/>
    </row>
    <row r="599" spans="1:4" x14ac:dyDescent="0.25">
      <c r="A599" s="26"/>
      <c r="B599" s="26" t="s">
        <v>426</v>
      </c>
      <c r="C599" s="22" t="s">
        <v>49</v>
      </c>
      <c r="D599" s="89">
        <f>3+0.5</f>
        <v>3.5</v>
      </c>
    </row>
    <row r="600" spans="1:4" x14ac:dyDescent="0.25">
      <c r="A600" s="26"/>
      <c r="B600" s="26"/>
      <c r="C600" s="22"/>
    </row>
    <row r="601" spans="1:4" ht="24" x14ac:dyDescent="0.25">
      <c r="A601" s="26" t="s">
        <v>431</v>
      </c>
      <c r="B601" s="26" t="s">
        <v>427</v>
      </c>
      <c r="C601" s="22"/>
    </row>
    <row r="602" spans="1:4" x14ac:dyDescent="0.25">
      <c r="A602" s="26"/>
      <c r="B602" s="26"/>
      <c r="C602" s="22"/>
    </row>
    <row r="603" spans="1:4" x14ac:dyDescent="0.25">
      <c r="A603" s="26"/>
      <c r="B603" s="26" t="s">
        <v>428</v>
      </c>
      <c r="C603" s="22" t="s">
        <v>67</v>
      </c>
      <c r="D603" s="89">
        <f>2+2</f>
        <v>4</v>
      </c>
    </row>
    <row r="604" spans="1:4" x14ac:dyDescent="0.25">
      <c r="A604" s="26"/>
      <c r="B604" s="26"/>
      <c r="C604" s="22"/>
    </row>
    <row r="605" spans="1:4" x14ac:dyDescent="0.25">
      <c r="A605" s="26" t="s">
        <v>432</v>
      </c>
      <c r="B605" s="26" t="s">
        <v>429</v>
      </c>
      <c r="C605" s="22"/>
    </row>
    <row r="606" spans="1:4" x14ac:dyDescent="0.25">
      <c r="A606" s="26"/>
      <c r="B606" s="26"/>
      <c r="C606" s="22"/>
    </row>
    <row r="607" spans="1:4" x14ac:dyDescent="0.25">
      <c r="A607" s="26" t="s">
        <v>433</v>
      </c>
      <c r="B607" s="26" t="s">
        <v>430</v>
      </c>
      <c r="C607" s="22" t="s">
        <v>67</v>
      </c>
      <c r="D607" s="89">
        <f>20+2</f>
        <v>22</v>
      </c>
    </row>
    <row r="608" spans="1:4" x14ac:dyDescent="0.25">
      <c r="A608" s="19"/>
    </row>
    <row r="609" spans="1:6" ht="36" x14ac:dyDescent="0.25">
      <c r="A609" s="20"/>
      <c r="B609" s="88" t="s">
        <v>460</v>
      </c>
      <c r="C609" s="99" t="s">
        <v>67</v>
      </c>
      <c r="D609" s="89">
        <f>20</f>
        <v>20</v>
      </c>
    </row>
    <row r="610" spans="1:6" x14ac:dyDescent="0.25">
      <c r="A610" s="20"/>
      <c r="B610" s="88"/>
    </row>
    <row r="611" spans="1:6" x14ac:dyDescent="0.25">
      <c r="A611" s="19" t="s">
        <v>732</v>
      </c>
      <c r="B611" s="26" t="s">
        <v>682</v>
      </c>
      <c r="C611" s="22" t="s">
        <v>67</v>
      </c>
      <c r="D611" s="89">
        <v>1</v>
      </c>
    </row>
    <row r="612" spans="1:6" x14ac:dyDescent="0.25">
      <c r="A612" s="20"/>
      <c r="B612" s="88"/>
    </row>
    <row r="613" spans="1:6" x14ac:dyDescent="0.25">
      <c r="A613" s="133" t="s">
        <v>491</v>
      </c>
      <c r="B613" s="134"/>
      <c r="C613" s="134"/>
      <c r="D613" s="134"/>
      <c r="E613" s="135"/>
      <c r="F613" s="72"/>
    </row>
    <row r="614" spans="1:6" x14ac:dyDescent="0.25">
      <c r="A614" s="20"/>
      <c r="B614" s="88"/>
    </row>
    <row r="615" spans="1:6" x14ac:dyDescent="0.25">
      <c r="A615" s="21" t="s">
        <v>327</v>
      </c>
      <c r="B615" s="21" t="s">
        <v>328</v>
      </c>
      <c r="C615" s="23"/>
    </row>
    <row r="616" spans="1:6" x14ac:dyDescent="0.25">
      <c r="A616" s="20"/>
      <c r="B616" s="20"/>
      <c r="C616" s="20"/>
    </row>
    <row r="617" spans="1:6" x14ac:dyDescent="0.25">
      <c r="A617" s="26" t="s">
        <v>434</v>
      </c>
      <c r="B617" s="26" t="s">
        <v>69</v>
      </c>
      <c r="C617" s="23"/>
    </row>
    <row r="618" spans="1:6" x14ac:dyDescent="0.25">
      <c r="A618" s="26"/>
      <c r="B618" s="26"/>
      <c r="C618" s="23"/>
    </row>
    <row r="619" spans="1:6" ht="24" x14ac:dyDescent="0.25">
      <c r="A619" s="26" t="s">
        <v>435</v>
      </c>
      <c r="B619" s="26" t="s">
        <v>436</v>
      </c>
      <c r="C619" s="20"/>
    </row>
    <row r="620" spans="1:6" x14ac:dyDescent="0.25">
      <c r="A620" s="20"/>
      <c r="B620" s="20"/>
      <c r="C620" s="20"/>
    </row>
    <row r="621" spans="1:6" x14ac:dyDescent="0.25">
      <c r="A621" s="19"/>
      <c r="B621" s="19" t="s">
        <v>329</v>
      </c>
      <c r="C621" s="23"/>
    </row>
    <row r="622" spans="1:6" x14ac:dyDescent="0.25">
      <c r="A622" s="19"/>
      <c r="B622" s="19"/>
      <c r="C622" s="23"/>
    </row>
    <row r="623" spans="1:6" x14ac:dyDescent="0.25">
      <c r="A623" s="20"/>
      <c r="B623" s="19" t="s">
        <v>330</v>
      </c>
      <c r="C623" s="23" t="s">
        <v>70</v>
      </c>
      <c r="D623" s="89">
        <f>1+0.02</f>
        <v>1.02</v>
      </c>
    </row>
    <row r="624" spans="1:6" x14ac:dyDescent="0.25">
      <c r="A624" s="20"/>
      <c r="B624" s="26"/>
      <c r="C624" s="129"/>
    </row>
    <row r="625" spans="1:4" x14ac:dyDescent="0.25">
      <c r="A625" s="19"/>
      <c r="B625" s="19" t="s">
        <v>331</v>
      </c>
      <c r="C625" s="23" t="s">
        <v>70</v>
      </c>
      <c r="D625" s="89">
        <v>0.05</v>
      </c>
    </row>
    <row r="626" spans="1:4" x14ac:dyDescent="0.25">
      <c r="A626" s="19"/>
      <c r="B626" s="19"/>
      <c r="C626" s="23"/>
    </row>
    <row r="627" spans="1:4" x14ac:dyDescent="0.25">
      <c r="A627" s="19"/>
      <c r="B627" s="26" t="s">
        <v>437</v>
      </c>
      <c r="C627" s="22" t="s">
        <v>438</v>
      </c>
      <c r="D627" s="89">
        <v>0.01</v>
      </c>
    </row>
    <row r="628" spans="1:4" x14ac:dyDescent="0.25">
      <c r="A628" s="19"/>
      <c r="B628" s="19"/>
      <c r="C628" s="23"/>
    </row>
    <row r="629" spans="1:4" x14ac:dyDescent="0.25">
      <c r="A629" s="20" t="s">
        <v>441</v>
      </c>
      <c r="B629" s="20" t="s">
        <v>442</v>
      </c>
      <c r="C629" s="22" t="s">
        <v>57</v>
      </c>
      <c r="D629" s="89">
        <v>50</v>
      </c>
    </row>
    <row r="630" spans="1:4" x14ac:dyDescent="0.25">
      <c r="A630" s="19"/>
      <c r="B630" s="19"/>
      <c r="C630" s="23"/>
    </row>
    <row r="631" spans="1:4" ht="24" x14ac:dyDescent="0.25">
      <c r="A631" s="26" t="s">
        <v>443</v>
      </c>
      <c r="B631" s="26" t="s">
        <v>444</v>
      </c>
      <c r="C631" s="27" t="s">
        <v>445</v>
      </c>
      <c r="D631" s="89">
        <f>10+2</f>
        <v>12</v>
      </c>
    </row>
    <row r="632" spans="1:4" x14ac:dyDescent="0.25">
      <c r="A632" s="20"/>
      <c r="B632" s="20"/>
      <c r="C632" s="129"/>
    </row>
    <row r="633" spans="1:4" x14ac:dyDescent="0.25">
      <c r="A633" s="26" t="s">
        <v>332</v>
      </c>
      <c r="B633" s="26" t="s">
        <v>333</v>
      </c>
      <c r="C633" s="22"/>
    </row>
    <row r="634" spans="1:4" x14ac:dyDescent="0.25">
      <c r="A634" s="26"/>
      <c r="B634" s="26"/>
      <c r="C634" s="22"/>
    </row>
    <row r="635" spans="1:4" x14ac:dyDescent="0.25">
      <c r="A635" s="26" t="s">
        <v>446</v>
      </c>
      <c r="B635" s="26" t="s">
        <v>447</v>
      </c>
      <c r="C635" s="22" t="s">
        <v>448</v>
      </c>
      <c r="D635" s="89">
        <f>2+2</f>
        <v>4</v>
      </c>
    </row>
    <row r="636" spans="1:4" x14ac:dyDescent="0.25">
      <c r="A636" s="20"/>
      <c r="B636" s="20"/>
      <c r="C636" s="20"/>
    </row>
    <row r="637" spans="1:4" x14ac:dyDescent="0.25">
      <c r="A637" s="19" t="s">
        <v>334</v>
      </c>
      <c r="B637" s="19" t="s">
        <v>71</v>
      </c>
      <c r="C637" s="23"/>
    </row>
    <row r="638" spans="1:4" x14ac:dyDescent="0.25">
      <c r="A638" s="20"/>
      <c r="B638" s="20"/>
      <c r="C638" s="20"/>
    </row>
    <row r="639" spans="1:4" x14ac:dyDescent="0.25">
      <c r="A639" s="19" t="s">
        <v>335</v>
      </c>
      <c r="B639" s="19" t="s">
        <v>440</v>
      </c>
      <c r="C639" s="23"/>
    </row>
    <row r="640" spans="1:4" x14ac:dyDescent="0.25">
      <c r="A640" s="20"/>
      <c r="B640" s="20"/>
      <c r="C640" s="20"/>
    </row>
    <row r="641" spans="1:6" x14ac:dyDescent="0.25">
      <c r="A641" s="19"/>
      <c r="B641" s="19" t="s">
        <v>439</v>
      </c>
      <c r="C641" s="23" t="s">
        <v>67</v>
      </c>
      <c r="D641" s="89">
        <f>115+45</f>
        <v>160</v>
      </c>
    </row>
    <row r="642" spans="1:6" x14ac:dyDescent="0.25">
      <c r="A642" s="20"/>
      <c r="B642" s="20"/>
      <c r="C642" s="20"/>
    </row>
    <row r="643" spans="1:6" ht="24" x14ac:dyDescent="0.25">
      <c r="A643" s="19" t="s">
        <v>336</v>
      </c>
      <c r="B643" s="19" t="s">
        <v>337</v>
      </c>
      <c r="C643" s="23" t="s">
        <v>67</v>
      </c>
      <c r="D643" s="89">
        <f>115+45</f>
        <v>160</v>
      </c>
    </row>
    <row r="644" spans="1:6" x14ac:dyDescent="0.25">
      <c r="A644" s="20"/>
      <c r="B644" s="20"/>
      <c r="C644" s="20"/>
    </row>
    <row r="645" spans="1:6" ht="24" x14ac:dyDescent="0.25">
      <c r="A645" s="19" t="s">
        <v>338</v>
      </c>
      <c r="B645" s="19" t="s">
        <v>72</v>
      </c>
      <c r="C645" s="23" t="s">
        <v>70</v>
      </c>
      <c r="D645" s="89">
        <f>1+0.03</f>
        <v>1.03</v>
      </c>
    </row>
    <row r="646" spans="1:6" x14ac:dyDescent="0.25">
      <c r="A646" s="19"/>
      <c r="B646" s="19"/>
      <c r="C646" s="23"/>
    </row>
    <row r="647" spans="1:6" ht="24" x14ac:dyDescent="0.25">
      <c r="A647" s="19" t="s">
        <v>733</v>
      </c>
      <c r="B647" s="19" t="s">
        <v>457</v>
      </c>
      <c r="C647" s="22" t="s">
        <v>57</v>
      </c>
      <c r="D647" s="89">
        <v>52</v>
      </c>
    </row>
    <row r="648" spans="1:6" x14ac:dyDescent="0.25">
      <c r="A648" s="19"/>
      <c r="B648" s="19"/>
      <c r="C648" s="23"/>
    </row>
    <row r="649" spans="1:6" ht="24" x14ac:dyDescent="0.25">
      <c r="A649" s="26" t="s">
        <v>339</v>
      </c>
      <c r="B649" s="26" t="s">
        <v>340</v>
      </c>
      <c r="C649" s="22" t="s">
        <v>67</v>
      </c>
      <c r="D649" s="89">
        <f>5+1</f>
        <v>6</v>
      </c>
    </row>
    <row r="650" spans="1:6" x14ac:dyDescent="0.25">
      <c r="A650" s="26"/>
      <c r="B650" s="26"/>
      <c r="C650" s="129"/>
    </row>
    <row r="651" spans="1:6" x14ac:dyDescent="0.25">
      <c r="A651" s="133" t="s">
        <v>491</v>
      </c>
      <c r="B651" s="134"/>
      <c r="C651" s="134"/>
      <c r="D651" s="134"/>
      <c r="E651" s="135"/>
      <c r="F651" s="72"/>
    </row>
    <row r="653" spans="1:6" x14ac:dyDescent="0.25">
      <c r="A653" s="21" t="s">
        <v>341</v>
      </c>
      <c r="B653" s="21" t="s">
        <v>342</v>
      </c>
      <c r="C653" s="23"/>
    </row>
    <row r="654" spans="1:6" x14ac:dyDescent="0.25">
      <c r="A654" s="20"/>
      <c r="B654" s="20"/>
      <c r="C654" s="20"/>
    </row>
    <row r="655" spans="1:6" x14ac:dyDescent="0.25">
      <c r="A655" s="19" t="s">
        <v>343</v>
      </c>
      <c r="B655" s="19" t="s">
        <v>344</v>
      </c>
      <c r="C655" s="23"/>
    </row>
    <row r="656" spans="1:6" x14ac:dyDescent="0.25">
      <c r="A656" s="20"/>
      <c r="B656" s="20"/>
      <c r="C656" s="20"/>
    </row>
    <row r="657" spans="1:6" ht="24" x14ac:dyDescent="0.25">
      <c r="A657" s="19" t="s">
        <v>345</v>
      </c>
      <c r="B657" s="19" t="s">
        <v>346</v>
      </c>
      <c r="C657" s="23"/>
    </row>
    <row r="658" spans="1:6" x14ac:dyDescent="0.25">
      <c r="A658" s="20"/>
      <c r="B658" s="20"/>
      <c r="C658" s="20"/>
    </row>
    <row r="659" spans="1:6" ht="24" x14ac:dyDescent="0.25">
      <c r="A659" s="19"/>
      <c r="B659" s="19" t="s">
        <v>347</v>
      </c>
      <c r="C659" s="23" t="s">
        <v>57</v>
      </c>
      <c r="D659" s="89">
        <f>500+50</f>
        <v>550</v>
      </c>
      <c r="E659" s="126"/>
      <c r="F659" s="100"/>
    </row>
    <row r="660" spans="1:6" x14ac:dyDescent="0.25">
      <c r="A660" s="20"/>
      <c r="B660" s="20"/>
      <c r="C660" s="20"/>
    </row>
    <row r="661" spans="1:6" x14ac:dyDescent="0.25">
      <c r="A661" s="19" t="s">
        <v>348</v>
      </c>
      <c r="B661" s="19" t="s">
        <v>349</v>
      </c>
      <c r="C661" s="23"/>
    </row>
    <row r="662" spans="1:6" x14ac:dyDescent="0.25">
      <c r="A662" s="20"/>
      <c r="B662" s="20"/>
      <c r="C662" s="20"/>
    </row>
    <row r="663" spans="1:6" x14ac:dyDescent="0.25">
      <c r="A663" s="19" t="s">
        <v>459</v>
      </c>
      <c r="B663" s="19" t="s">
        <v>458</v>
      </c>
      <c r="C663" s="23"/>
      <c r="E663" s="126"/>
      <c r="F663" s="100"/>
    </row>
    <row r="664" spans="1:6" x14ac:dyDescent="0.25">
      <c r="A664" s="20"/>
      <c r="B664" s="20"/>
      <c r="C664" s="20"/>
      <c r="E664" s="126"/>
      <c r="F664" s="100"/>
    </row>
    <row r="665" spans="1:6" x14ac:dyDescent="0.25">
      <c r="A665" s="19"/>
      <c r="B665" s="19" t="s">
        <v>678</v>
      </c>
      <c r="C665" s="23" t="s">
        <v>57</v>
      </c>
      <c r="D665" s="89">
        <f>1000+100</f>
        <v>1100</v>
      </c>
      <c r="E665" s="126"/>
      <c r="F665" s="100"/>
    </row>
    <row r="666" spans="1:6" x14ac:dyDescent="0.25">
      <c r="A666" s="19"/>
      <c r="B666" s="19"/>
      <c r="C666" s="23"/>
      <c r="E666" s="126"/>
      <c r="F666" s="100"/>
    </row>
    <row r="667" spans="1:6" x14ac:dyDescent="0.25">
      <c r="A667" s="133" t="s">
        <v>491</v>
      </c>
      <c r="B667" s="134"/>
      <c r="C667" s="134"/>
      <c r="D667" s="134"/>
      <c r="E667" s="135"/>
      <c r="F667" s="72"/>
    </row>
    <row r="668" spans="1:6" x14ac:dyDescent="0.25">
      <c r="A668" s="19"/>
      <c r="B668" s="19"/>
      <c r="C668" s="23"/>
      <c r="E668" s="126"/>
      <c r="F668" s="100"/>
    </row>
    <row r="669" spans="1:6" ht="24" x14ac:dyDescent="0.25">
      <c r="A669" s="30" t="s">
        <v>350</v>
      </c>
      <c r="B669" s="30" t="s">
        <v>351</v>
      </c>
      <c r="C669" s="22"/>
      <c r="E669" s="126"/>
      <c r="F669" s="100"/>
    </row>
    <row r="670" spans="1:6" x14ac:dyDescent="0.25">
      <c r="A670" s="30"/>
      <c r="B670" s="30"/>
      <c r="C670" s="22"/>
      <c r="E670" s="126"/>
      <c r="F670" s="100"/>
    </row>
    <row r="671" spans="1:6" x14ac:dyDescent="0.25">
      <c r="A671" s="26" t="s">
        <v>352</v>
      </c>
      <c r="B671" s="26" t="s">
        <v>353</v>
      </c>
      <c r="C671" s="22"/>
      <c r="E671" s="126"/>
      <c r="F671" s="100"/>
    </row>
    <row r="672" spans="1:6" x14ac:dyDescent="0.25">
      <c r="A672" s="26"/>
      <c r="B672" s="26"/>
      <c r="C672" s="22"/>
      <c r="E672" s="126"/>
      <c r="F672" s="100"/>
    </row>
    <row r="673" spans="1:6" x14ac:dyDescent="0.25">
      <c r="A673" s="26" t="s">
        <v>354</v>
      </c>
      <c r="B673" s="26" t="s">
        <v>355</v>
      </c>
      <c r="C673" s="22" t="s">
        <v>438</v>
      </c>
      <c r="D673" s="89">
        <f>1+0.1</f>
        <v>1.1000000000000001</v>
      </c>
    </row>
    <row r="675" spans="1:6" x14ac:dyDescent="0.25">
      <c r="A675" s="133" t="s">
        <v>491</v>
      </c>
      <c r="B675" s="134"/>
      <c r="C675" s="134"/>
      <c r="D675" s="134"/>
      <c r="E675" s="135"/>
      <c r="F675" s="72"/>
    </row>
  </sheetData>
  <mergeCells count="24">
    <mergeCell ref="A352:E352"/>
    <mergeCell ref="A332:E332"/>
    <mergeCell ref="A4:F4"/>
    <mergeCell ref="A40:E40"/>
    <mergeCell ref="A64:E64"/>
    <mergeCell ref="A82:E82"/>
    <mergeCell ref="A152:E152"/>
    <mergeCell ref="A240:E240"/>
    <mergeCell ref="A50:E50"/>
    <mergeCell ref="A438:E438"/>
    <mergeCell ref="A408:E408"/>
    <mergeCell ref="A386:E386"/>
    <mergeCell ref="A667:E667"/>
    <mergeCell ref="A651:E651"/>
    <mergeCell ref="A613:E613"/>
    <mergeCell ref="A578:E578"/>
    <mergeCell ref="A564:E564"/>
    <mergeCell ref="A542:E542"/>
    <mergeCell ref="A426:E426"/>
    <mergeCell ref="A675:E675"/>
    <mergeCell ref="A516:E516"/>
    <mergeCell ref="A502:E502"/>
    <mergeCell ref="A474:E474"/>
    <mergeCell ref="A458:E458"/>
  </mergeCells>
  <phoneticPr fontId="10" type="noConversion"/>
  <pageMargins left="0.25" right="0.25" top="0.75" bottom="0.75" header="0.3" footer="0.3"/>
  <pageSetup paperSize="9" scale="87" fitToHeight="0" orientation="portrait" r:id="rId1"/>
  <rowBreaks count="12" manualBreakCount="12">
    <brk id="64" max="5" man="1"/>
    <brk id="127" max="5" man="1"/>
    <brk id="191" max="5" man="1"/>
    <brk id="240" max="5" man="1"/>
    <brk id="290" max="5" man="1"/>
    <brk id="332" max="5" man="1"/>
    <brk id="386" max="5" man="1"/>
    <brk id="438" max="5" man="1"/>
    <brk id="474" max="5" man="1"/>
    <brk id="516" max="5" man="1"/>
    <brk id="564" max="5" man="1"/>
    <brk id="613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D41C1-7500-42F8-9AA1-B27255C241BB}">
  <sheetPr>
    <pageSetUpPr fitToPage="1"/>
  </sheetPr>
  <dimension ref="A1:H53"/>
  <sheetViews>
    <sheetView view="pageBreakPreview" topLeftCell="A30" zoomScaleNormal="100" zoomScaleSheetLayoutView="100" workbookViewId="0">
      <selection activeCell="E31" sqref="E31"/>
    </sheetView>
  </sheetViews>
  <sheetFormatPr defaultColWidth="8.85546875" defaultRowHeight="15" x14ac:dyDescent="0.25"/>
  <cols>
    <col min="1" max="1" width="9.85546875" style="44" customWidth="1"/>
    <col min="2" max="2" width="71.5703125" style="44" customWidth="1"/>
    <col min="3" max="3" width="21.5703125" style="44" customWidth="1"/>
    <col min="4" max="5" width="8.85546875" style="44"/>
    <col min="6" max="8" width="14" style="44" bestFit="1" customWidth="1"/>
    <col min="9" max="16384" width="8.85546875" style="44"/>
  </cols>
  <sheetData>
    <row r="1" spans="1:8" x14ac:dyDescent="0.25">
      <c r="A1" s="2" t="s">
        <v>0</v>
      </c>
    </row>
    <row r="2" spans="1:8" x14ac:dyDescent="0.25">
      <c r="A2" s="4" t="s">
        <v>1</v>
      </c>
    </row>
    <row r="3" spans="1:8" x14ac:dyDescent="0.25">
      <c r="A3" s="5" t="s">
        <v>706</v>
      </c>
    </row>
    <row r="4" spans="1:8" ht="11.1" customHeight="1" x14ac:dyDescent="0.25"/>
    <row r="5" spans="1:8" x14ac:dyDescent="0.25">
      <c r="A5" s="60" t="s">
        <v>376</v>
      </c>
    </row>
    <row r="6" spans="1:8" ht="9.6" customHeight="1" x14ac:dyDescent="0.25"/>
    <row r="7" spans="1:8" x14ac:dyDescent="0.25">
      <c r="A7" s="49" t="s">
        <v>573</v>
      </c>
      <c r="B7" s="49" t="s">
        <v>572</v>
      </c>
      <c r="C7" s="50" t="s">
        <v>574</v>
      </c>
    </row>
    <row r="8" spans="1:8" ht="9.6" customHeight="1" x14ac:dyDescent="0.25">
      <c r="A8" s="51"/>
      <c r="B8" s="52"/>
      <c r="C8" s="53"/>
    </row>
    <row r="9" spans="1:8" x14ac:dyDescent="0.25">
      <c r="A9" s="11" t="s">
        <v>576</v>
      </c>
      <c r="B9" s="3"/>
      <c r="C9" s="13"/>
    </row>
    <row r="10" spans="1:8" x14ac:dyDescent="0.25">
      <c r="A10" s="45" t="s">
        <v>8</v>
      </c>
      <c r="B10" s="46" t="s">
        <v>660</v>
      </c>
      <c r="C10" s="54">
        <f>General.!F72</f>
        <v>0</v>
      </c>
      <c r="F10" s="92"/>
    </row>
    <row r="11" spans="1:8" x14ac:dyDescent="0.25">
      <c r="A11" s="9" t="s">
        <v>377</v>
      </c>
      <c r="B11" s="3" t="s">
        <v>492</v>
      </c>
      <c r="C11" s="54">
        <f>General.!F88:F88</f>
        <v>0</v>
      </c>
      <c r="G11" s="92">
        <f>C42-C10-C11-C12-C13-C14-C15</f>
        <v>0</v>
      </c>
      <c r="H11" s="92">
        <f>G11*0.1</f>
        <v>0</v>
      </c>
    </row>
    <row r="12" spans="1:8" x14ac:dyDescent="0.25">
      <c r="A12" s="9" t="s">
        <v>378</v>
      </c>
      <c r="B12" s="3" t="s">
        <v>498</v>
      </c>
      <c r="C12" s="54">
        <f>General.!F154</f>
        <v>0</v>
      </c>
    </row>
    <row r="13" spans="1:8" x14ac:dyDescent="0.25">
      <c r="A13" s="9" t="s">
        <v>39</v>
      </c>
      <c r="B13" s="3" t="s">
        <v>38</v>
      </c>
      <c r="C13" s="54">
        <f>General.!F180</f>
        <v>0</v>
      </c>
    </row>
    <row r="14" spans="1:8" x14ac:dyDescent="0.25">
      <c r="A14" s="9" t="s">
        <v>100</v>
      </c>
      <c r="B14" s="3" t="s">
        <v>101</v>
      </c>
      <c r="C14" s="54">
        <f>General.!F190</f>
        <v>0</v>
      </c>
    </row>
    <row r="15" spans="1:8" x14ac:dyDescent="0.25">
      <c r="A15" s="9" t="s">
        <v>356</v>
      </c>
      <c r="B15" s="3" t="s">
        <v>357</v>
      </c>
      <c r="C15" s="54">
        <f>General.!F212</f>
        <v>0</v>
      </c>
    </row>
    <row r="16" spans="1:8" x14ac:dyDescent="0.25">
      <c r="A16" s="11"/>
      <c r="B16" s="55" t="s">
        <v>575</v>
      </c>
      <c r="C16" s="56">
        <f>SUM(C10:C15)</f>
        <v>0</v>
      </c>
    </row>
    <row r="17" spans="1:3" x14ac:dyDescent="0.25">
      <c r="A17" s="10" t="s">
        <v>406</v>
      </c>
      <c r="B17" s="71"/>
      <c r="C17" s="12"/>
    </row>
    <row r="18" spans="1:3" x14ac:dyDescent="0.25">
      <c r="A18" s="9" t="s">
        <v>41</v>
      </c>
      <c r="B18" s="3" t="s">
        <v>40</v>
      </c>
      <c r="C18" s="54">
        <f>Road!F40</f>
        <v>0</v>
      </c>
    </row>
    <row r="19" spans="1:3" x14ac:dyDescent="0.25">
      <c r="A19" s="9" t="s">
        <v>379</v>
      </c>
      <c r="B19" s="3" t="s">
        <v>590</v>
      </c>
      <c r="C19" s="54">
        <f>Road!F50</f>
        <v>0</v>
      </c>
    </row>
    <row r="20" spans="1:3" x14ac:dyDescent="0.25">
      <c r="A20" s="9" t="s">
        <v>100</v>
      </c>
      <c r="B20" s="3" t="s">
        <v>101</v>
      </c>
      <c r="C20" s="54">
        <f>Road!F64</f>
        <v>0</v>
      </c>
    </row>
    <row r="21" spans="1:3" x14ac:dyDescent="0.25">
      <c r="A21" s="9" t="s">
        <v>363</v>
      </c>
      <c r="B21" s="3" t="s">
        <v>589</v>
      </c>
      <c r="C21" s="54">
        <f>Road!F82</f>
        <v>0</v>
      </c>
    </row>
    <row r="22" spans="1:3" x14ac:dyDescent="0.25">
      <c r="A22" s="9" t="s">
        <v>107</v>
      </c>
      <c r="B22" s="3" t="s">
        <v>108</v>
      </c>
      <c r="C22" s="54">
        <f>Road!F152</f>
        <v>0</v>
      </c>
    </row>
    <row r="23" spans="1:3" x14ac:dyDescent="0.25">
      <c r="A23" s="9" t="s">
        <v>143</v>
      </c>
      <c r="B23" s="3" t="s">
        <v>144</v>
      </c>
      <c r="C23" s="54">
        <f>Road!F240</f>
        <v>0</v>
      </c>
    </row>
    <row r="24" spans="1:3" ht="24" x14ac:dyDescent="0.25">
      <c r="A24" s="9" t="s">
        <v>169</v>
      </c>
      <c r="B24" s="41" t="s">
        <v>170</v>
      </c>
      <c r="C24" s="54">
        <f>Road!F332</f>
        <v>0</v>
      </c>
    </row>
    <row r="25" spans="1:3" x14ac:dyDescent="0.25">
      <c r="A25" s="9" t="s">
        <v>201</v>
      </c>
      <c r="B25" s="3" t="s">
        <v>202</v>
      </c>
      <c r="C25" s="54">
        <f>Road!F352</f>
        <v>0</v>
      </c>
    </row>
    <row r="26" spans="1:3" x14ac:dyDescent="0.25">
      <c r="A26" s="9" t="s">
        <v>211</v>
      </c>
      <c r="B26" s="3" t="s">
        <v>725</v>
      </c>
      <c r="C26" s="54">
        <f>Road!F386</f>
        <v>0</v>
      </c>
    </row>
    <row r="27" spans="1:3" x14ac:dyDescent="0.25">
      <c r="A27" s="9" t="s">
        <v>232</v>
      </c>
      <c r="B27" s="3" t="s">
        <v>233</v>
      </c>
      <c r="C27" s="54">
        <f>Road!F408</f>
        <v>0</v>
      </c>
    </row>
    <row r="28" spans="1:3" x14ac:dyDescent="0.25">
      <c r="A28" s="9" t="s">
        <v>240</v>
      </c>
      <c r="B28" s="3" t="s">
        <v>241</v>
      </c>
      <c r="C28" s="54">
        <f>Road!F426</f>
        <v>0</v>
      </c>
    </row>
    <row r="29" spans="1:3" x14ac:dyDescent="0.25">
      <c r="A29" s="9" t="s">
        <v>250</v>
      </c>
      <c r="B29" s="3" t="s">
        <v>251</v>
      </c>
      <c r="C29" s="54">
        <f>Road!F438</f>
        <v>0</v>
      </c>
    </row>
    <row r="30" spans="1:3" x14ac:dyDescent="0.25">
      <c r="A30" s="9" t="s">
        <v>254</v>
      </c>
      <c r="B30" s="3" t="s">
        <v>255</v>
      </c>
      <c r="C30" s="54">
        <f>Road!F458</f>
        <v>0</v>
      </c>
    </row>
    <row r="31" spans="1:3" x14ac:dyDescent="0.25">
      <c r="A31" s="9" t="s">
        <v>258</v>
      </c>
      <c r="B31" s="3" t="s">
        <v>259</v>
      </c>
      <c r="C31" s="54">
        <f>Road!F474</f>
        <v>0</v>
      </c>
    </row>
    <row r="32" spans="1:3" x14ac:dyDescent="0.25">
      <c r="A32" s="9" t="s">
        <v>263</v>
      </c>
      <c r="B32" s="3" t="s">
        <v>264</v>
      </c>
      <c r="C32" s="54">
        <f>Road!F502</f>
        <v>0</v>
      </c>
    </row>
    <row r="33" spans="1:6" ht="24" x14ac:dyDescent="0.25">
      <c r="A33" s="9" t="s">
        <v>272</v>
      </c>
      <c r="B33" s="41" t="s">
        <v>273</v>
      </c>
      <c r="C33" s="54">
        <f>Road!F516</f>
        <v>0</v>
      </c>
    </row>
    <row r="34" spans="1:6" x14ac:dyDescent="0.25">
      <c r="A34" s="9" t="s">
        <v>279</v>
      </c>
      <c r="B34" s="3" t="s">
        <v>280</v>
      </c>
      <c r="C34" s="54">
        <f>Road!F542</f>
        <v>0</v>
      </c>
    </row>
    <row r="35" spans="1:6" x14ac:dyDescent="0.25">
      <c r="A35" s="9" t="s">
        <v>297</v>
      </c>
      <c r="B35" s="3" t="s">
        <v>298</v>
      </c>
      <c r="C35" s="54">
        <f>Road!F564</f>
        <v>0</v>
      </c>
    </row>
    <row r="36" spans="1:6" x14ac:dyDescent="0.25">
      <c r="A36" s="9" t="s">
        <v>310</v>
      </c>
      <c r="B36" s="3" t="s">
        <v>311</v>
      </c>
      <c r="C36" s="54">
        <f>Road!F578</f>
        <v>0</v>
      </c>
    </row>
    <row r="37" spans="1:6" x14ac:dyDescent="0.25">
      <c r="A37" s="9" t="s">
        <v>313</v>
      </c>
      <c r="B37" s="3" t="s">
        <v>314</v>
      </c>
      <c r="C37" s="54">
        <f>Road!F613</f>
        <v>0</v>
      </c>
    </row>
    <row r="38" spans="1:6" x14ac:dyDescent="0.25">
      <c r="A38" s="9" t="s">
        <v>327</v>
      </c>
      <c r="B38" s="3" t="s">
        <v>328</v>
      </c>
      <c r="C38" s="54">
        <f>Road!F651</f>
        <v>0</v>
      </c>
    </row>
    <row r="39" spans="1:6" x14ac:dyDescent="0.25">
      <c r="A39" s="9" t="s">
        <v>341</v>
      </c>
      <c r="B39" s="3" t="s">
        <v>342</v>
      </c>
      <c r="C39" s="54">
        <f>Road!F667</f>
        <v>0</v>
      </c>
    </row>
    <row r="40" spans="1:6" x14ac:dyDescent="0.25">
      <c r="A40" s="9" t="s">
        <v>350</v>
      </c>
      <c r="B40" s="3" t="s">
        <v>351</v>
      </c>
      <c r="C40" s="54">
        <f>Road!F675</f>
        <v>0</v>
      </c>
    </row>
    <row r="41" spans="1:6" x14ac:dyDescent="0.25">
      <c r="A41" s="57"/>
      <c r="B41" s="58" t="s">
        <v>577</v>
      </c>
      <c r="C41" s="59">
        <f>SUM(C18:C40)</f>
        <v>0</v>
      </c>
    </row>
    <row r="42" spans="1:6" x14ac:dyDescent="0.25">
      <c r="A42" s="8"/>
      <c r="B42" s="64" t="s">
        <v>578</v>
      </c>
      <c r="C42" s="61">
        <f>C41+C16</f>
        <v>0</v>
      </c>
    </row>
    <row r="43" spans="1:6" x14ac:dyDescent="0.25">
      <c r="A43" s="15" t="s">
        <v>579</v>
      </c>
      <c r="B43" s="14" t="s">
        <v>580</v>
      </c>
      <c r="C43" s="62">
        <f>C42*0.1</f>
        <v>0</v>
      </c>
      <c r="F43" s="92"/>
    </row>
    <row r="44" spans="1:6" x14ac:dyDescent="0.25">
      <c r="A44" s="9"/>
      <c r="B44" s="65" t="s">
        <v>582</v>
      </c>
      <c r="C44" s="63">
        <f>C42+C43</f>
        <v>0</v>
      </c>
    </row>
    <row r="45" spans="1:6" x14ac:dyDescent="0.25">
      <c r="A45" s="15" t="s">
        <v>579</v>
      </c>
      <c r="B45" s="14" t="s">
        <v>581</v>
      </c>
      <c r="C45" s="62">
        <f>C44*0.15</f>
        <v>0</v>
      </c>
    </row>
    <row r="46" spans="1:6" x14ac:dyDescent="0.25">
      <c r="A46" s="57"/>
      <c r="B46" s="66" t="s">
        <v>583</v>
      </c>
      <c r="C46" s="62">
        <f>C44+C45</f>
        <v>0</v>
      </c>
    </row>
    <row r="47" spans="1:6" x14ac:dyDescent="0.25">
      <c r="A47" s="3"/>
      <c r="B47" s="3"/>
      <c r="C47" s="3"/>
    </row>
    <row r="48" spans="1:6" ht="14.45" customHeight="1" x14ac:dyDescent="0.25">
      <c r="A48" s="67" t="s">
        <v>584</v>
      </c>
      <c r="B48"/>
      <c r="C48" s="1" t="s">
        <v>585</v>
      </c>
      <c r="D48" s="1"/>
    </row>
    <row r="49" spans="1:4" x14ac:dyDescent="0.25">
      <c r="A49" s="3"/>
      <c r="B49" s="3"/>
      <c r="C49" s="3"/>
    </row>
    <row r="50" spans="1:4" x14ac:dyDescent="0.25">
      <c r="A50" s="138" t="s">
        <v>587</v>
      </c>
      <c r="B50" s="138"/>
      <c r="C50" s="68" t="s">
        <v>586</v>
      </c>
      <c r="D50"/>
    </row>
    <row r="51" spans="1:4" x14ac:dyDescent="0.25">
      <c r="A51" s="3"/>
      <c r="B51" s="3" t="s">
        <v>588</v>
      </c>
      <c r="C51" s="3"/>
    </row>
    <row r="52" spans="1:4" x14ac:dyDescent="0.25">
      <c r="A52" s="3"/>
      <c r="B52" s="3"/>
      <c r="C52" s="3"/>
    </row>
    <row r="53" spans="1:4" x14ac:dyDescent="0.25">
      <c r="A53" s="3"/>
      <c r="B53" s="3"/>
      <c r="C53" s="3"/>
    </row>
  </sheetData>
  <mergeCells count="1">
    <mergeCell ref="A50:B50"/>
  </mergeCells>
  <phoneticPr fontId="10" type="noConversion"/>
  <pageMargins left="0.25" right="0.25" top="0.75" bottom="0.75" header="0.3" footer="0.3"/>
  <pageSetup paperSize="9" scale="96" fitToHeight="0" orientation="portrait" r:id="rId1"/>
  <rowBreaks count="1" manualBreakCount="1">
    <brk id="51" max="2" man="1"/>
  </rowBreaks>
  <ignoredErrors>
    <ignoredError sqref="C4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General.</vt:lpstr>
      <vt:lpstr>Road</vt:lpstr>
      <vt:lpstr>Summary</vt:lpstr>
      <vt:lpstr>General.!Print_Area</vt:lpstr>
      <vt:lpstr>Road!Print_Area</vt:lpstr>
      <vt:lpstr>Summary!Print_Area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TGC Engineers | Civils</dc:creator>
  <cp:lastModifiedBy>Kalipile Candlovu</cp:lastModifiedBy>
  <cp:lastPrinted>2026-07-28T13:02:23Z</cp:lastPrinted>
  <dcterms:created xsi:type="dcterms:W3CDTF">2026-06-22T12:58:37Z</dcterms:created>
  <dcterms:modified xsi:type="dcterms:W3CDTF">2026-08-26T08:19:26Z</dcterms:modified>
</cp:coreProperties>
</file>