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projects.sharepoint.com/sites/Sea/Shared Documents/Sea Projects/SEA PROJECTS/Sea Project Projects/2024/2024-10-01 Replacement AC pipeline/"/>
    </mc:Choice>
  </mc:AlternateContent>
  <xr:revisionPtr revIDLastSave="402" documentId="8_{1930BF49-CBA7-4EE1-8FC4-165BC8C86A91}" xr6:coauthVersionLast="47" xr6:coauthVersionMax="47" xr10:uidLastSave="{2161EEA7-3968-437B-B672-0ECF4CFACE62}"/>
  <bookViews>
    <workbookView xWindow="-110" yWindow="-110" windowWidth="19420" windowHeight="11500" firstSheet="2" xr2:uid="{AC2225E9-6F7E-4C0D-A701-476BA7FD3ADF}"/>
  </bookViews>
  <sheets>
    <sheet name="BILL 1 P&amp;G" sheetId="3" r:id="rId1"/>
    <sheet name="BILL 2 Bulk Pipeline " sheetId="2" r:id="rId2"/>
    <sheet name="BILL 3 Makwassie Reticulation" sheetId="4" r:id="rId3"/>
    <sheet name="BILL 4 DAYWORKS " sheetId="5" r:id="rId4"/>
    <sheet name="SUMMARY" sheetId="6" r:id="rId5"/>
  </sheets>
  <externalReferences>
    <externalReference r:id="rId6"/>
    <externalReference r:id="rId7"/>
  </externalReferences>
  <definedNames>
    <definedName name="___SEC1200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EC1200">#REF!</definedName>
    <definedName name="cec" localSheetId="1">#REF!</definedName>
    <definedName name="cec">#REF!</definedName>
    <definedName name="cpa" localSheetId="1">#REF!</definedName>
    <definedName name="cpa">#REF!</definedName>
    <definedName name="INTAKE" localSheetId="1">#REF!</definedName>
    <definedName name="INTAKE">#REF!</definedName>
    <definedName name="Items_01" localSheetId="1">#REF!</definedName>
    <definedName name="Items_01">#REF!</definedName>
    <definedName name="letter" localSheetId="1">#REF!</definedName>
    <definedName name="letter">#REF!</definedName>
    <definedName name="mos" localSheetId="1">#REF!</definedName>
    <definedName name="mos">#REF!</definedName>
    <definedName name="Old">[1]SCHED3!$A$1:$H$301</definedName>
    <definedName name="OLE_LINK6" localSheetId="1">'BILL 2 Bulk Pipeline '!#REF!</definedName>
    <definedName name="PIPELINE" localSheetId="1">#REF!</definedName>
    <definedName name="PIPELINE">#REF!</definedName>
    <definedName name="_xlnm.Print_Area" localSheetId="0">'BILL 1 P&amp;G'!$A$1:$H$124</definedName>
    <definedName name="_xlnm.Print_Area" localSheetId="1">'BILL 2 Bulk Pipeline '!$A$1:$H$158</definedName>
    <definedName name="_xlnm.Print_Area" localSheetId="2">'BILL 3 Makwassie Reticulation'!$A$1:$H$284</definedName>
    <definedName name="_xlnm.Print_Area" localSheetId="3">'BILL 4 DAYWORKS '!$A$1:$H$52</definedName>
    <definedName name="_xlnm.Print_Area" localSheetId="4">SUMMARY!$A$1:$F$44</definedName>
    <definedName name="_xlnm.Print_Area">[2]SCHED5!#REF!</definedName>
    <definedName name="Print_Area_MI" localSheetId="1">#REF!</definedName>
    <definedName name="Print_Area_MI">#REF!</definedName>
    <definedName name="_xlnm.Print_Titles" localSheetId="0">'BILL 1 P&amp;G'!$1:$4</definedName>
    <definedName name="_xlnm.Print_Titles" localSheetId="1">'BILL 2 Bulk Pipeline '!$1:$6</definedName>
    <definedName name="_xlnm.Print_Titles" localSheetId="2">'BILL 3 Makwassie Reticulation'!$1:$4</definedName>
    <definedName name="SCHED2" localSheetId="1">#REF!</definedName>
    <definedName name="SCHED2">#REF!</definedName>
    <definedName name="SCHED3" localSheetId="1">#REF!</definedName>
    <definedName name="SCHED3">#REF!</definedName>
    <definedName name="SCHED3.1">[2]SCHED3!#REF!</definedName>
    <definedName name="SCHED3.2" localSheetId="1">#REF!</definedName>
    <definedName name="SCHED3.2">#REF!</definedName>
    <definedName name="SCHED3.3" localSheetId="1">#REF!</definedName>
    <definedName name="SCHED3.3">#REF!</definedName>
    <definedName name="SCHED3.4" localSheetId="1">#REF!</definedName>
    <definedName name="SCHED3.4">#REF!</definedName>
    <definedName name="SCHED3.5" localSheetId="1">#REF!</definedName>
    <definedName name="SCHED3.5">#REF!</definedName>
    <definedName name="SCHED3.6" localSheetId="1">#REF!</definedName>
    <definedName name="SCHED3.6">#REF!</definedName>
    <definedName name="SCHED3.7" localSheetId="1">#REF!</definedName>
    <definedName name="SCHED3.7">#REF!</definedName>
    <definedName name="SCHED3.8" localSheetId="1">#REF!</definedName>
    <definedName name="SCHED3.8">#REF!</definedName>
    <definedName name="SCHED4" localSheetId="1">#REF!</definedName>
    <definedName name="SCHED4">#REF!</definedName>
    <definedName name="SCHED5" localSheetId="1">#REF!</definedName>
    <definedName name="SCHED5">#REF!</definedName>
    <definedName name="SCHED6">[2]SCHED8!#REF!</definedName>
    <definedName name="summary" localSheetId="1">#REF!</definedName>
    <definedName name="summary">#REF!</definedName>
    <definedName name="vosum" localSheetId="1">#REF!</definedName>
    <definedName name="vo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I107" i="3"/>
  <c r="J105" i="3"/>
  <c r="H107" i="3"/>
  <c r="H99" i="3"/>
  <c r="F111" i="4"/>
  <c r="F71" i="2"/>
  <c r="F27" i="2" l="1"/>
  <c r="F25" i="2"/>
  <c r="F9" i="2" l="1"/>
  <c r="F252" i="4"/>
  <c r="I79" i="4"/>
  <c r="F79" i="4" s="1"/>
  <c r="I77" i="4"/>
  <c r="F77" i="4" s="1"/>
  <c r="F74" i="4"/>
  <c r="F72" i="4"/>
  <c r="I14" i="4"/>
  <c r="J12" i="6"/>
  <c r="I32" i="4"/>
  <c r="F32" i="4" s="1"/>
  <c r="I27" i="4"/>
  <c r="I34" i="4" s="1"/>
  <c r="F34" i="4" s="1"/>
  <c r="K22" i="4"/>
  <c r="H105" i="3"/>
  <c r="G103" i="3"/>
  <c r="H103" i="3" s="1"/>
  <c r="H101" i="3"/>
  <c r="I47" i="4" l="1"/>
  <c r="F47" i="4" s="1"/>
  <c r="I37" i="4"/>
  <c r="F37" i="4" s="1"/>
  <c r="I88" i="4"/>
  <c r="J88" i="4" s="1"/>
  <c r="F88" i="4" s="1"/>
  <c r="I90" i="4"/>
  <c r="J90" i="4" s="1"/>
  <c r="F90" i="4" s="1"/>
  <c r="F111" i="3"/>
  <c r="F126" i="2" l="1"/>
  <c r="F117" i="2"/>
  <c r="F32" i="2"/>
  <c r="F29" i="2"/>
  <c r="F39" i="2" s="1"/>
  <c r="F63" i="2"/>
  <c r="F54" i="2"/>
  <c r="F36" i="2" l="1"/>
  <c r="H12" i="6" l="1"/>
  <c r="L12" i="6" s="1"/>
  <c r="L39" i="6" l="1"/>
</calcChain>
</file>

<file path=xl/sharedStrings.xml><?xml version="1.0" encoding="utf-8"?>
<sst xmlns="http://schemas.openxmlformats.org/spreadsheetml/2006/main" count="926" uniqueCount="500">
  <si>
    <t>ITEM</t>
  </si>
  <si>
    <t>PAYM.</t>
  </si>
  <si>
    <t>DESCRIPTION</t>
  </si>
  <si>
    <t>UNIT</t>
  </si>
  <si>
    <t>QTY</t>
  </si>
  <si>
    <t>RATE</t>
  </si>
  <si>
    <t>AMOUNT</t>
  </si>
  <si>
    <t>NO.</t>
  </si>
  <si>
    <t>REF.</t>
  </si>
  <si>
    <t>SABS</t>
  </si>
  <si>
    <t>1200C</t>
  </si>
  <si>
    <t>SITE CLEARANCE</t>
  </si>
  <si>
    <t>8.2.1</t>
  </si>
  <si>
    <t>Clear and grub reservoir site</t>
  </si>
  <si>
    <t>m²</t>
  </si>
  <si>
    <t>8.3.2a)</t>
  </si>
  <si>
    <t>m³</t>
  </si>
  <si>
    <t>8.3.2b)</t>
  </si>
  <si>
    <t>a)</t>
  </si>
  <si>
    <t>b)</t>
  </si>
  <si>
    <t>8.3.4</t>
  </si>
  <si>
    <t>Importation of material from an open borrow pit with-</t>
  </si>
  <si>
    <t>in 0.5 km free haul distance, place in backfill and</t>
  </si>
  <si>
    <t>compacted to 90% MOD AASHTO density (Prov)</t>
  </si>
  <si>
    <t>8.3.3.b)</t>
  </si>
  <si>
    <t>Import backfill material from designated borrow pits</t>
  </si>
  <si>
    <t>(Provisional)</t>
  </si>
  <si>
    <t>c)</t>
  </si>
  <si>
    <t>m</t>
  </si>
  <si>
    <t>d)</t>
  </si>
  <si>
    <t>no</t>
  </si>
  <si>
    <t>8.3.1</t>
  </si>
  <si>
    <t>8.4.2</t>
  </si>
  <si>
    <t>CARRIED FORWARD</t>
  </si>
  <si>
    <t>BROUGHT FORWARD</t>
  </si>
  <si>
    <t>8.4.4</t>
  </si>
  <si>
    <t>1200L</t>
  </si>
  <si>
    <t xml:space="preserve">MECHANICAL EQUIPMENT: </t>
  </si>
  <si>
    <t>Supply, install and build in pipework, fittings and</t>
  </si>
  <si>
    <t>equipment as detailed on the drawings &amp; specified</t>
  </si>
  <si>
    <t xml:space="preserve">In Project Specification PSL comprising of the </t>
  </si>
  <si>
    <t>following:</t>
  </si>
  <si>
    <t>AA</t>
  </si>
  <si>
    <t>AB</t>
  </si>
  <si>
    <t>AC</t>
  </si>
  <si>
    <t>AD</t>
  </si>
  <si>
    <t>AE</t>
  </si>
  <si>
    <t>AF</t>
  </si>
  <si>
    <t>AG</t>
  </si>
  <si>
    <t>AH</t>
  </si>
  <si>
    <t>AJ</t>
  </si>
  <si>
    <t>AK</t>
  </si>
  <si>
    <t>AL</t>
  </si>
  <si>
    <t>AM</t>
  </si>
  <si>
    <t>AN</t>
  </si>
  <si>
    <t>AP</t>
  </si>
  <si>
    <t xml:space="preserve"> </t>
  </si>
  <si>
    <t>TOTAL BILL 3 CARRIED FORWARD TO SUMMARY</t>
  </si>
  <si>
    <t>1.1.1</t>
  </si>
  <si>
    <t>1.3.1</t>
  </si>
  <si>
    <t>1.3.2</t>
  </si>
  <si>
    <t>1.3.3</t>
  </si>
  <si>
    <t>OFF-TAKE CHAMBER</t>
  </si>
  <si>
    <t>1.3.4</t>
  </si>
  <si>
    <t>ANCHOR BLOCKS</t>
  </si>
  <si>
    <t>8.2.11</t>
  </si>
  <si>
    <t>Concrete anchor blocks complete as indicated on</t>
  </si>
  <si>
    <t>Dwg. No. 1038-001-1512</t>
  </si>
  <si>
    <t>Price to include excavation, formwork, reinforcing</t>
  </si>
  <si>
    <t>and concrete:</t>
  </si>
  <si>
    <t>Volume less than 0.3 m³</t>
  </si>
  <si>
    <t>Volume between 0.6 - 1.2 m³</t>
  </si>
  <si>
    <t>Pipeline Marker</t>
  </si>
  <si>
    <t>Complete as detailed on Dwg. No. ….............</t>
  </si>
  <si>
    <t>Test of Pipeline</t>
  </si>
  <si>
    <t>All labour, materials, water and equipment</t>
  </si>
  <si>
    <t>Purchasing of water for testing purpose</t>
  </si>
  <si>
    <t>Sterilization Pipeline and fittings</t>
  </si>
  <si>
    <t>1200DB</t>
  </si>
  <si>
    <t>8.3.3.3</t>
  </si>
  <si>
    <t>Construct road crossing complete for pipeline crossing</t>
  </si>
  <si>
    <t>Sum</t>
  </si>
  <si>
    <t>required to carry out any tests deemed necessary</t>
  </si>
  <si>
    <t>KL</t>
  </si>
  <si>
    <t>EXCAVATION</t>
  </si>
  <si>
    <t>2.2.1</t>
  </si>
  <si>
    <t xml:space="preserve">Excavation to the required depth in all materials for </t>
  </si>
  <si>
    <t xml:space="preserve">trenches, backfilling, compaction and disposal of </t>
  </si>
  <si>
    <t>surplus unsuitable materials for the following</t>
  </si>
  <si>
    <t>depths:</t>
  </si>
  <si>
    <t>2.2.2</t>
  </si>
  <si>
    <t>Extra-over item 3.2.1 for</t>
  </si>
  <si>
    <t>Intermediate excavation (Provisional)</t>
  </si>
  <si>
    <t>Hard rock excavation (Provisional)</t>
  </si>
  <si>
    <t>Boulders excavation (Provisional)</t>
  </si>
  <si>
    <t>2.2.3</t>
  </si>
  <si>
    <t>8.3.2c)</t>
  </si>
  <si>
    <t xml:space="preserve">Excavate and dispose of unsuitable material from </t>
  </si>
  <si>
    <t>trench bottom (Provisional)</t>
  </si>
  <si>
    <t>Over 1.0 m up to 1.5 m deep for all pipes</t>
  </si>
  <si>
    <t>Over 1.5 m up to 2.0 m deep for all  pipes</t>
  </si>
  <si>
    <t>Over 2.0 m up to 2.5 m deep for all  pipes</t>
  </si>
  <si>
    <t>uPVC CLASS 12 PIPE LISTED ELSEWHERE</t>
  </si>
  <si>
    <t>FLANGE ADAPTOR FOR PVC PIPE</t>
  </si>
  <si>
    <t>FLANGED FACE, TABLE 1000/3</t>
  </si>
  <si>
    <t>FLANGED NON-RISING SPINDLE,</t>
  </si>
  <si>
    <t>CLOCKWISE CLOSING WITH HANDWHEEL</t>
  </si>
  <si>
    <t>WATERWORKS PATTERN RESILIENT</t>
  </si>
  <si>
    <t>SEAL GATE VALVE ACCORDING TO SABS</t>
  </si>
  <si>
    <t>664, TABLE 1000/3</t>
  </si>
  <si>
    <t>300mm LONG FLANGED STEEL PIPE,</t>
  </si>
  <si>
    <t>FLANGED ON ONE END TABLE 1000/3</t>
  </si>
  <si>
    <t>500mm LONG FLANGED STEEL PIPE,</t>
  </si>
  <si>
    <t>TABLE 1000/3</t>
  </si>
  <si>
    <t>VIKING JOHNSON' OR APPROVED SIMILAR</t>
  </si>
  <si>
    <t>FLANGE ADAPTOR</t>
  </si>
  <si>
    <t>200ND x 100ND x 500mm LONG FLANGED</t>
  </si>
  <si>
    <t>STEEL REDUCER, TABLE 1000/3</t>
  </si>
  <si>
    <t xml:space="preserve"> WW-750-60 COMPLETE WITH SENSING</t>
  </si>
  <si>
    <t xml:space="preserve"> LINE TO REMOTE FLOAT IN RESERVOIR (SPRING</t>
  </si>
  <si>
    <t>ASSISTANCE TO CLOSE) REMOTE FLOAT TO .</t>
  </si>
  <si>
    <t xml:space="preserve">BE ENCASED WITH 4.5mm THICK GALVANISED </t>
  </si>
  <si>
    <t>STEEL STILLING CHAMBER AS PER DETAIL 2</t>
  </si>
  <si>
    <t>STEEL PIPE LISTED ELSEWHERE</t>
  </si>
  <si>
    <t>FLANGE ADAPTOR FOR STEEL PIPES</t>
  </si>
  <si>
    <t>WATERWORKS PATTERN RESILIENT SEAL</t>
  </si>
  <si>
    <t xml:space="preserve"> GATE VALVE ACCORDING TO SABS 664, </t>
  </si>
  <si>
    <t>200 x 200 x 100ND FLANGED STEEL TEE PIECE.</t>
  </si>
  <si>
    <t>FITTING TO HAVE THE FOLLOWING DIMENSIONS:</t>
  </si>
  <si>
    <t>a) CENTRE-TO-FACE INCOMING LEG = 280mm</t>
  </si>
  <si>
    <t>b) CENTRE-TO-FACE OUTGOING LEG = 280mm</t>
  </si>
  <si>
    <t>c) CENTRE-TO-FACE BRANCH = 280mm</t>
  </si>
  <si>
    <t>1200mm LONG FLANGED STEEL PIPE</t>
  </si>
  <si>
    <t>WITH PUDDLE FLANGE 424mm FROM</t>
  </si>
  <si>
    <t xml:space="preserve">FLANGED NON-RISING SPINDLE, CLOCKWISE </t>
  </si>
  <si>
    <t>MEDIUM PRESSURE PIPELINES</t>
  </si>
  <si>
    <t>uPVC Pressure Pipes and Fittings</t>
  </si>
  <si>
    <t xml:space="preserve">Supply, lay, bed, disinfect, test and backfill the following </t>
  </si>
  <si>
    <t xml:space="preserve">uPVC pressure pipes (conforming with SABS 946 Part 1 </t>
  </si>
  <si>
    <t xml:space="preserve">specifications in 6 m lengths, each pipe fitted at one end </t>
  </si>
  <si>
    <t>with socket for Mechanical jointing, in the following dia:</t>
  </si>
  <si>
    <t>FITTINGS AND SPECIALS FOR FIXING ON TO</t>
  </si>
  <si>
    <t>uPVC PIPES</t>
  </si>
  <si>
    <t>Fittings to be suitable for coupling directly (mechani-</t>
  </si>
  <si>
    <t>cally) onto pipes. Each fitting socketed for mechani-</t>
  </si>
  <si>
    <t xml:space="preserve">cal jointing.  Fittings to be either uPVC, cast iron or </t>
  </si>
  <si>
    <t>epoxy-painted steel subject to Engineer's approval</t>
  </si>
  <si>
    <t>(flanges drilled SABS 1123-1977 Table 16)</t>
  </si>
  <si>
    <t>1200LB</t>
  </si>
  <si>
    <t>BEDDING AND BLANKET</t>
  </si>
  <si>
    <t>Selected granular material for bedding, cradle</t>
  </si>
  <si>
    <t>and blanket for trench excavation</t>
  </si>
  <si>
    <t>8.2.2.1</t>
  </si>
  <si>
    <t>From other necessary excavations (Provisional)</t>
  </si>
  <si>
    <t>Selected bedding material</t>
  </si>
  <si>
    <t>Selected blanket material</t>
  </si>
  <si>
    <r>
      <t>m</t>
    </r>
    <r>
      <rPr>
        <vertAlign val="superscript"/>
        <sz val="9"/>
        <rFont val="Arial"/>
        <family val="2"/>
      </rPr>
      <t>3</t>
    </r>
  </si>
  <si>
    <t>ELECTROMAGNETIC WATER METER FLANGED</t>
  </si>
  <si>
    <t>FLANGED BERMAD CONTROL VALVE MODEL</t>
  </si>
  <si>
    <t>e)</t>
  </si>
  <si>
    <t>f)</t>
  </si>
  <si>
    <t>g)</t>
  </si>
  <si>
    <t>h)</t>
  </si>
  <si>
    <t>i)</t>
  </si>
  <si>
    <t>BILL 1 : PRELIMINARY &amp; GENERAL</t>
  </si>
  <si>
    <t>Cl.</t>
  </si>
  <si>
    <t>1200A</t>
  </si>
  <si>
    <t>GENERAL</t>
  </si>
  <si>
    <t>1.1</t>
  </si>
  <si>
    <t>8.3</t>
  </si>
  <si>
    <t>FIXED CHARGE AND VALUE-RELATED ITEMS</t>
  </si>
  <si>
    <t>Contractual Requirements</t>
  </si>
  <si>
    <t>sum</t>
  </si>
  <si>
    <t>8.3.2</t>
  </si>
  <si>
    <t>Establish facilities on site</t>
  </si>
  <si>
    <t>8.3.2.1</t>
  </si>
  <si>
    <t>Facilities for the Engineer</t>
  </si>
  <si>
    <t>1.1.2</t>
  </si>
  <si>
    <t xml:space="preserve">a)  Name board as per Drw. No. </t>
  </si>
  <si>
    <t>8.3.2.2</t>
  </si>
  <si>
    <r>
      <t xml:space="preserve">ii)     </t>
    </r>
    <r>
      <rPr>
        <u/>
        <sz val="9"/>
        <color indexed="8"/>
        <rFont val="Arial"/>
        <family val="2"/>
      </rPr>
      <t>Facilities for Contractor</t>
    </r>
  </si>
  <si>
    <t>1.1.3</t>
  </si>
  <si>
    <t>Offices and storage sheds</t>
  </si>
  <si>
    <t>1.1.4</t>
  </si>
  <si>
    <t>Workshops</t>
  </si>
  <si>
    <t>1.1.5</t>
  </si>
  <si>
    <t>Laboratories</t>
  </si>
  <si>
    <t>1.1.6</t>
  </si>
  <si>
    <t>Living accommodation</t>
  </si>
  <si>
    <t>1.1.7</t>
  </si>
  <si>
    <t>Ablution and latrine facilities</t>
  </si>
  <si>
    <t>1.1.8</t>
  </si>
  <si>
    <t>Tools and equipment</t>
  </si>
  <si>
    <t>1.1.9</t>
  </si>
  <si>
    <t xml:space="preserve">Water supplies, electric power and </t>
  </si>
  <si>
    <t>communications</t>
  </si>
  <si>
    <t>1.1.10</t>
  </si>
  <si>
    <t>Dealing with water</t>
  </si>
  <si>
    <t>1.1.11</t>
  </si>
  <si>
    <t>Access</t>
  </si>
  <si>
    <t>1.1.12</t>
  </si>
  <si>
    <t>j)</t>
  </si>
  <si>
    <t>Plant</t>
  </si>
  <si>
    <t>1.1.13</t>
  </si>
  <si>
    <t>k)</t>
  </si>
  <si>
    <t>Occupational Health &amp; Safety</t>
  </si>
  <si>
    <t>1.1.14</t>
  </si>
  <si>
    <t>8.3.3</t>
  </si>
  <si>
    <t>Other fixed charge obligations</t>
  </si>
  <si>
    <t>1.1.15</t>
  </si>
  <si>
    <t>Removal of site establishment</t>
  </si>
  <si>
    <t>1.2</t>
  </si>
  <si>
    <t>8.4</t>
  </si>
  <si>
    <t>TIME RELATED ITEMS</t>
  </si>
  <si>
    <t>1.2.1</t>
  </si>
  <si>
    <t>8.4.1</t>
  </si>
  <si>
    <t>Contractual requirements</t>
  </si>
  <si>
    <t>Operations and maintenance of facilities on site</t>
  </si>
  <si>
    <t>8.4.2.1</t>
  </si>
  <si>
    <t>Facilities for Engineer</t>
  </si>
  <si>
    <t>1.2.2</t>
  </si>
  <si>
    <t>a)  One name board as per Drw. No. 1506C0.716.20</t>
  </si>
  <si>
    <t>8.4.2.2</t>
  </si>
  <si>
    <t>Facilities for Contractor</t>
  </si>
  <si>
    <t>1.2.3</t>
  </si>
  <si>
    <t>1.2.4</t>
  </si>
  <si>
    <t>1.2.5</t>
  </si>
  <si>
    <t>1.2.6</t>
  </si>
  <si>
    <t>month</t>
  </si>
  <si>
    <t>1.2.7</t>
  </si>
  <si>
    <t>1.2.8</t>
  </si>
  <si>
    <t>1.2.9.</t>
  </si>
  <si>
    <t>1.2.10</t>
  </si>
  <si>
    <t>1.2.11</t>
  </si>
  <si>
    <t>1.2.12</t>
  </si>
  <si>
    <t>1.2.13</t>
  </si>
  <si>
    <t>1.2.14</t>
  </si>
  <si>
    <t>l)</t>
  </si>
  <si>
    <t>Supervision for duration of contract</t>
  </si>
  <si>
    <t>1.2.15</t>
  </si>
  <si>
    <t>Company and Head Office overhead costs for</t>
  </si>
  <si>
    <t>the duration of the Contract</t>
  </si>
  <si>
    <t>8.4.5</t>
  </si>
  <si>
    <t>Other time related obligations</t>
  </si>
  <si>
    <t>1.2.16</t>
  </si>
  <si>
    <t>Retention Money Guarantee</t>
  </si>
  <si>
    <t>1.2.17</t>
  </si>
  <si>
    <t>All other time related obligations</t>
  </si>
  <si>
    <t>1.3</t>
  </si>
  <si>
    <t>8.5</t>
  </si>
  <si>
    <t xml:space="preserve">SUMS STATED PROVISIONALLY BY THE </t>
  </si>
  <si>
    <t>ENGINEER</t>
  </si>
  <si>
    <t>Provisional Sum</t>
  </si>
  <si>
    <t>Material to be used during execution of dayworks</t>
  </si>
  <si>
    <t>Rate Only</t>
  </si>
  <si>
    <t>(Refer PSA8.1)</t>
  </si>
  <si>
    <t>Community Liason Officer (CLO)</t>
  </si>
  <si>
    <t>Labour Desk Officer</t>
  </si>
  <si>
    <t>Provision for Training</t>
  </si>
  <si>
    <t>1.3.5</t>
  </si>
  <si>
    <t>1.3.8</t>
  </si>
  <si>
    <t>Percentage adjustment to items 1.3.1 to 1.3.7 to</t>
  </si>
  <si>
    <t>cover Contractor's expenses with regard to the</t>
  </si>
  <si>
    <t>items (maximum 10%)</t>
  </si>
  <si>
    <t>%</t>
  </si>
  <si>
    <t>TEMPORARY WORKS</t>
  </si>
  <si>
    <t>1.4.1</t>
  </si>
  <si>
    <t>Existing Services</t>
  </si>
  <si>
    <t xml:space="preserve">Excavation by hand in soft material </t>
  </si>
  <si>
    <t>to expose services</t>
  </si>
  <si>
    <t>TOTAL BILL 1 CARRIED FORWARD TO SUMMARY</t>
  </si>
  <si>
    <t>BULK WATER &amp; RETICULATION</t>
  </si>
  <si>
    <t>EARTHWORKS (Pipe trenches)</t>
  </si>
  <si>
    <t>2.1.1</t>
  </si>
  <si>
    <t>8.3.1a</t>
  </si>
  <si>
    <t>Clear vegetation and trees of girth up to 1 m</t>
  </si>
  <si>
    <t>8.3.1b</t>
  </si>
  <si>
    <t>Clear trees of girth over 1 m</t>
  </si>
  <si>
    <t>8.3.1c</t>
  </si>
  <si>
    <t>Removal of topsoil 200mm deep</t>
  </si>
  <si>
    <t>m2</t>
  </si>
  <si>
    <t>Excavation</t>
  </si>
  <si>
    <t>8.3.2a</t>
  </si>
  <si>
    <t>Excavation in all materials for trenches for 200 mm</t>
  </si>
  <si>
    <t>nominal diameter pipes and smaller. Rates include</t>
  </si>
  <si>
    <t>backfill, compact and disposal of surplus and un-</t>
  </si>
  <si>
    <t>suitable material.</t>
  </si>
  <si>
    <t>Up to 1,5 m deep</t>
  </si>
  <si>
    <t>Exceeding 1,5 m up to 3,0m deep</t>
  </si>
  <si>
    <t>8.3.2b</t>
  </si>
  <si>
    <t>8.3.2c</t>
  </si>
  <si>
    <t>Excavate and disposal of unsuitable material from</t>
  </si>
  <si>
    <t>8.3.3.1a</t>
  </si>
  <si>
    <t>From other necessary excavations on site</t>
  </si>
  <si>
    <t>8.3.3.1b</t>
  </si>
  <si>
    <t>8.3.3.1c</t>
  </si>
  <si>
    <t>8.3.3.2</t>
  </si>
  <si>
    <t>Opening up and closing down of designated borrow</t>
  </si>
  <si>
    <t>pit</t>
  </si>
  <si>
    <t>ha</t>
  </si>
  <si>
    <t>Compaction in road reserve</t>
  </si>
  <si>
    <t>8.3.3.4</t>
  </si>
  <si>
    <t>Overhaul</t>
  </si>
  <si>
    <t>Limited overhaul (0,5 to 1,0 km) (Provisional)</t>
  </si>
  <si>
    <t>Long overhaul (Provisional)</t>
  </si>
  <si>
    <t>m³/km</t>
  </si>
  <si>
    <t>8.3.4.a</t>
  </si>
  <si>
    <t>Shore trench opposite structure or service</t>
  </si>
  <si>
    <t>Existing services that intersect or adjoin a pipe trench</t>
  </si>
  <si>
    <t>8.3.5a</t>
  </si>
  <si>
    <t>Services that intersect a trench</t>
  </si>
  <si>
    <t>8.3.5b</t>
  </si>
  <si>
    <t>Services that adjoin a trench</t>
  </si>
  <si>
    <t>From borrow pits (Provisional</t>
  </si>
  <si>
    <t>From commercial sources (Provisional)</t>
  </si>
  <si>
    <t>Overhaul of material for bedding cradle &amp; selected</t>
  </si>
  <si>
    <t>fill blanket (Prov.)</t>
  </si>
  <si>
    <t>110mm dia PN16</t>
  </si>
  <si>
    <t>90mm dia PN16</t>
  </si>
  <si>
    <t>63mm dia PN16</t>
  </si>
  <si>
    <t xml:space="preserve">Bends 90 degrees </t>
  </si>
  <si>
    <t xml:space="preserve">110mm dia </t>
  </si>
  <si>
    <t xml:space="preserve">90mm dia </t>
  </si>
  <si>
    <t xml:space="preserve">75mm dia </t>
  </si>
  <si>
    <t xml:space="preserve">63mm dia </t>
  </si>
  <si>
    <t xml:space="preserve">Bends 45 degrees </t>
  </si>
  <si>
    <t>160 mm dia</t>
  </si>
  <si>
    <t>110 mm dia</t>
  </si>
  <si>
    <t>90 mm dia</t>
  </si>
  <si>
    <t xml:space="preserve">Bends 11.25 degrees  </t>
  </si>
  <si>
    <t>Equal Tee</t>
  </si>
  <si>
    <t xml:space="preserve">160 mm dia </t>
  </si>
  <si>
    <t xml:space="preserve">110 mm dia </t>
  </si>
  <si>
    <t xml:space="preserve">90 mm dia </t>
  </si>
  <si>
    <t>75 mm dia</t>
  </si>
  <si>
    <t>Reducing Tee</t>
  </si>
  <si>
    <t>110 to 90 mm dia</t>
  </si>
  <si>
    <t>110 x 75 mm dia</t>
  </si>
  <si>
    <t>90 x 75 mm dia</t>
  </si>
  <si>
    <t>Cross</t>
  </si>
  <si>
    <t>Reducer</t>
  </si>
  <si>
    <t>160 to 110 mm dia</t>
  </si>
  <si>
    <t>End Cap</t>
  </si>
  <si>
    <t>VALVES - Supply</t>
  </si>
  <si>
    <t>Gate Valves fitted with resilient, rubberised metal</t>
  </si>
  <si>
    <t>gate.  Valves to comply with SABS 664, Class 10,</t>
  </si>
  <si>
    <t>waterworks applications with cap top, plain thrust</t>
  </si>
  <si>
    <t xml:space="preserve">collar, non-rising spindle, clockwise closing.  </t>
  </si>
  <si>
    <t>63 DN</t>
  </si>
  <si>
    <t>75 DN</t>
  </si>
  <si>
    <t>90 DN</t>
  </si>
  <si>
    <t>110 DN</t>
  </si>
  <si>
    <t>ANCHOR/THRUST BLOCKS AND PEDESTALS</t>
  </si>
  <si>
    <t>Concrete thrust block, configuration as depicted on</t>
  </si>
  <si>
    <t>plan STC-BBR-WT-T13 in the following sizes:</t>
  </si>
  <si>
    <t>Concrete volume &lt; 0,4 m³</t>
  </si>
  <si>
    <t>Concrete volume 1.0 to 1.19 m³</t>
  </si>
  <si>
    <t>Concrete volume 1.4 to 1.60 m³</t>
  </si>
  <si>
    <t>YARD CONNECTIONS</t>
  </si>
  <si>
    <t xml:space="preserve">Supply and install HDPe Erf connections and yard </t>
  </si>
  <si>
    <t xml:space="preserve">connections, complete with meter, saddles, bends, </t>
  </si>
  <si>
    <t>fittings, pipes and valves, as shown on plan no.</t>
  </si>
  <si>
    <t>STC-BBR-WT-T10</t>
  </si>
  <si>
    <t>Across road serving 2 erven = 32 DN</t>
  </si>
  <si>
    <t>(Estimated 5600 mm HDPe pipe required)</t>
  </si>
  <si>
    <t>Across road serving 1 erf = 32 DN</t>
  </si>
  <si>
    <t>(Estimated 4700 mm HDPe pipe required)</t>
  </si>
  <si>
    <t>Near-side of the road serving 2 erven= 32 DN</t>
  </si>
  <si>
    <t>(Estimated 2800 mm HDPe pipe required)</t>
  </si>
  <si>
    <t>Near-side of the road serving 1 erf = 32 DN</t>
  </si>
  <si>
    <t>(Estimated 2400 mm HDPe pipe required)</t>
  </si>
  <si>
    <t>Stand tap, complete (with galvanised piping</t>
  </si>
  <si>
    <t>from meter to stand tap) as shown on plan no.</t>
  </si>
  <si>
    <t>HYDRAULIC FIELD TESTING OF PIPES</t>
  </si>
  <si>
    <t>2.7.1</t>
  </si>
  <si>
    <t>All labour, materials &amp; equipment required to carry</t>
  </si>
  <si>
    <t>out any tests according to SANS specifications</t>
  </si>
  <si>
    <t>2.7.2</t>
  </si>
  <si>
    <t>STERILISATION</t>
  </si>
  <si>
    <t>Supply all material, water, equipment, plant and</t>
  </si>
  <si>
    <t>labour to sterilise all the pipes and fittings</t>
  </si>
  <si>
    <t>according to SANS specifications</t>
  </si>
  <si>
    <t>TOTAL BILL 2 CARRIED FORWARD TO SUMMARY</t>
  </si>
  <si>
    <t>Dayworks Labour</t>
  </si>
  <si>
    <t>Contractor's Representative</t>
  </si>
  <si>
    <t>hr</t>
  </si>
  <si>
    <t>Surveyor</t>
  </si>
  <si>
    <t>Qualified artisan</t>
  </si>
  <si>
    <t>Foreman, leader-hand</t>
  </si>
  <si>
    <t>(9 hr/workday)</t>
  </si>
  <si>
    <t>workday</t>
  </si>
  <si>
    <t>Semi-skilled labourer</t>
  </si>
  <si>
    <t>Labourer  (9 hr/workday)</t>
  </si>
  <si>
    <t>Planthire  :  Work Rates on Site</t>
  </si>
  <si>
    <t>Tipper truck (specify capacity)</t>
  </si>
  <si>
    <t>5m³ (small)</t>
  </si>
  <si>
    <t>10m³ (large)</t>
  </si>
  <si>
    <t>Flat bed truck (specify capacity)</t>
  </si>
  <si>
    <t>5 ton (small)</t>
  </si>
  <si>
    <t>km</t>
  </si>
  <si>
    <t>LDV</t>
  </si>
  <si>
    <t>Wheel loader:  ............ m³ bucket (specify type)</t>
  </si>
  <si>
    <t>Bull dozer</t>
  </si>
  <si>
    <t>............ m³ (small)</t>
  </si>
  <si>
    <t>TLB (Tractor Loader Backhoe)</t>
  </si>
  <si>
    <t>(............ m³ bucket) (specify type) ...................</t>
  </si>
  <si>
    <t>Compactor</t>
  </si>
  <si>
    <t>a)   ............ (specify applied force) ...................... kg</t>
  </si>
  <si>
    <t>Concrete mixer (specify dry/wet capacity)</t>
  </si>
  <si>
    <t>............ (small towable)</t>
  </si>
  <si>
    <t>Miscellaneous</t>
  </si>
  <si>
    <t>Compressor with capacity of ± 10m³/min</t>
  </si>
  <si>
    <t>Water pump with 80mm outlet - diesel driven</t>
  </si>
  <si>
    <t>SUMMARY OF BILLS</t>
  </si>
  <si>
    <t>Bill 1 :</t>
  </si>
  <si>
    <t>Bill 2 :</t>
  </si>
  <si>
    <t>SUB-TOTAL</t>
  </si>
  <si>
    <t>CONTINGENCIES @ 10%</t>
  </si>
  <si>
    <t>VAT @ 15%</t>
  </si>
  <si>
    <t>TOTAL CARRIED FORWARD TO FORM OF TENDER</t>
  </si>
  <si>
    <t>MAQUASSI HILLS LOCAL MUNICIPALITY</t>
  </si>
  <si>
    <t>BILL 2 : DN250 BULK PIPELINE</t>
  </si>
  <si>
    <t>BILL 3 : MAKWASSIE WATER RETICULATION</t>
  </si>
  <si>
    <t>BILL 4 : DAYWORKS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</si>
  <si>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</si>
  <si>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</si>
  <si>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</si>
  <si>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</si>
  <si>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</si>
  <si>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</si>
  <si>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</si>
  <si>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</si>
  <si>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</si>
  <si>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Bill 4 :</t>
  </si>
  <si>
    <t>MAKWASSIE WATER RETICULATION</t>
  </si>
  <si>
    <t>DAYWORKS</t>
  </si>
  <si>
    <t>Bill 3:</t>
  </si>
  <si>
    <t>DN250 BULK PIPELINE</t>
  </si>
  <si>
    <t>PRELIMINARY &amp; GENERAL</t>
  </si>
  <si>
    <t xml:space="preserve">Import backfill material from commercial sources </t>
  </si>
  <si>
    <t>selected by the Contractor (Provisional)</t>
  </si>
  <si>
    <t>o-PVC Pressure Pipes and Fittings</t>
  </si>
  <si>
    <t>160mm dia PN16</t>
  </si>
  <si>
    <t xml:space="preserve">160mm dia </t>
  </si>
  <si>
    <t>250mm dia PN16</t>
  </si>
  <si>
    <t xml:space="preserve">O-PVC pressure pipes (conforming with SABS 946 Part 1 </t>
  </si>
  <si>
    <t>2.2.4</t>
  </si>
  <si>
    <t>2.8.1</t>
  </si>
  <si>
    <t>3.1.1</t>
  </si>
  <si>
    <t>3.1.2</t>
  </si>
  <si>
    <t>Extra-over item for 3.1.3.1</t>
  </si>
  <si>
    <t>3.3.1</t>
  </si>
  <si>
    <t>8.3.3.1</t>
  </si>
  <si>
    <t>8.3.3.3.</t>
  </si>
  <si>
    <t>8.3.5</t>
  </si>
  <si>
    <t>3.3.1.1</t>
  </si>
  <si>
    <t>3.3.2</t>
  </si>
  <si>
    <t xml:space="preserve">Bends 23.5 degrees </t>
  </si>
  <si>
    <t>3.4.1</t>
  </si>
  <si>
    <t>8.3.11</t>
  </si>
  <si>
    <t>3.5.1</t>
  </si>
  <si>
    <t>3.6.1</t>
  </si>
  <si>
    <t>3.7.1</t>
  </si>
  <si>
    <t>3.7.2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</si>
  <si>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</si>
  <si>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</si>
  <si>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</si>
  <si>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</si>
  <si>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</si>
  <si>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</si>
  <si>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</si>
  <si>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</si>
  <si>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</si>
  <si>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3.2.1</t>
  </si>
  <si>
    <t>3.2.3.1</t>
  </si>
  <si>
    <t>3.2.3.2</t>
  </si>
  <si>
    <t>3.2.3.3</t>
  </si>
  <si>
    <t>3.2.3.4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</si>
  <si>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</si>
  <si>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</si>
  <si>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</si>
  <si>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</si>
  <si>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</si>
  <si>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</si>
  <si>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</si>
  <si>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</si>
  <si>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</si>
  <si>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 xml:space="preserve">REPLACEMENT OF ASBESTOS PIPELINE IN MAKWASSIE </t>
  </si>
  <si>
    <t xml:space="preserve">Rate to include for lauch pit, sleeve pipe, grouting </t>
  </si>
  <si>
    <t>under Asphalt roads.  Trenchless installation</t>
  </si>
  <si>
    <t>and Denso taped Pipe connections. 30m lengths</t>
  </si>
  <si>
    <t>PSPB</t>
  </si>
  <si>
    <t>TRENCHLESS PIPE BORING CROSSING</t>
  </si>
  <si>
    <t>32mm dia HDPE PN12.5</t>
  </si>
  <si>
    <t>150mm dia HDPE PN12.5</t>
  </si>
  <si>
    <t>CONTRACT NO. MHLM/SCM/09/2025-26</t>
  </si>
  <si>
    <t>1.3.6</t>
  </si>
  <si>
    <t>Local Student Techician (S4) for 8 months)</t>
  </si>
  <si>
    <t>Local Student TVET (N6) for 8 months</t>
  </si>
  <si>
    <t xml:space="preserve">Excavation, disposal of AC Pipes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</si>
</sst>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R&quot;#,##0.00;\-&quot;R&quot;#,##0.00"/>
    <numFmt numFmtId="164" formatCode="_ &quot;R&quot;* #,##0.00_ ;_ &quot;R&quot;* \-#,##0.00_ ;_ &quot;R&quot;* &quot;-&quot;??_ ;_ @_ "/>
    <numFmt numFmtId="165" formatCode="&quot;R&quot;#,##0.00"/>
    <numFmt numFmtId="166" formatCode="0.00_)"/>
    <numFmt numFmtId="167" formatCode="&quot;R&quot;#,##0.00;&quot;R&quot;\-#,##0.00"/>
    <numFmt numFmtId="168" formatCode="#,##0.0"/>
    <numFmt numFmtId="169" formatCode="&quot;R&quot;\ #,##0.00_);\(&quot;R&quot;\ #,##0.00\)"/>
    <numFmt numFmtId="170" formatCode="0_);\(0\)"/>
    <numFmt numFmtId="171" formatCode="&quot;R&quot;\ #,##0.00;&quot;R&quot;\ \-#,##0.00"/>
    <numFmt numFmtId="172" formatCode="_(&quot;R&quot;\ * #,##0.00_);_(&quot;R&quot;\ * \(#,##0.00\);_(&quot;R&quot;\ * &quot;-&quot;??_);_(@_)"/>
    <numFmt numFmtId="173" formatCode="_ &quot;R&quot;\ * #,##0.00_ ;_ &quot;R&quot;\ * \-#,##0.00_ ;_ &quot;R&quot;\ * &quot;-&quot;??_ ;_ @_ "/>
  </numFmts>
  <fonts count="31" x14ac:knownFonts="1">
    <font>
      <sz val="11"/>
      <color theme="1"/>
      <name val="Aptos Narrow"/>
      <family val="2"/>
      <scheme val="minor"/>
    </font>
    <font>
      <sz val="12"/>
      <name val="Helv"/>
    </font>
    <font>
      <b/>
      <u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8"/>
      <name val="Arial"/>
      <family val="2"/>
    </font>
    <font>
      <b/>
      <u/>
      <sz val="9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</font>
    <font>
      <vertAlign val="superscript"/>
      <sz val="9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u/>
      <sz val="9"/>
      <color indexed="8"/>
      <name val="Arial"/>
      <family val="2"/>
    </font>
    <font>
      <sz val="8"/>
      <color indexed="8"/>
      <name val="Arial"/>
      <family val="2"/>
    </font>
    <font>
      <sz val="11"/>
      <name val="Aptos Narrow"/>
      <family val="2"/>
      <scheme val="minor"/>
    </font>
    <font>
      <sz val="11"/>
      <name val="Tahoma"/>
      <family val="2"/>
    </font>
    <font>
      <b/>
      <sz val="9"/>
      <name val="Tahoma"/>
      <family val="2"/>
    </font>
    <font>
      <b/>
      <sz val="11"/>
      <name val="Aptos Narrow"/>
      <family val="2"/>
      <scheme val="minor"/>
    </font>
    <font>
      <sz val="11"/>
      <color theme="1"/>
      <name val="Roboto"/>
    </font>
    <font>
      <u/>
      <sz val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2" fillId="0" borderId="0"/>
    <xf numFmtId="0" fontId="3" fillId="0" borderId="0"/>
    <xf numFmtId="9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" fillId="0" borderId="0"/>
  </cellStyleXfs>
  <cellXfs count="3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164" fontId="5" fillId="0" borderId="0" xfId="2" applyFont="1" applyAlignment="1" applyProtection="1">
      <alignment horizontal="right"/>
    </xf>
    <xf numFmtId="0" fontId="6" fillId="0" borderId="0" xfId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9" fillId="0" borderId="9" xfId="1" applyFont="1" applyBorder="1" applyAlignment="1">
      <alignment horizontal="left"/>
    </xf>
    <xf numFmtId="0" fontId="9" fillId="0" borderId="10" xfId="1" applyFont="1" applyBorder="1"/>
    <xf numFmtId="0" fontId="9" fillId="0" borderId="10" xfId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4" fontId="9" fillId="0" borderId="11" xfId="1" applyNumberFormat="1" applyFont="1" applyBorder="1" applyAlignment="1" applyProtection="1">
      <alignment horizontal="center"/>
      <protection locked="0"/>
    </xf>
    <xf numFmtId="165" fontId="9" fillId="0" borderId="12" xfId="2" applyNumberFormat="1" applyFont="1" applyBorder="1" applyAlignment="1" applyProtection="1">
      <alignment horizontal="right"/>
      <protection locked="0"/>
    </xf>
    <xf numFmtId="0" fontId="11" fillId="0" borderId="0" xfId="1" applyFont="1"/>
    <xf numFmtId="0" fontId="4" fillId="0" borderId="0" xfId="4" applyFont="1" applyAlignment="1">
      <alignment horizontal="center"/>
    </xf>
    <xf numFmtId="0" fontId="13" fillId="0" borderId="0" xfId="1" applyFont="1"/>
    <xf numFmtId="0" fontId="4" fillId="0" borderId="0" xfId="5" applyFont="1" applyAlignment="1">
      <alignment horizontal="center"/>
    </xf>
    <xf numFmtId="0" fontId="4" fillId="0" borderId="0" xfId="1" applyFont="1" applyAlignment="1">
      <alignment horizontal="justify" wrapText="1"/>
    </xf>
    <xf numFmtId="0" fontId="4" fillId="0" borderId="0" xfId="1" applyFont="1" applyAlignment="1">
      <alignment wrapText="1"/>
    </xf>
    <xf numFmtId="0" fontId="4" fillId="2" borderId="0" xfId="1" applyFont="1" applyFill="1"/>
    <xf numFmtId="0" fontId="9" fillId="0" borderId="10" xfId="3" applyFont="1" applyBorder="1"/>
    <xf numFmtId="0" fontId="4" fillId="0" borderId="0" xfId="1" applyFont="1" applyAlignment="1">
      <alignment horizontal="center"/>
    </xf>
    <xf numFmtId="164" fontId="4" fillId="0" borderId="0" xfId="2" applyFont="1"/>
    <xf numFmtId="0" fontId="2" fillId="0" borderId="0" xfId="5" applyFont="1"/>
    <xf numFmtId="0" fontId="2" fillId="0" borderId="14" xfId="5" applyFont="1" applyBorder="1" applyAlignment="1">
      <alignment horizontal="left"/>
    </xf>
    <xf numFmtId="165" fontId="11" fillId="0" borderId="0" xfId="1" applyNumberFormat="1" applyFont="1"/>
    <xf numFmtId="0" fontId="12" fillId="0" borderId="0" xfId="3" applyFont="1"/>
    <xf numFmtId="0" fontId="15" fillId="0" borderId="0" xfId="3" applyFont="1" applyProtection="1">
      <protection locked="0"/>
    </xf>
    <xf numFmtId="0" fontId="5" fillId="0" borderId="0" xfId="3" applyFont="1" applyAlignment="1">
      <alignment horizontal="right"/>
    </xf>
    <xf numFmtId="0" fontId="2" fillId="0" borderId="0" xfId="3" applyFont="1" applyAlignment="1">
      <alignment horizontal="left"/>
    </xf>
    <xf numFmtId="0" fontId="16" fillId="0" borderId="0" xfId="3" applyFont="1" applyAlignment="1" applyProtection="1">
      <alignment horizontal="right"/>
      <protection locked="0"/>
    </xf>
    <xf numFmtId="0" fontId="7" fillId="0" borderId="1" xfId="3" applyFont="1" applyBorder="1" applyAlignment="1">
      <alignment horizontal="center"/>
    </xf>
    <xf numFmtId="0" fontId="12" fillId="0" borderId="0" xfId="5"/>
    <xf numFmtId="1" fontId="12" fillId="0" borderId="0" xfId="5" applyNumberFormat="1"/>
    <xf numFmtId="171" fontId="5" fillId="0" borderId="0" xfId="5" applyNumberFormat="1" applyFont="1" applyAlignment="1">
      <alignment horizontal="right"/>
    </xf>
    <xf numFmtId="0" fontId="22" fillId="0" borderId="0" xfId="0" applyFont="1"/>
    <xf numFmtId="0" fontId="23" fillId="0" borderId="0" xfId="5" applyFont="1"/>
    <xf numFmtId="0" fontId="24" fillId="0" borderId="0" xfId="5" applyFont="1"/>
    <xf numFmtId="171" fontId="3" fillId="0" borderId="0" xfId="5" applyNumberFormat="1" applyFont="1"/>
    <xf numFmtId="0" fontId="7" fillId="0" borderId="18" xfId="5" applyFont="1" applyBorder="1" applyAlignment="1">
      <alignment horizontal="center"/>
    </xf>
    <xf numFmtId="0" fontId="7" fillId="0" borderId="21" xfId="5" applyFont="1" applyBorder="1" applyAlignment="1">
      <alignment horizontal="center"/>
    </xf>
    <xf numFmtId="3" fontId="22" fillId="0" borderId="0" xfId="0" applyNumberFormat="1" applyFont="1"/>
    <xf numFmtId="0" fontId="25" fillId="0" borderId="0" xfId="0" applyFont="1"/>
    <xf numFmtId="0" fontId="26" fillId="0" borderId="0" xfId="0" applyFont="1"/>
    <xf numFmtId="0" fontId="3" fillId="0" borderId="25" xfId="5" applyFont="1" applyBorder="1" applyAlignment="1">
      <alignment horizontal="left"/>
    </xf>
    <xf numFmtId="0" fontId="3" fillId="0" borderId="26" xfId="5" applyFont="1" applyBorder="1" applyAlignment="1">
      <alignment horizontal="center"/>
    </xf>
    <xf numFmtId="0" fontId="9" fillId="0" borderId="26" xfId="5" applyFont="1" applyBorder="1" applyAlignment="1">
      <alignment horizontal="left"/>
    </xf>
    <xf numFmtId="0" fontId="3" fillId="0" borderId="26" xfId="5" applyFont="1" applyBorder="1"/>
    <xf numFmtId="1" fontId="3" fillId="0" borderId="26" xfId="5" applyNumberFormat="1" applyFont="1" applyBorder="1" applyAlignment="1">
      <alignment horizontal="center"/>
    </xf>
    <xf numFmtId="4" fontId="3" fillId="0" borderId="27" xfId="5" applyNumberFormat="1" applyFont="1" applyBorder="1" applyAlignment="1">
      <alignment horizontal="center"/>
    </xf>
    <xf numFmtId="167" fontId="9" fillId="0" borderId="28" xfId="5" applyNumberFormat="1" applyFont="1" applyBorder="1" applyAlignment="1">
      <alignment horizontal="center"/>
    </xf>
    <xf numFmtId="0" fontId="3" fillId="0" borderId="0" xfId="9" applyFont="1"/>
    <xf numFmtId="0" fontId="12" fillId="0" borderId="0" xfId="9" applyFont="1"/>
    <xf numFmtId="0" fontId="27" fillId="0" borderId="0" xfId="3" applyFont="1"/>
    <xf numFmtId="169" fontId="5" fillId="0" borderId="0" xfId="3" applyNumberFormat="1" applyFont="1" applyAlignment="1">
      <alignment horizontal="right"/>
    </xf>
    <xf numFmtId="169" fontId="5" fillId="0" borderId="0" xfId="3" applyNumberFormat="1" applyFont="1"/>
    <xf numFmtId="0" fontId="2" fillId="0" borderId="0" xfId="9" applyFont="1"/>
    <xf numFmtId="0" fontId="9" fillId="0" borderId="14" xfId="3" applyFont="1" applyBorder="1"/>
    <xf numFmtId="0" fontId="7" fillId="0" borderId="2" xfId="3" applyFont="1" applyBorder="1" applyAlignment="1">
      <alignment horizontal="center"/>
    </xf>
    <xf numFmtId="0" fontId="3" fillId="0" borderId="9" xfId="3" applyFont="1" applyBorder="1"/>
    <xf numFmtId="0" fontId="3" fillId="0" borderId="10" xfId="3" applyFont="1" applyBorder="1"/>
    <xf numFmtId="1" fontId="3" fillId="0" borderId="10" xfId="3" applyNumberFormat="1" applyFont="1" applyBorder="1" applyAlignment="1">
      <alignment horizontal="center"/>
    </xf>
    <xf numFmtId="0" fontId="3" fillId="0" borderId="11" xfId="3" applyFont="1" applyBorder="1"/>
    <xf numFmtId="165" fontId="9" fillId="0" borderId="11" xfId="3" applyNumberFormat="1" applyFont="1" applyBorder="1"/>
    <xf numFmtId="0" fontId="12" fillId="0" borderId="0" xfId="0" applyFont="1"/>
    <xf numFmtId="173" fontId="12" fillId="0" borderId="0" xfId="0" applyNumberFormat="1" applyFont="1"/>
    <xf numFmtId="173" fontId="30" fillId="3" borderId="28" xfId="0" applyNumberFormat="1" applyFont="1" applyFill="1" applyBorder="1" applyAlignment="1">
      <alignment horizontal="center" vertical="center"/>
    </xf>
    <xf numFmtId="167" fontId="12" fillId="0" borderId="30" xfId="0" applyNumberFormat="1" applyFont="1" applyBorder="1"/>
    <xf numFmtId="167" fontId="0" fillId="0" borderId="0" xfId="0" applyNumberFormat="1"/>
    <xf numFmtId="7" fontId="0" fillId="0" borderId="0" xfId="0" applyNumberFormat="1"/>
    <xf numFmtId="9" fontId="0" fillId="0" borderId="0" xfId="0" applyNumberFormat="1"/>
    <xf numFmtId="167" fontId="30" fillId="0" borderId="32" xfId="0" applyNumberFormat="1" applyFont="1" applyBorder="1"/>
    <xf numFmtId="167" fontId="12" fillId="0" borderId="21" xfId="0" applyNumberFormat="1" applyFont="1" applyBorder="1"/>
    <xf numFmtId="167" fontId="30" fillId="0" borderId="30" xfId="0" applyNumberFormat="1" applyFont="1" applyBorder="1"/>
    <xf numFmtId="167" fontId="30" fillId="0" borderId="33" xfId="0" applyNumberFormat="1" applyFont="1" applyBorder="1"/>
    <xf numFmtId="0" fontId="12" fillId="0" borderId="22" xfId="0" applyFont="1" applyBorder="1"/>
    <xf numFmtId="0" fontId="12" fillId="0" borderId="14" xfId="0" applyFont="1" applyBorder="1"/>
    <xf numFmtId="0" fontId="12" fillId="0" borderId="23" xfId="0" applyFont="1" applyBorder="1"/>
    <xf numFmtId="173" fontId="12" fillId="0" borderId="21" xfId="0" applyNumberFormat="1" applyFont="1" applyBorder="1"/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164" fontId="7" fillId="0" borderId="1" xfId="2" applyFont="1" applyBorder="1" applyAlignment="1" applyProtection="1">
      <alignment horizontal="center" vertical="center"/>
      <protection locked="0"/>
    </xf>
    <xf numFmtId="164" fontId="7" fillId="0" borderId="4" xfId="2" applyFont="1" applyBorder="1" applyAlignment="1" applyProtection="1">
      <alignment horizontal="center" vertical="center"/>
      <protection locked="0"/>
    </xf>
    <xf numFmtId="0" fontId="7" fillId="0" borderId="18" xfId="5" applyFont="1" applyBorder="1" applyAlignment="1">
      <alignment horizontal="center" vertical="center" wrapText="1"/>
    </xf>
    <xf numFmtId="0" fontId="7" fillId="0" borderId="21" xfId="5" applyFont="1" applyBorder="1" applyAlignment="1">
      <alignment horizontal="center" vertical="center" wrapText="1"/>
    </xf>
    <xf numFmtId="0" fontId="7" fillId="0" borderId="19" xfId="5" applyFont="1" applyBorder="1" applyAlignment="1">
      <alignment horizontal="center" vertical="center" wrapText="1"/>
    </xf>
    <xf numFmtId="0" fontId="7" fillId="0" borderId="20" xfId="5" applyFont="1" applyBorder="1" applyAlignment="1">
      <alignment horizontal="center" vertical="center" wrapText="1"/>
    </xf>
    <xf numFmtId="0" fontId="7" fillId="0" borderId="22" xfId="5" applyFont="1" applyBorder="1" applyAlignment="1">
      <alignment horizontal="center" vertical="center" wrapText="1"/>
    </xf>
    <xf numFmtId="0" fontId="7" fillId="0" borderId="23" xfId="5" applyFont="1" applyBorder="1" applyAlignment="1">
      <alignment horizontal="center" vertical="center" wrapText="1"/>
    </xf>
    <xf numFmtId="1" fontId="7" fillId="0" borderId="18" xfId="5" applyNumberFormat="1" applyFont="1" applyBorder="1" applyAlignment="1">
      <alignment horizontal="center" vertical="center" wrapText="1"/>
    </xf>
    <xf numFmtId="1" fontId="7" fillId="0" borderId="21" xfId="5" applyNumberFormat="1" applyFont="1" applyBorder="1" applyAlignment="1">
      <alignment horizontal="center" vertical="center" wrapText="1"/>
    </xf>
    <xf numFmtId="0" fontId="7" fillId="0" borderId="29" xfId="3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171" fontId="9" fillId="0" borderId="18" xfId="0" applyNumberFormat="1" applyFont="1" applyBorder="1" applyAlignment="1">
      <alignment horizontal="center" vertical="center" wrapText="1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center" wrapText="1"/>
    </xf>
    <xf numFmtId="0" fontId="30" fillId="3" borderId="25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right"/>
    </xf>
    <xf numFmtId="0" fontId="0" fillId="0" borderId="14" xfId="0" applyBorder="1"/>
    <xf numFmtId="0" fontId="0" fillId="0" borderId="23" xfId="0" applyBorder="1"/>
    <xf numFmtId="0" fontId="30" fillId="0" borderId="19" xfId="0" applyFont="1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31" xfId="0" applyBorder="1"/>
    <xf numFmtId="0" fontId="0" fillId="0" borderId="20" xfId="0" applyBorder="1"/>
    <xf numFmtId="0" fontId="30" fillId="0" borderId="24" xfId="0" applyFont="1" applyBorder="1" applyAlignment="1">
      <alignment horizontal="right"/>
    </xf>
    <xf numFmtId="0" fontId="0" fillId="0" borderId="0" xfId="0"/>
    <xf numFmtId="0" fontId="0" fillId="0" borderId="13" xfId="0" applyBorder="1"/>
    <xf numFmtId="0" fontId="7" fillId="0" borderId="32" xfId="3" applyFont="1" applyBorder="1" applyAlignment="1">
      <alignment horizontal="center"/>
    </xf>
    <xf numFmtId="0" fontId="7" fillId="0" borderId="32" xfId="3" applyFont="1" applyBorder="1" applyAlignment="1">
      <alignment horizontal="center" vertical="center" wrapText="1"/>
    </xf>
    <xf numFmtId="0" fontId="7" fillId="0" borderId="32" xfId="3" applyFont="1" applyBorder="1" applyAlignment="1" applyProtection="1">
      <alignment horizontal="center" vertical="center" wrapText="1"/>
      <protection locked="0"/>
    </xf>
    <xf numFmtId="0" fontId="7" fillId="0" borderId="34" xfId="3" applyFont="1" applyBorder="1" applyAlignment="1">
      <alignment horizontal="center"/>
    </xf>
    <xf numFmtId="0" fontId="7" fillId="0" borderId="34" xfId="3" applyFont="1" applyBorder="1" applyAlignment="1">
      <alignment horizontal="center" vertical="center" wrapText="1"/>
    </xf>
    <xf numFmtId="0" fontId="7" fillId="0" borderId="34" xfId="3" applyFont="1" applyBorder="1" applyAlignment="1" applyProtection="1">
      <alignment horizontal="center" vertical="center" wrapText="1"/>
      <protection locked="0"/>
    </xf>
    <xf numFmtId="0" fontId="17" fillId="0" borderId="34" xfId="3" applyFont="1" applyBorder="1"/>
    <xf numFmtId="0" fontId="18" fillId="0" borderId="34" xfId="3" applyFont="1" applyBorder="1" applyAlignment="1">
      <alignment horizontal="center"/>
    </xf>
    <xf numFmtId="1" fontId="17" fillId="0" borderId="34" xfId="3" applyNumberFormat="1" applyFont="1" applyBorder="1" applyAlignment="1">
      <alignment horizontal="center"/>
    </xf>
    <xf numFmtId="4" fontId="17" fillId="0" borderId="34" xfId="3" applyNumberFormat="1" applyFont="1" applyBorder="1" applyAlignment="1" applyProtection="1">
      <alignment horizontal="center"/>
      <protection locked="0"/>
    </xf>
    <xf numFmtId="165" fontId="17" fillId="0" borderId="34" xfId="3" applyNumberFormat="1" applyFont="1" applyBorder="1" applyProtection="1">
      <protection locked="0"/>
    </xf>
    <xf numFmtId="0" fontId="19" fillId="0" borderId="34" xfId="3" applyFont="1" applyBorder="1" applyAlignment="1">
      <alignment horizontal="left"/>
    </xf>
    <xf numFmtId="0" fontId="18" fillId="0" borderId="34" xfId="3" applyFont="1" applyBorder="1"/>
    <xf numFmtId="0" fontId="17" fillId="0" borderId="34" xfId="3" applyFont="1" applyBorder="1" applyAlignment="1">
      <alignment horizontal="center"/>
    </xf>
    <xf numFmtId="0" fontId="17" fillId="0" borderId="34" xfId="3" applyFont="1" applyBorder="1" applyAlignment="1">
      <alignment horizontal="left"/>
    </xf>
    <xf numFmtId="4" fontId="17" fillId="0" borderId="34" xfId="3" applyNumberFormat="1" applyFont="1" applyBorder="1" applyProtection="1">
      <protection locked="0"/>
    </xf>
    <xf numFmtId="0" fontId="17" fillId="0" borderId="34" xfId="3" applyFont="1" applyBorder="1" applyProtection="1">
      <protection locked="0"/>
    </xf>
    <xf numFmtId="1" fontId="17" fillId="0" borderId="34" xfId="3" applyNumberFormat="1" applyFont="1" applyBorder="1" applyAlignment="1" applyProtection="1">
      <alignment horizontal="center"/>
      <protection locked="0"/>
    </xf>
    <xf numFmtId="0" fontId="20" fillId="0" borderId="34" xfId="3" applyFont="1" applyBorder="1" applyAlignment="1">
      <alignment horizontal="left"/>
    </xf>
    <xf numFmtId="169" fontId="17" fillId="0" borderId="34" xfId="3" applyNumberFormat="1" applyFont="1" applyBorder="1" applyProtection="1">
      <protection locked="0"/>
    </xf>
    <xf numFmtId="0" fontId="17" fillId="0" borderId="34" xfId="3" applyFont="1" applyBorder="1" applyAlignment="1" applyProtection="1">
      <alignment horizontal="center"/>
      <protection locked="0"/>
    </xf>
    <xf numFmtId="170" fontId="17" fillId="0" borderId="34" xfId="3" applyNumberFormat="1" applyFont="1" applyBorder="1" applyAlignment="1" applyProtection="1">
      <alignment horizontal="center"/>
      <protection locked="0"/>
    </xf>
    <xf numFmtId="0" fontId="17" fillId="0" borderId="34" xfId="6" applyFont="1" applyBorder="1" applyAlignment="1">
      <alignment horizontal="left"/>
    </xf>
    <xf numFmtId="0" fontId="17" fillId="0" borderId="34" xfId="6" applyFont="1" applyBorder="1"/>
    <xf numFmtId="169" fontId="17" fillId="0" borderId="34" xfId="3" quotePrefix="1" applyNumberFormat="1" applyFont="1" applyBorder="1" applyAlignment="1" applyProtection="1">
      <alignment horizontal="center"/>
      <protection locked="0"/>
    </xf>
    <xf numFmtId="4" fontId="17" fillId="0" borderId="34" xfId="3" quotePrefix="1" applyNumberFormat="1" applyFont="1" applyBorder="1" applyAlignment="1" applyProtection="1">
      <alignment horizontal="center"/>
      <protection locked="0"/>
    </xf>
    <xf numFmtId="0" fontId="18" fillId="0" borderId="34" xfId="3" applyFont="1" applyBorder="1" applyAlignment="1" applyProtection="1">
      <alignment horizontal="center"/>
      <protection locked="0"/>
    </xf>
    <xf numFmtId="0" fontId="18" fillId="0" borderId="34" xfId="3" applyFont="1" applyBorder="1" applyAlignment="1">
      <alignment horizontal="right"/>
    </xf>
    <xf numFmtId="1" fontId="17" fillId="0" borderId="34" xfId="3" applyNumberFormat="1" applyFont="1" applyBorder="1" applyProtection="1">
      <protection locked="0"/>
    </xf>
    <xf numFmtId="169" fontId="17" fillId="0" borderId="34" xfId="3" applyNumberFormat="1" applyFont="1" applyBorder="1" applyAlignment="1" applyProtection="1">
      <alignment horizontal="center"/>
      <protection locked="0"/>
    </xf>
    <xf numFmtId="1" fontId="17" fillId="0" borderId="34" xfId="3" applyNumberFormat="1" applyFont="1" applyBorder="1"/>
    <xf numFmtId="1" fontId="17" fillId="0" borderId="34" xfId="3" quotePrefix="1" applyNumberFormat="1" applyFont="1" applyBorder="1" applyAlignment="1">
      <alignment horizontal="center"/>
    </xf>
    <xf numFmtId="0" fontId="17" fillId="0" borderId="34" xfId="3" applyFont="1" applyBorder="1" applyAlignment="1" applyProtection="1">
      <alignment horizontal="left"/>
      <protection locked="0"/>
    </xf>
    <xf numFmtId="0" fontId="17" fillId="0" borderId="34" xfId="6" applyFont="1" applyBorder="1" applyAlignment="1">
      <alignment horizontal="center"/>
    </xf>
    <xf numFmtId="1" fontId="17" fillId="0" borderId="34" xfId="6" applyNumberFormat="1" applyFont="1" applyBorder="1" applyAlignment="1">
      <alignment horizontal="center"/>
    </xf>
    <xf numFmtId="4" fontId="17" fillId="0" borderId="34" xfId="6" applyNumberFormat="1" applyFont="1" applyBorder="1" applyAlignment="1" applyProtection="1">
      <alignment horizontal="center"/>
      <protection locked="0"/>
    </xf>
    <xf numFmtId="4" fontId="17" fillId="0" borderId="34" xfId="6" applyNumberFormat="1" applyFont="1" applyBorder="1" applyAlignment="1" applyProtection="1">
      <alignment horizontal="right"/>
      <protection locked="0"/>
    </xf>
    <xf numFmtId="165" fontId="17" fillId="0" borderId="34" xfId="6" applyNumberFormat="1" applyFont="1" applyBorder="1" applyProtection="1">
      <protection locked="0"/>
    </xf>
    <xf numFmtId="1" fontId="17" fillId="0" borderId="34" xfId="6" applyNumberFormat="1" applyFont="1" applyBorder="1"/>
    <xf numFmtId="0" fontId="17" fillId="0" borderId="34" xfId="6" quotePrefix="1" applyFont="1" applyBorder="1" applyAlignment="1">
      <alignment horizontal="center"/>
    </xf>
    <xf numFmtId="37" fontId="17" fillId="0" borderId="34" xfId="6" applyNumberFormat="1" applyFont="1" applyBorder="1"/>
    <xf numFmtId="9" fontId="17" fillId="0" borderId="34" xfId="7" applyFont="1" applyFill="1" applyBorder="1" applyAlignment="1" applyProtection="1">
      <alignment horizontal="center"/>
      <protection locked="0"/>
    </xf>
    <xf numFmtId="0" fontId="18" fillId="0" borderId="34" xfId="6" applyFont="1" applyBorder="1" applyAlignment="1">
      <alignment horizontal="left"/>
    </xf>
    <xf numFmtId="0" fontId="19" fillId="0" borderId="34" xfId="6" applyFont="1" applyBorder="1" applyAlignment="1">
      <alignment horizontal="left"/>
    </xf>
    <xf numFmtId="0" fontId="20" fillId="0" borderId="34" xfId="6" applyFont="1" applyBorder="1" applyAlignment="1">
      <alignment horizontal="left"/>
    </xf>
    <xf numFmtId="4" fontId="21" fillId="0" borderId="34" xfId="6" applyNumberFormat="1" applyFont="1" applyBorder="1" applyAlignment="1" applyProtection="1">
      <alignment horizontal="center"/>
      <protection locked="0"/>
    </xf>
    <xf numFmtId="0" fontId="17" fillId="0" borderId="35" xfId="3" applyFont="1" applyBorder="1"/>
    <xf numFmtId="165" fontId="18" fillId="0" borderId="35" xfId="3" applyNumberFormat="1" applyFont="1" applyBorder="1" applyAlignment="1" applyProtection="1">
      <alignment horizontal="right"/>
      <protection locked="0"/>
    </xf>
    <xf numFmtId="0" fontId="18" fillId="0" borderId="36" xfId="3" applyFont="1" applyBorder="1" applyAlignment="1">
      <alignment horizontal="center"/>
    </xf>
    <xf numFmtId="0" fontId="18" fillId="0" borderId="37" xfId="3" applyFont="1" applyBorder="1" applyAlignment="1">
      <alignment horizontal="center"/>
    </xf>
    <xf numFmtId="0" fontId="18" fillId="0" borderId="38" xfId="3" applyFont="1" applyBorder="1" applyAlignment="1">
      <alignment horizontal="center"/>
    </xf>
    <xf numFmtId="0" fontId="4" fillId="0" borderId="0" xfId="1" applyFont="1" applyBorder="1"/>
    <xf numFmtId="0" fontId="9" fillId="0" borderId="39" xfId="1" applyFont="1" applyBorder="1"/>
    <xf numFmtId="0" fontId="9" fillId="0" borderId="39" xfId="1" applyFont="1" applyBorder="1" applyAlignment="1">
      <alignment horizontal="center"/>
    </xf>
    <xf numFmtId="0" fontId="3" fillId="0" borderId="39" xfId="1" applyFont="1" applyBorder="1"/>
    <xf numFmtId="0" fontId="3" fillId="0" borderId="39" xfId="1" applyFont="1" applyBorder="1" applyAlignment="1">
      <alignment horizontal="center"/>
    </xf>
    <xf numFmtId="3" fontId="3" fillId="0" borderId="39" xfId="1" applyNumberFormat="1" applyFont="1" applyBorder="1" applyAlignment="1">
      <alignment horizontal="center"/>
    </xf>
    <xf numFmtId="4" fontId="3" fillId="0" borderId="39" xfId="1" applyNumberFormat="1" applyFont="1" applyBorder="1" applyAlignment="1" applyProtection="1">
      <alignment horizontal="center"/>
      <protection locked="0"/>
    </xf>
    <xf numFmtId="165" fontId="3" fillId="0" borderId="39" xfId="2" applyNumberFormat="1" applyFont="1" applyBorder="1" applyAlignment="1" applyProtection="1">
      <alignment horizontal="right"/>
      <protection locked="0"/>
    </xf>
    <xf numFmtId="0" fontId="9" fillId="0" borderId="40" xfId="1" applyFont="1" applyBorder="1" applyAlignment="1">
      <alignment horizontal="left"/>
    </xf>
    <xf numFmtId="0" fontId="9" fillId="0" borderId="40" xfId="1" applyFont="1" applyBorder="1" applyAlignment="1">
      <alignment horizontal="center"/>
    </xf>
    <xf numFmtId="0" fontId="2" fillId="0" borderId="40" xfId="1" applyFont="1" applyBorder="1"/>
    <xf numFmtId="0" fontId="3" fillId="0" borderId="40" xfId="1" applyFont="1" applyBorder="1"/>
    <xf numFmtId="0" fontId="3" fillId="0" borderId="40" xfId="1" applyFont="1" applyBorder="1" applyAlignment="1">
      <alignment horizontal="center"/>
    </xf>
    <xf numFmtId="3" fontId="3" fillId="0" borderId="40" xfId="1" applyNumberFormat="1" applyFont="1" applyBorder="1" applyAlignment="1">
      <alignment horizontal="center"/>
    </xf>
    <xf numFmtId="4" fontId="3" fillId="0" borderId="40" xfId="1" applyNumberFormat="1" applyFont="1" applyBorder="1" applyAlignment="1" applyProtection="1">
      <alignment horizontal="center"/>
      <protection locked="0"/>
    </xf>
    <xf numFmtId="165" fontId="3" fillId="0" borderId="40" xfId="2" applyNumberFormat="1" applyFont="1" applyBorder="1" applyAlignment="1" applyProtection="1">
      <alignment horizontal="right"/>
      <protection locked="0"/>
    </xf>
    <xf numFmtId="0" fontId="3" fillId="0" borderId="40" xfId="1" applyFont="1" applyBorder="1" applyAlignment="1">
      <alignment horizontal="left"/>
    </xf>
    <xf numFmtId="4" fontId="3" fillId="0" borderId="40" xfId="0" applyNumberFormat="1" applyFont="1" applyBorder="1" applyAlignment="1" applyProtection="1">
      <alignment horizontal="center"/>
      <protection locked="0"/>
    </xf>
    <xf numFmtId="0" fontId="4" fillId="0" borderId="40" xfId="1" applyFont="1" applyBorder="1" applyAlignment="1">
      <alignment horizontal="left"/>
    </xf>
    <xf numFmtId="0" fontId="4" fillId="0" borderId="40" xfId="1" applyFont="1" applyBorder="1"/>
    <xf numFmtId="0" fontId="9" fillId="0" borderId="40" xfId="1" applyFont="1" applyBorder="1"/>
    <xf numFmtId="0" fontId="4" fillId="0" borderId="40" xfId="1" applyFont="1" applyBorder="1" applyAlignment="1">
      <alignment horizontal="center"/>
    </xf>
    <xf numFmtId="3" fontId="4" fillId="0" borderId="40" xfId="1" applyNumberFormat="1" applyFont="1" applyBorder="1" applyAlignment="1">
      <alignment horizontal="center"/>
    </xf>
    <xf numFmtId="4" fontId="4" fillId="0" borderId="40" xfId="0" applyNumberFormat="1" applyFont="1" applyBorder="1" applyAlignment="1" applyProtection="1">
      <alignment horizontal="center"/>
      <protection locked="0"/>
    </xf>
    <xf numFmtId="165" fontId="4" fillId="0" borderId="40" xfId="2" applyNumberFormat="1" applyFont="1" applyBorder="1" applyAlignment="1" applyProtection="1">
      <alignment horizontal="right"/>
      <protection locked="0"/>
    </xf>
    <xf numFmtId="165" fontId="3" fillId="0" borderId="40" xfId="1" applyNumberFormat="1" applyFont="1" applyBorder="1" applyAlignment="1" applyProtection="1">
      <alignment horizontal="right"/>
      <protection locked="0"/>
    </xf>
    <xf numFmtId="166" fontId="3" fillId="0" borderId="40" xfId="1" applyNumberFormat="1" applyFont="1" applyBorder="1" applyAlignment="1">
      <alignment horizontal="center"/>
    </xf>
    <xf numFmtId="166" fontId="3" fillId="0" borderId="40" xfId="0" applyNumberFormat="1" applyFont="1" applyBorder="1" applyAlignment="1">
      <alignment horizontal="center"/>
    </xf>
    <xf numFmtId="0" fontId="3" fillId="0" borderId="40" xfId="3" applyFont="1" applyBorder="1" applyAlignment="1">
      <alignment horizontal="left"/>
    </xf>
    <xf numFmtId="0" fontId="9" fillId="0" borderId="40" xfId="3" applyFont="1" applyBorder="1" applyAlignment="1">
      <alignment horizontal="center"/>
    </xf>
    <xf numFmtId="0" fontId="3" fillId="0" borderId="40" xfId="3" applyFont="1" applyBorder="1" applyAlignment="1">
      <alignment horizontal="center"/>
    </xf>
    <xf numFmtId="3" fontId="3" fillId="0" borderId="40" xfId="3" applyNumberFormat="1" applyFont="1" applyBorder="1" applyAlignment="1">
      <alignment horizontal="center"/>
    </xf>
    <xf numFmtId="0" fontId="2" fillId="0" borderId="40" xfId="1" applyFont="1" applyBorder="1" applyAlignment="1">
      <alignment horizontal="left"/>
    </xf>
    <xf numFmtId="0" fontId="3" fillId="0" borderId="40" xfId="5" applyFont="1" applyBorder="1" applyAlignment="1">
      <alignment horizontal="center"/>
    </xf>
    <xf numFmtId="0" fontId="10" fillId="0" borderId="40" xfId="1" applyFont="1" applyBorder="1" applyAlignment="1">
      <alignment horizontal="left"/>
    </xf>
    <xf numFmtId="0" fontId="2" fillId="0" borderId="40" xfId="5" applyFont="1" applyBorder="1" applyAlignment="1">
      <alignment horizontal="left"/>
    </xf>
    <xf numFmtId="0" fontId="3" fillId="0" borderId="40" xfId="1" applyFont="1" applyBorder="1" applyAlignment="1">
      <alignment horizontal="center" vertical="center"/>
    </xf>
    <xf numFmtId="165" fontId="3" fillId="0" borderId="40" xfId="2" applyNumberFormat="1" applyFont="1" applyFill="1" applyBorder="1" applyAlignment="1" applyProtection="1">
      <alignment horizontal="right"/>
      <protection locked="0"/>
    </xf>
    <xf numFmtId="0" fontId="9" fillId="0" borderId="40" xfId="1" quotePrefix="1" applyFont="1" applyBorder="1" applyAlignment="1">
      <alignment horizontal="left"/>
    </xf>
    <xf numFmtId="0" fontId="3" fillId="0" borderId="40" xfId="5" applyFont="1" applyBorder="1" applyAlignment="1">
      <alignment horizontal="left"/>
    </xf>
    <xf numFmtId="0" fontId="9" fillId="0" borderId="40" xfId="5" applyFont="1" applyBorder="1" applyAlignment="1">
      <alignment horizontal="center"/>
    </xf>
    <xf numFmtId="0" fontId="3" fillId="0" borderId="40" xfId="5" applyFont="1" applyBorder="1"/>
    <xf numFmtId="0" fontId="9" fillId="0" borderId="40" xfId="5" applyFont="1" applyBorder="1" applyAlignment="1">
      <alignment horizontal="center" vertical="top" wrapText="1"/>
    </xf>
    <xf numFmtId="3" fontId="9" fillId="0" borderId="40" xfId="5" applyNumberFormat="1" applyFont="1" applyBorder="1" applyAlignment="1">
      <alignment horizontal="center" vertical="top" wrapText="1"/>
    </xf>
    <xf numFmtId="4" fontId="9" fillId="0" borderId="40" xfId="5" applyNumberFormat="1" applyFont="1" applyBorder="1" applyAlignment="1">
      <alignment horizontal="center" vertical="top" wrapText="1"/>
    </xf>
    <xf numFmtId="167" fontId="3" fillId="0" borderId="40" xfId="5" applyNumberFormat="1" applyFont="1" applyBorder="1" applyAlignment="1">
      <alignment horizontal="right"/>
    </xf>
    <xf numFmtId="0" fontId="9" fillId="0" borderId="40" xfId="5" applyFont="1" applyBorder="1" applyAlignment="1">
      <alignment horizontal="left"/>
    </xf>
    <xf numFmtId="0" fontId="2" fillId="0" borderId="40" xfId="5" applyFont="1" applyBorder="1"/>
    <xf numFmtId="0" fontId="10" fillId="0" borderId="40" xfId="5" applyFont="1" applyBorder="1"/>
    <xf numFmtId="0" fontId="3" fillId="0" borderId="40" xfId="5" applyFont="1" applyBorder="1" applyAlignment="1">
      <alignment horizontal="center" vertical="top" wrapText="1"/>
    </xf>
    <xf numFmtId="3" fontId="3" fillId="0" borderId="40" xfId="5" applyNumberFormat="1" applyFont="1" applyBorder="1" applyAlignment="1">
      <alignment horizontal="center" vertical="top" wrapText="1"/>
    </xf>
    <xf numFmtId="4" fontId="3" fillId="0" borderId="40" xfId="5" applyNumberFormat="1" applyFont="1" applyBorder="1" applyAlignment="1">
      <alignment horizontal="center" vertical="top" wrapText="1"/>
    </xf>
    <xf numFmtId="0" fontId="3" fillId="0" borderId="40" xfId="5" applyFont="1" applyBorder="1" applyAlignment="1">
      <alignment vertical="justify"/>
    </xf>
    <xf numFmtId="0" fontId="3" fillId="0" borderId="40" xfId="5" applyFont="1" applyBorder="1" applyAlignment="1">
      <alignment vertical="center"/>
    </xf>
    <xf numFmtId="3" fontId="3" fillId="0" borderId="40" xfId="5" applyNumberFormat="1" applyFont="1" applyBorder="1" applyAlignment="1">
      <alignment vertical="justify"/>
    </xf>
    <xf numFmtId="4" fontId="3" fillId="0" borderId="40" xfId="5" applyNumberFormat="1" applyFont="1" applyBorder="1" applyAlignment="1">
      <alignment vertical="justify"/>
    </xf>
    <xf numFmtId="167" fontId="3" fillId="0" borderId="40" xfId="5" applyNumberFormat="1" applyFont="1" applyBorder="1" applyAlignment="1">
      <alignment vertical="justify"/>
    </xf>
    <xf numFmtId="4" fontId="3" fillId="0" borderId="40" xfId="5" applyNumberFormat="1" applyFont="1" applyBorder="1" applyAlignment="1">
      <alignment horizontal="center"/>
    </xf>
    <xf numFmtId="3" fontId="3" fillId="0" borderId="40" xfId="5" applyNumberFormat="1" applyFont="1" applyBorder="1" applyAlignment="1">
      <alignment horizontal="center"/>
    </xf>
    <xf numFmtId="0" fontId="9" fillId="0" borderId="40" xfId="5" applyFont="1" applyBorder="1"/>
    <xf numFmtId="0" fontId="9" fillId="0" borderId="40" xfId="3" applyFont="1" applyBorder="1"/>
    <xf numFmtId="0" fontId="3" fillId="0" borderId="40" xfId="4" applyFont="1" applyBorder="1" applyAlignment="1">
      <alignment horizontal="center"/>
    </xf>
    <xf numFmtId="0" fontId="9" fillId="0" borderId="32" xfId="5" quotePrefix="1" applyFont="1" applyBorder="1" applyAlignment="1">
      <alignment horizontal="left" vertical="top" wrapText="1"/>
    </xf>
    <xf numFmtId="0" fontId="9" fillId="0" borderId="32" xfId="5" applyFont="1" applyBorder="1" applyAlignment="1">
      <alignment horizontal="center" vertical="top" wrapText="1"/>
    </xf>
    <xf numFmtId="0" fontId="2" fillId="0" borderId="32" xfId="5" applyFont="1" applyBorder="1"/>
    <xf numFmtId="0" fontId="3" fillId="0" borderId="32" xfId="5" applyFont="1" applyBorder="1"/>
    <xf numFmtId="0" fontId="3" fillId="0" borderId="32" xfId="5" applyFont="1" applyBorder="1" applyAlignment="1">
      <alignment horizontal="center"/>
    </xf>
    <xf numFmtId="3" fontId="3" fillId="0" borderId="32" xfId="5" applyNumberFormat="1" applyFont="1" applyBorder="1" applyAlignment="1">
      <alignment horizontal="center"/>
    </xf>
    <xf numFmtId="4" fontId="3" fillId="0" borderId="32" xfId="5" applyNumberFormat="1" applyFont="1" applyBorder="1" applyAlignment="1">
      <alignment horizontal="center"/>
    </xf>
    <xf numFmtId="167" fontId="3" fillId="0" borderId="32" xfId="5" applyNumberFormat="1" applyFont="1" applyBorder="1" applyAlignment="1">
      <alignment horizontal="right"/>
    </xf>
    <xf numFmtId="0" fontId="9" fillId="0" borderId="34" xfId="5" applyFont="1" applyBorder="1" applyAlignment="1">
      <alignment horizontal="left" vertical="top" wrapText="1"/>
    </xf>
    <xf numFmtId="0" fontId="9" fillId="0" borderId="34" xfId="5" applyFont="1" applyBorder="1" applyAlignment="1">
      <alignment horizontal="center" vertical="top" wrapText="1"/>
    </xf>
    <xf numFmtId="0" fontId="2" fillId="0" borderId="34" xfId="5" applyFont="1" applyBorder="1" applyAlignment="1">
      <alignment horizontal="justify" vertical="top" wrapText="1"/>
    </xf>
    <xf numFmtId="0" fontId="3" fillId="0" borderId="34" xfId="5" applyFont="1" applyBorder="1" applyAlignment="1">
      <alignment horizontal="center"/>
    </xf>
    <xf numFmtId="3" fontId="3" fillId="0" borderId="34" xfId="5" applyNumberFormat="1" applyFont="1" applyBorder="1" applyAlignment="1">
      <alignment horizontal="center"/>
    </xf>
    <xf numFmtId="4" fontId="3" fillId="0" borderId="34" xfId="5" applyNumberFormat="1" applyFont="1" applyBorder="1" applyAlignment="1">
      <alignment horizontal="center"/>
    </xf>
    <xf numFmtId="167" fontId="3" fillId="0" borderId="34" xfId="5" applyNumberFormat="1" applyFont="1" applyBorder="1" applyAlignment="1">
      <alignment horizontal="right"/>
    </xf>
    <xf numFmtId="0" fontId="3" fillId="0" borderId="34" xfId="5" applyFont="1" applyBorder="1" applyAlignment="1">
      <alignment horizontal="left" vertical="top" wrapText="1"/>
    </xf>
    <xf numFmtId="0" fontId="3" fillId="0" borderId="34" xfId="5" applyFont="1" applyBorder="1" applyAlignment="1">
      <alignment horizontal="center" vertical="top" wrapText="1"/>
    </xf>
    <xf numFmtId="0" fontId="3" fillId="0" borderId="34" xfId="5" applyFont="1" applyBorder="1"/>
    <xf numFmtId="0" fontId="3" fillId="0" borderId="34" xfId="5" applyFont="1" applyBorder="1" applyAlignment="1">
      <alignment horizontal="justify" vertical="top" wrapText="1"/>
    </xf>
    <xf numFmtId="0" fontId="3" fillId="0" borderId="34" xfId="5" applyFont="1" applyBorder="1" applyAlignment="1">
      <alignment wrapText="1"/>
    </xf>
    <xf numFmtId="0" fontId="9" fillId="0" borderId="34" xfId="5" applyFont="1" applyBorder="1"/>
    <xf numFmtId="0" fontId="2" fillId="0" borderId="34" xfId="5" applyFont="1" applyBorder="1"/>
    <xf numFmtId="0" fontId="10" fillId="0" borderId="34" xfId="5" applyFont="1" applyBorder="1"/>
    <xf numFmtId="168" fontId="3" fillId="0" borderId="34" xfId="5" applyNumberFormat="1" applyFont="1" applyBorder="1" applyAlignment="1">
      <alignment horizontal="center"/>
    </xf>
    <xf numFmtId="0" fontId="3" fillId="0" borderId="34" xfId="5" applyFont="1" applyBorder="1" applyAlignment="1">
      <alignment vertical="center"/>
    </xf>
    <xf numFmtId="0" fontId="3" fillId="0" borderId="34" xfId="5" applyFont="1" applyBorder="1" applyAlignment="1">
      <alignment horizontal="justify" vertical="top"/>
    </xf>
    <xf numFmtId="0" fontId="10" fillId="0" borderId="34" xfId="5" applyFont="1" applyBorder="1" applyAlignment="1">
      <alignment vertical="top" wrapText="1"/>
    </xf>
    <xf numFmtId="0" fontId="9" fillId="0" borderId="34" xfId="5" applyFont="1" applyBorder="1" applyAlignment="1">
      <alignment horizontal="left"/>
    </xf>
    <xf numFmtId="0" fontId="9" fillId="0" borderId="34" xfId="5" applyFont="1" applyBorder="1" applyAlignment="1">
      <alignment horizontal="center"/>
    </xf>
    <xf numFmtId="0" fontId="3" fillId="0" borderId="34" xfId="5" applyFont="1" applyBorder="1" applyAlignment="1">
      <alignment horizontal="left"/>
    </xf>
    <xf numFmtId="3" fontId="3" fillId="0" borderId="34" xfId="5" applyNumberFormat="1" applyFont="1" applyBorder="1" applyAlignment="1">
      <alignment horizontal="center" vertical="top" wrapText="1"/>
    </xf>
    <xf numFmtId="4" fontId="3" fillId="0" borderId="34" xfId="5" applyNumberFormat="1" applyFont="1" applyBorder="1" applyAlignment="1">
      <alignment horizontal="center" vertical="top" wrapText="1"/>
    </xf>
    <xf numFmtId="0" fontId="9" fillId="0" borderId="34" xfId="5" applyFont="1" applyBorder="1" applyAlignment="1">
      <alignment horizontal="right"/>
    </xf>
    <xf numFmtId="172" fontId="9" fillId="0" borderId="34" xfId="5" applyNumberFormat="1" applyFont="1" applyBorder="1" applyAlignment="1">
      <alignment horizontal="center"/>
    </xf>
    <xf numFmtId="172" fontId="9" fillId="0" borderId="34" xfId="5" applyNumberFormat="1" applyFont="1" applyBorder="1"/>
    <xf numFmtId="0" fontId="3" fillId="0" borderId="34" xfId="5" applyFont="1" applyBorder="1" applyAlignment="1">
      <alignment horizontal="center" vertical="top"/>
    </xf>
    <xf numFmtId="0" fontId="3" fillId="0" borderId="34" xfId="5" applyFont="1" applyBorder="1" applyAlignment="1">
      <alignment vertical="top"/>
    </xf>
    <xf numFmtId="167" fontId="3" fillId="0" borderId="34" xfId="5" applyNumberFormat="1" applyFont="1" applyBorder="1" applyAlignment="1">
      <alignment vertical="top"/>
    </xf>
    <xf numFmtId="3" fontId="9" fillId="0" borderId="34" xfId="5" applyNumberFormat="1" applyFont="1" applyBorder="1" applyAlignment="1">
      <alignment horizontal="center" vertical="top" wrapText="1"/>
    </xf>
    <xf numFmtId="4" fontId="9" fillId="0" borderId="34" xfId="5" applyNumberFormat="1" applyFont="1" applyBorder="1" applyAlignment="1">
      <alignment horizontal="center" vertical="top" wrapText="1"/>
    </xf>
    <xf numFmtId="0" fontId="3" fillId="0" borderId="34" xfId="5" applyFont="1" applyBorder="1" applyAlignment="1">
      <alignment vertical="justify"/>
    </xf>
    <xf numFmtId="3" fontId="3" fillId="0" borderId="34" xfId="5" applyNumberFormat="1" applyFont="1" applyBorder="1" applyAlignment="1">
      <alignment vertical="justify"/>
    </xf>
    <xf numFmtId="4" fontId="3" fillId="0" borderId="34" xfId="5" applyNumberFormat="1" applyFont="1" applyBorder="1" applyAlignment="1">
      <alignment vertical="justify"/>
    </xf>
    <xf numFmtId="167" fontId="3" fillId="0" borderId="34" xfId="5" applyNumberFormat="1" applyFont="1" applyBorder="1" applyAlignment="1">
      <alignment vertical="justify"/>
    </xf>
    <xf numFmtId="0" fontId="2" fillId="0" borderId="34" xfId="5" applyFont="1" applyBorder="1" applyAlignment="1">
      <alignment horizontal="left"/>
    </xf>
    <xf numFmtId="0" fontId="10" fillId="0" borderId="34" xfId="5" applyFont="1" applyBorder="1" applyAlignment="1">
      <alignment horizontal="left"/>
    </xf>
    <xf numFmtId="0" fontId="12" fillId="0" borderId="34" xfId="5" applyBorder="1"/>
    <xf numFmtId="4" fontId="3" fillId="0" borderId="34" xfId="5" applyNumberFormat="1" applyFont="1" applyBorder="1"/>
    <xf numFmtId="4" fontId="3" fillId="0" borderId="34" xfId="8" applyNumberFormat="1" applyFont="1" applyFill="1" applyBorder="1" applyAlignment="1" applyProtection="1">
      <alignment horizontal="center"/>
    </xf>
    <xf numFmtId="1" fontId="3" fillId="0" borderId="34" xfId="5" applyNumberFormat="1" applyFont="1" applyBorder="1" applyAlignment="1">
      <alignment horizontal="center"/>
    </xf>
    <xf numFmtId="0" fontId="10" fillId="0" borderId="34" xfId="5" applyFont="1" applyBorder="1" applyAlignment="1">
      <alignment vertical="top"/>
    </xf>
    <xf numFmtId="0" fontId="10" fillId="0" borderId="34" xfId="5" applyFont="1" applyBorder="1" applyAlignment="1">
      <alignment vertical="top" wrapText="1"/>
    </xf>
    <xf numFmtId="0" fontId="9" fillId="0" borderId="34" xfId="5" applyFont="1" applyBorder="1" applyAlignment="1">
      <alignment horizontal="right" vertical="top"/>
    </xf>
    <xf numFmtId="0" fontId="10" fillId="0" borderId="34" xfId="5" applyFont="1" applyBorder="1" applyAlignment="1">
      <alignment horizontal="left" vertical="top"/>
    </xf>
    <xf numFmtId="0" fontId="3" fillId="0" borderId="34" xfId="5" applyFont="1" applyBorder="1" applyAlignment="1">
      <alignment horizontal="left" vertical="top"/>
    </xf>
    <xf numFmtId="0" fontId="9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4" fontId="3" fillId="0" borderId="34" xfId="5" applyNumberFormat="1" applyFont="1" applyBorder="1" applyAlignment="1" applyProtection="1">
      <alignment horizontal="center"/>
      <protection locked="0"/>
    </xf>
    <xf numFmtId="165" fontId="3" fillId="0" borderId="34" xfId="5" applyNumberFormat="1" applyFont="1" applyBorder="1" applyAlignment="1" applyProtection="1">
      <alignment horizontal="right"/>
      <protection locked="0"/>
    </xf>
    <xf numFmtId="0" fontId="3" fillId="0" borderId="34" xfId="3" applyFont="1" applyBorder="1" applyAlignment="1">
      <alignment horizontal="center"/>
    </xf>
    <xf numFmtId="0" fontId="0" fillId="0" borderId="34" xfId="0" applyBorder="1"/>
    <xf numFmtId="0" fontId="3" fillId="0" borderId="34" xfId="6" applyBorder="1" applyAlignment="1">
      <alignment horizontal="left"/>
    </xf>
    <xf numFmtId="0" fontId="3" fillId="0" borderId="34" xfId="6" applyBorder="1" applyAlignment="1">
      <alignment horizontal="center"/>
    </xf>
    <xf numFmtId="0" fontId="3" fillId="0" borderId="35" xfId="5" applyFont="1" applyBorder="1" applyAlignment="1">
      <alignment horizontal="left"/>
    </xf>
    <xf numFmtId="0" fontId="3" fillId="0" borderId="35" xfId="5" applyFont="1" applyBorder="1" applyAlignment="1">
      <alignment horizontal="center"/>
    </xf>
    <xf numFmtId="0" fontId="3" fillId="0" borderId="35" xfId="3" applyFont="1" applyBorder="1" applyAlignment="1">
      <alignment horizontal="left"/>
    </xf>
    <xf numFmtId="3" fontId="3" fillId="0" borderId="35" xfId="5" applyNumberFormat="1" applyFont="1" applyBorder="1" applyAlignment="1">
      <alignment horizontal="center"/>
    </xf>
    <xf numFmtId="4" fontId="3" fillId="0" borderId="35" xfId="5" applyNumberFormat="1" applyFont="1" applyBorder="1" applyAlignment="1">
      <alignment horizontal="center"/>
    </xf>
    <xf numFmtId="167" fontId="3" fillId="0" borderId="35" xfId="5" applyNumberFormat="1" applyFont="1" applyBorder="1" applyAlignment="1">
      <alignment horizontal="right"/>
    </xf>
    <xf numFmtId="0" fontId="7" fillId="0" borderId="7" xfId="3" applyFont="1" applyBorder="1" applyAlignment="1">
      <alignment horizontal="center"/>
    </xf>
    <xf numFmtId="0" fontId="7" fillId="0" borderId="15" xfId="3" applyFont="1" applyBorder="1" applyAlignment="1">
      <alignment horizontal="center"/>
    </xf>
    <xf numFmtId="0" fontId="7" fillId="0" borderId="8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71" fontId="9" fillId="0" borderId="17" xfId="0" applyNumberFormat="1" applyFont="1" applyBorder="1" applyAlignment="1">
      <alignment horizontal="center" vertical="center" wrapText="1"/>
    </xf>
    <xf numFmtId="0" fontId="9" fillId="0" borderId="39" xfId="3" applyFont="1" applyBorder="1" applyAlignment="1">
      <alignment horizontal="left"/>
    </xf>
    <xf numFmtId="0" fontId="3" fillId="0" borderId="39" xfId="3" applyFont="1" applyBorder="1"/>
    <xf numFmtId="0" fontId="2" fillId="0" borderId="39" xfId="3" applyFont="1" applyBorder="1"/>
    <xf numFmtId="37" fontId="3" fillId="0" borderId="39" xfId="3" applyNumberFormat="1" applyFont="1" applyBorder="1"/>
    <xf numFmtId="4" fontId="3" fillId="0" borderId="39" xfId="0" applyNumberFormat="1" applyFont="1" applyBorder="1" applyAlignment="1">
      <alignment horizontal="center"/>
    </xf>
    <xf numFmtId="167" fontId="3" fillId="0" borderId="39" xfId="0" applyNumberFormat="1" applyFont="1" applyBorder="1" applyAlignment="1">
      <alignment horizontal="right"/>
    </xf>
    <xf numFmtId="0" fontId="3" fillId="0" borderId="40" xfId="3" applyFont="1" applyBorder="1"/>
    <xf numFmtId="4" fontId="3" fillId="0" borderId="40" xfId="0" applyNumberFormat="1" applyFont="1" applyBorder="1" applyAlignment="1">
      <alignment horizontal="center"/>
    </xf>
    <xf numFmtId="167" fontId="3" fillId="0" borderId="40" xfId="0" applyNumberFormat="1" applyFont="1" applyBorder="1" applyAlignment="1">
      <alignment horizontal="right"/>
    </xf>
    <xf numFmtId="0" fontId="9" fillId="0" borderId="40" xfId="3" applyFont="1" applyBorder="1" applyAlignment="1">
      <alignment horizontal="left"/>
    </xf>
    <xf numFmtId="0" fontId="2" fillId="0" borderId="40" xfId="3" applyFont="1" applyBorder="1"/>
    <xf numFmtId="0" fontId="10" fillId="0" borderId="40" xfId="3" applyFont="1" applyBorder="1"/>
    <xf numFmtId="0" fontId="3" fillId="0" borderId="41" xfId="3" applyFont="1" applyBorder="1"/>
    <xf numFmtId="0" fontId="3" fillId="0" borderId="41" xfId="3" applyFont="1" applyBorder="1" applyAlignment="1">
      <alignment horizontal="center"/>
    </xf>
    <xf numFmtId="1" fontId="3" fillId="0" borderId="41" xfId="3" applyNumberFormat="1" applyFont="1" applyBorder="1" applyAlignment="1">
      <alignment horizontal="center"/>
    </xf>
    <xf numFmtId="4" fontId="3" fillId="0" borderId="41" xfId="0" applyNumberFormat="1" applyFont="1" applyBorder="1" applyAlignment="1">
      <alignment horizontal="center"/>
    </xf>
    <xf numFmtId="167" fontId="3" fillId="0" borderId="41" xfId="0" applyNumberFormat="1" applyFont="1" applyBorder="1" applyAlignment="1">
      <alignment horizontal="right"/>
    </xf>
    <xf numFmtId="0" fontId="12" fillId="0" borderId="32" xfId="0" applyFont="1" applyBorder="1"/>
    <xf numFmtId="0" fontId="12" fillId="0" borderId="32" xfId="0" applyFont="1" applyBorder="1" applyAlignment="1">
      <alignment horizontal="left"/>
    </xf>
    <xf numFmtId="167" fontId="12" fillId="0" borderId="32" xfId="0" applyNumberFormat="1" applyFont="1" applyBorder="1"/>
    <xf numFmtId="0" fontId="12" fillId="0" borderId="34" xfId="0" applyFont="1" applyBorder="1"/>
    <xf numFmtId="0" fontId="12" fillId="0" borderId="34" xfId="0" applyFont="1" applyBorder="1" applyAlignment="1">
      <alignment horizontal="left" wrapText="1"/>
    </xf>
    <xf numFmtId="167" fontId="12" fillId="0" borderId="34" xfId="0" applyNumberFormat="1" applyFont="1" applyBorder="1"/>
    <xf numFmtId="0" fontId="12" fillId="0" borderId="34" xfId="0" applyFont="1" applyBorder="1" applyAlignment="1">
      <alignment horizontal="left" wrapText="1"/>
    </xf>
    <xf numFmtId="0" fontId="12" fillId="0" borderId="30" xfId="0" applyFont="1" applyBorder="1"/>
    <xf numFmtId="0" fontId="12" fillId="0" borderId="30" xfId="0" applyFont="1" applyBorder="1" applyAlignment="1">
      <alignment horizontal="left"/>
    </xf>
    <xf numFmtId="0" fontId="30" fillId="0" borderId="19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73" fontId="30" fillId="0" borderId="18" xfId="0" applyNumberFormat="1" applyFont="1" applyFill="1" applyBorder="1" applyAlignment="1">
      <alignment horizontal="center" vertical="center"/>
    </xf>
    <xf numFmtId="0" fontId="12" fillId="0" borderId="42" xfId="0" applyFont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12" fillId="0" borderId="44" xfId="0" applyFont="1" applyBorder="1" applyAlignment="1">
      <alignment horizontal="left" wrapText="1"/>
    </xf>
    <xf numFmtId="3" fontId="3" fillId="0" borderId="34" xfId="5" applyNumberFormat="1" applyFont="1" applyFill="1" applyBorder="1" applyAlignment="1">
      <alignment horizontal="center"/>
    </xf>
  </cellXfs>
  <cellStyles count="10">
    <cellStyle name="Currency 2" xfId="2" xr:uid="{8D9F6BF8-CF2B-4A76-878A-FF7F03BD8800}"/>
    <cellStyle name="Currency_Pipeline 2" xfId="8" xr:uid="{C1B29AE8-2DB6-46B8-9728-75D1C1565A62}"/>
    <cellStyle name="Normal" xfId="0" builtinId="0"/>
    <cellStyle name="Normal 2" xfId="1" xr:uid="{B52C0FB7-F137-49BC-B23C-E924103D6C74}"/>
    <cellStyle name="Normal 2 2" xfId="5" xr:uid="{96285AFC-0EE7-41BE-AD8C-ACFD2D91C30F}"/>
    <cellStyle name="Normal 3" xfId="4" xr:uid="{7E9E5E6A-F72A-4CF8-8C22-7879EDF94496}"/>
    <cellStyle name="Normal_Dwarsloop 2001 QTY" xfId="3" xr:uid="{3534F0C0-B2BD-4C1F-92FA-EAC9B6BA41B9}"/>
    <cellStyle name="Normal_Dwarsloop Qty List 2" xfId="6" xr:uid="{4636A191-ED7B-4A0E-B96E-9B4388DF1F0F}"/>
    <cellStyle name="Normal_Xl0000242" xfId="9" xr:uid="{9A4FC1B5-5713-46DE-A9AF-C94093EE69E2}"/>
    <cellStyle name="Percent 2" xfId="7" xr:uid="{13DD8E6A-FFD8-43D5-90D1-B16700169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01-E-files\alma\Data%20Files\BOSBOK\MARITE\Marite%202001%20Q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ies\c\Data%20Files\Maruleng\Kampersrust\Kampersrus%20Cost%20Estim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SCHED 10"/>
    </sheetNames>
    <sheetDataSet>
      <sheetData sheetId="0"/>
      <sheetData sheetId="1"/>
      <sheetData sheetId="2">
        <row r="1">
          <cell r="A1" t="str">
            <v>RAND WATER</v>
          </cell>
          <cell r="H1" t="str">
            <v>Schedule 3.</v>
          </cell>
        </row>
        <row r="2">
          <cell r="A2" t="str">
            <v>BUSHBUCKRIDGE INFRASTRUCTURE DEVELOPMENT</v>
          </cell>
          <cell r="H2" t="str">
            <v>Gravity Main</v>
          </cell>
        </row>
        <row r="3">
          <cell r="A3" t="str">
            <v>MARITE WATER PROJECT  :   NP 123</v>
          </cell>
          <cell r="H3" t="str">
            <v>Oakley Low to</v>
          </cell>
        </row>
        <row r="4">
          <cell r="A4" t="str">
            <v>SCHEDULE 3.   :   GRAVITY MAIN OAKLEY LOW TO OAKLEY HIGH LEVEL</v>
          </cell>
          <cell r="H4" t="str">
            <v>Oakley High Level</v>
          </cell>
        </row>
        <row r="5">
          <cell r="A5" t="str">
            <v>ITEM</v>
          </cell>
          <cell r="B5" t="str">
            <v>PAYM.</v>
          </cell>
          <cell r="C5" t="str">
            <v>DESCRIPTION</v>
          </cell>
          <cell r="E5" t="str">
            <v>UNIT</v>
          </cell>
          <cell r="F5" t="str">
            <v>QUANT.</v>
          </cell>
          <cell r="G5" t="str">
            <v>RATE</v>
          </cell>
          <cell r="H5" t="str">
            <v>AMOUNT</v>
          </cell>
        </row>
        <row r="6">
          <cell r="A6" t="str">
            <v>NO.</v>
          </cell>
          <cell r="B6" t="str">
            <v>REF.</v>
          </cell>
        </row>
        <row r="8">
          <cell r="B8" t="str">
            <v>SABS</v>
          </cell>
        </row>
        <row r="9">
          <cell r="A9">
            <v>3.1</v>
          </cell>
          <cell r="B9" t="str">
            <v>1200DB</v>
          </cell>
          <cell r="C9" t="str">
            <v>SITE CLEARANCE</v>
          </cell>
        </row>
        <row r="10">
          <cell r="A10" t="str">
            <v>3.1.1</v>
          </cell>
          <cell r="B10" t="str">
            <v>8.3.a)</v>
          </cell>
          <cell r="C10" t="str">
            <v>a)</v>
          </cell>
          <cell r="D10" t="str">
            <v>Clear vegetation and trees of girth up to 1m</v>
          </cell>
          <cell r="E10" t="str">
            <v>m</v>
          </cell>
          <cell r="F10">
            <v>3000</v>
          </cell>
        </row>
        <row r="12">
          <cell r="A12" t="str">
            <v>3.1.2</v>
          </cell>
          <cell r="B12" t="str">
            <v>8.3.b)</v>
          </cell>
          <cell r="C12" t="str">
            <v>b)</v>
          </cell>
          <cell r="D12" t="str">
            <v>Clear trees of girth over 1m (Provisional)</v>
          </cell>
          <cell r="E12" t="str">
            <v>no</v>
          </cell>
          <cell r="F12">
            <v>5</v>
          </cell>
        </row>
        <row r="14">
          <cell r="B14" t="str">
            <v>SABS</v>
          </cell>
          <cell r="C14" t="str">
            <v xml:space="preserve"> </v>
          </cell>
        </row>
        <row r="15">
          <cell r="A15">
            <v>3.2</v>
          </cell>
          <cell r="B15" t="str">
            <v>1200DB</v>
          </cell>
          <cell r="C15" t="str">
            <v>EXCAVATION</v>
          </cell>
        </row>
        <row r="16">
          <cell r="A16" t="str">
            <v>3.2.1</v>
          </cell>
          <cell r="B16" t="str">
            <v>8.3.2a)</v>
          </cell>
          <cell r="C16" t="str">
            <v>Excavation with manual labour in pickable material</v>
          </cell>
        </row>
        <row r="17">
          <cell r="C17" t="str">
            <v>for trenches for 250 DN pipes and smaller. Rates to</v>
          </cell>
        </row>
        <row r="18">
          <cell r="C18" t="str">
            <v>include backfill, compact and dispose of surplus</v>
          </cell>
        </row>
        <row r="19">
          <cell r="C19" t="str">
            <v>material</v>
          </cell>
        </row>
        <row r="20">
          <cell r="C20" t="str">
            <v>a)</v>
          </cell>
          <cell r="D20" t="str">
            <v>Up to 1,5m deep</v>
          </cell>
          <cell r="E20" t="str">
            <v>m</v>
          </cell>
        </row>
        <row r="22">
          <cell r="C22" t="str">
            <v>b)</v>
          </cell>
          <cell r="D22" t="str">
            <v>Over 1,5m up to 2,5m deep (Provisional)</v>
          </cell>
          <cell r="E22" t="str">
            <v>m</v>
          </cell>
        </row>
        <row r="24">
          <cell r="A24" t="str">
            <v>3.2.2</v>
          </cell>
          <cell r="B24" t="str">
            <v>8.3.2a)</v>
          </cell>
          <cell r="C24" t="str">
            <v>Excavation in all materials for trenches for 250 DN</v>
          </cell>
        </row>
        <row r="25">
          <cell r="C25" t="str">
            <v xml:space="preserve">pipes and smaller with mechanical equipment.  Rates </v>
          </cell>
        </row>
        <row r="26">
          <cell r="C26" t="str">
            <v>to include dispose of surplus material</v>
          </cell>
        </row>
        <row r="27">
          <cell r="C27" t="str">
            <v>a)</v>
          </cell>
          <cell r="D27" t="str">
            <v>Up to 1,5m deep</v>
          </cell>
          <cell r="E27" t="str">
            <v>m</v>
          </cell>
          <cell r="F27">
            <v>2470</v>
          </cell>
        </row>
        <row r="29">
          <cell r="C29" t="str">
            <v>b)</v>
          </cell>
          <cell r="D29" t="str">
            <v>Over 1,5m up to 2,5m deep (Provisional)</v>
          </cell>
          <cell r="E29" t="str">
            <v>m</v>
          </cell>
          <cell r="F29">
            <v>50</v>
          </cell>
        </row>
        <row r="31">
          <cell r="A31" t="str">
            <v>3.2.3</v>
          </cell>
          <cell r="B31" t="str">
            <v>8.3.2a)</v>
          </cell>
          <cell r="C31" t="str">
            <v>Backfill and compact materials with manual labour</v>
          </cell>
        </row>
        <row r="32">
          <cell r="C32" t="str">
            <v>item 3.2.2</v>
          </cell>
          <cell r="E32" t="str">
            <v>m</v>
          </cell>
        </row>
        <row r="34">
          <cell r="A34" t="str">
            <v>3.2.4</v>
          </cell>
          <cell r="B34" t="str">
            <v>8.3.2b)</v>
          </cell>
          <cell r="C34" t="str">
            <v>Extra-over item 3.2.1 and 3.2.2 for</v>
          </cell>
        </row>
        <row r="35">
          <cell r="C35" t="str">
            <v>a)</v>
          </cell>
          <cell r="D35" t="str">
            <v>Intermediate excavation (Prov.)</v>
          </cell>
          <cell r="E35" t="str">
            <v>m³</v>
          </cell>
          <cell r="F35">
            <v>600</v>
          </cell>
        </row>
        <row r="37">
          <cell r="C37" t="str">
            <v>b)</v>
          </cell>
          <cell r="D37" t="str">
            <v>Hard rock excavation (Prov.)</v>
          </cell>
          <cell r="E37" t="str">
            <v>m³</v>
          </cell>
          <cell r="F37">
            <v>300</v>
          </cell>
        </row>
        <row r="39">
          <cell r="A39" t="str">
            <v>3.2.5</v>
          </cell>
          <cell r="B39" t="str">
            <v>8.3.2c)</v>
          </cell>
          <cell r="C39" t="str">
            <v>Excavate and dispose of unsuitable material from</v>
          </cell>
        </row>
        <row r="40">
          <cell r="C40" t="str">
            <v>trench bottom (Prov.)</v>
          </cell>
          <cell r="E40" t="str">
            <v>m³</v>
          </cell>
          <cell r="F40">
            <v>600</v>
          </cell>
        </row>
        <row r="42">
          <cell r="A42" t="str">
            <v>3.2.6</v>
          </cell>
          <cell r="B42" t="str">
            <v>8.3.3.b)</v>
          </cell>
          <cell r="C42" t="str">
            <v xml:space="preserve">Import backfill material from designated borrow </v>
          </cell>
        </row>
        <row r="43">
          <cell r="C43" t="str">
            <v>pits (Provisional)</v>
          </cell>
          <cell r="E43" t="str">
            <v>m³</v>
          </cell>
          <cell r="F43">
            <v>600</v>
          </cell>
        </row>
        <row r="45">
          <cell r="A45" t="str">
            <v>3.2.7</v>
          </cell>
          <cell r="B45" t="str">
            <v>8.3.3.2</v>
          </cell>
          <cell r="C45" t="str">
            <v xml:space="preserve">Opening up and closing down of designated </v>
          </cell>
        </row>
        <row r="46">
          <cell r="C46" t="str">
            <v>borrow pit</v>
          </cell>
          <cell r="E46" t="str">
            <v>ha</v>
          </cell>
          <cell r="F46">
            <v>0.2</v>
          </cell>
          <cell r="G46" t="str">
            <v xml:space="preserve"> </v>
          </cell>
        </row>
        <row r="48">
          <cell r="A48" t="str">
            <v>3.2.8</v>
          </cell>
          <cell r="B48" t="str">
            <v>8.3.3.3</v>
          </cell>
          <cell r="C48" t="str">
            <v>Compaction in road reserves</v>
          </cell>
          <cell r="E48" t="str">
            <v>m³</v>
          </cell>
          <cell r="F48">
            <v>90</v>
          </cell>
        </row>
        <row r="50">
          <cell r="A50" t="str">
            <v>3.2.9</v>
          </cell>
          <cell r="B50" t="str">
            <v>8.3.3.4</v>
          </cell>
          <cell r="C50" t="str">
            <v>Overhaul</v>
          </cell>
        </row>
        <row r="51">
          <cell r="C51" t="str">
            <v>a)</v>
          </cell>
          <cell r="D51" t="str">
            <v>Limited overhaul (0,5 to 1,0km) (Provisional)</v>
          </cell>
          <cell r="E51" t="str">
            <v>m³</v>
          </cell>
          <cell r="F51">
            <v>300</v>
          </cell>
        </row>
        <row r="53">
          <cell r="C53" t="str">
            <v>b)</v>
          </cell>
          <cell r="D53" t="str">
            <v>Long overhaul (Provisional)</v>
          </cell>
          <cell r="E53" t="str">
            <v>m³.km</v>
          </cell>
          <cell r="F53">
            <v>1500</v>
          </cell>
        </row>
        <row r="56">
          <cell r="D56" t="str">
            <v xml:space="preserve">CARRIED FORWARD </v>
          </cell>
        </row>
        <row r="57">
          <cell r="D57" t="str">
            <v xml:space="preserve">BROUGHT FORWARD </v>
          </cell>
        </row>
        <row r="58">
          <cell r="A58" t="str">
            <v>3.2.10</v>
          </cell>
          <cell r="B58" t="str">
            <v>8.3.6.1c)</v>
          </cell>
          <cell r="C58" t="str">
            <v>Reinstate road surface</v>
          </cell>
        </row>
        <row r="59">
          <cell r="C59" t="str">
            <v>Asphalt surfacing of 40mm thickness in road</v>
          </cell>
        </row>
        <row r="60">
          <cell r="C60" t="str">
            <v>crossing (Provisional)</v>
          </cell>
          <cell r="E60" t="str">
            <v>m²</v>
          </cell>
          <cell r="F60">
            <v>30</v>
          </cell>
        </row>
        <row r="62">
          <cell r="B62" t="str">
            <v>SABS</v>
          </cell>
        </row>
        <row r="63">
          <cell r="A63">
            <v>3.3</v>
          </cell>
          <cell r="B63" t="str">
            <v>1200DB</v>
          </cell>
          <cell r="C63" t="str">
            <v>EXISTING SERVICES</v>
          </cell>
        </row>
        <row r="64">
          <cell r="A64" t="str">
            <v>3.3.1</v>
          </cell>
          <cell r="B64" t="str">
            <v>8.3.5a)</v>
          </cell>
          <cell r="C64" t="str">
            <v>Services that intersect a trench</v>
          </cell>
        </row>
        <row r="65">
          <cell r="C65" t="str">
            <v>a)</v>
          </cell>
          <cell r="D65" t="str">
            <v>Water and sewer pipelines</v>
          </cell>
          <cell r="E65" t="str">
            <v>no</v>
          </cell>
          <cell r="F65">
            <v>50</v>
          </cell>
        </row>
        <row r="67">
          <cell r="C67" t="str">
            <v>b)</v>
          </cell>
          <cell r="D67" t="str">
            <v>Cables</v>
          </cell>
          <cell r="E67" t="str">
            <v>no</v>
          </cell>
          <cell r="F67">
            <v>20</v>
          </cell>
        </row>
        <row r="69">
          <cell r="A69" t="str">
            <v>3.3.2</v>
          </cell>
          <cell r="B69" t="str">
            <v>8.3.5b)</v>
          </cell>
          <cell r="C69" t="str">
            <v>Services that adjoin a trench</v>
          </cell>
        </row>
        <row r="70">
          <cell r="C70" t="str">
            <v>a)</v>
          </cell>
          <cell r="D70" t="str">
            <v>Water and sewer pipelines</v>
          </cell>
          <cell r="E70" t="str">
            <v>m</v>
          </cell>
          <cell r="F70">
            <v>600</v>
          </cell>
        </row>
        <row r="72">
          <cell r="C72" t="str">
            <v>b)</v>
          </cell>
          <cell r="D72" t="str">
            <v>Cables</v>
          </cell>
          <cell r="E72" t="str">
            <v>m</v>
          </cell>
          <cell r="F72">
            <v>150</v>
          </cell>
        </row>
        <row r="74">
          <cell r="B74" t="str">
            <v>SABS</v>
          </cell>
        </row>
        <row r="75">
          <cell r="A75">
            <v>3.4</v>
          </cell>
          <cell r="B75" t="str">
            <v>1200LB</v>
          </cell>
          <cell r="C75" t="str">
            <v>PIPE BEDDING</v>
          </cell>
        </row>
        <row r="76">
          <cell r="A76" t="str">
            <v>3.4.1</v>
          </cell>
          <cell r="C76" t="str">
            <v xml:space="preserve">Selected granular material for bedding cradle </v>
          </cell>
        </row>
        <row r="77">
          <cell r="B77" t="str">
            <v>8.2.1</v>
          </cell>
          <cell r="C77" t="str">
            <v>a)</v>
          </cell>
          <cell r="D77" t="str">
            <v>Trench excavation</v>
          </cell>
          <cell r="E77" t="str">
            <v>m³</v>
          </cell>
          <cell r="F77">
            <v>280</v>
          </cell>
        </row>
        <row r="79">
          <cell r="B79" t="str">
            <v>8.2.2.2</v>
          </cell>
          <cell r="C79" t="str">
            <v>b)</v>
          </cell>
          <cell r="D79" t="str">
            <v>Borrow pits</v>
          </cell>
          <cell r="E79" t="str">
            <v>m³</v>
          </cell>
          <cell r="F79">
            <v>280</v>
          </cell>
        </row>
        <row r="81">
          <cell r="A81" t="str">
            <v>3.4.2</v>
          </cell>
          <cell r="C81" t="str">
            <v xml:space="preserve">Provision of selected fill material </v>
          </cell>
        </row>
        <row r="82">
          <cell r="B82" t="str">
            <v>8.2.1</v>
          </cell>
          <cell r="C82" t="str">
            <v>a)</v>
          </cell>
          <cell r="D82" t="str">
            <v>Trench excavation</v>
          </cell>
          <cell r="E82" t="str">
            <v>m³</v>
          </cell>
          <cell r="F82">
            <v>270</v>
          </cell>
        </row>
        <row r="84">
          <cell r="B84" t="str">
            <v>8.2.2.2</v>
          </cell>
          <cell r="C84" t="str">
            <v>b)</v>
          </cell>
          <cell r="D84" t="str">
            <v>Borrow pits (Provisional)</v>
          </cell>
          <cell r="E84" t="str">
            <v>m³</v>
          </cell>
          <cell r="F84">
            <v>270</v>
          </cell>
        </row>
        <row r="86">
          <cell r="A86" t="str">
            <v>3.4.3</v>
          </cell>
          <cell r="B86" t="str">
            <v>8.2.5</v>
          </cell>
          <cell r="C86" t="str">
            <v>Overhaul for imported material for bedding cradle</v>
          </cell>
        </row>
        <row r="87">
          <cell r="C87" t="str">
            <v>and selected fill blanket (Provisional)</v>
          </cell>
          <cell r="E87" t="str">
            <v>m³.km</v>
          </cell>
          <cell r="F87">
            <v>1500</v>
          </cell>
        </row>
        <row r="89">
          <cell r="B89" t="str">
            <v>SABS</v>
          </cell>
        </row>
        <row r="90">
          <cell r="A90">
            <v>3.5</v>
          </cell>
          <cell r="B90" t="str">
            <v>1200L</v>
          </cell>
          <cell r="C90" t="str">
            <v>uPVC PRESSURE PIPE AND PIPE FITTINGS</v>
          </cell>
        </row>
        <row r="91">
          <cell r="A91" t="str">
            <v>3.5.1</v>
          </cell>
          <cell r="C91" t="str">
            <v>People's Republic of China donated pipes (PRC )</v>
          </cell>
        </row>
        <row r="92">
          <cell r="A92" t="str">
            <v>3.5.1.1</v>
          </cell>
          <cell r="C92" t="str">
            <v>Transportation of pipes. Rate to include the selection</v>
          </cell>
        </row>
        <row r="93">
          <cell r="C93" t="str">
            <v>and inspection of the pipes at DWAF's stores and the</v>
          </cell>
        </row>
        <row r="94">
          <cell r="C94" t="str">
            <v>transport thereof to the construction site.</v>
          </cell>
          <cell r="E94" t="str">
            <v>t / km</v>
          </cell>
          <cell r="F94">
            <v>1350</v>
          </cell>
        </row>
        <row r="96">
          <cell r="A96" t="str">
            <v>3.5.1.2</v>
          </cell>
          <cell r="C96" t="str">
            <v>Lay, bed and test the following PRC pressure pipes.</v>
          </cell>
        </row>
        <row r="97">
          <cell r="C97" t="str">
            <v>a)</v>
          </cell>
          <cell r="D97" t="str">
            <v>250 mm dia Class 09 &amp; 12</v>
          </cell>
          <cell r="E97" t="str">
            <v>m</v>
          </cell>
        </row>
        <row r="99">
          <cell r="A99" t="str">
            <v>3.5.2</v>
          </cell>
          <cell r="B99" t="str">
            <v>8.2.1</v>
          </cell>
          <cell r="C99" t="str">
            <v>Supply, lay, bed and test the following uPVC pressure</v>
          </cell>
        </row>
        <row r="100">
          <cell r="A100" t="str">
            <v xml:space="preserve"> </v>
          </cell>
          <cell r="C100" t="str">
            <v>pipes (conforming with SABS 966 Part 1 specifications)</v>
          </cell>
        </row>
        <row r="101">
          <cell r="C101" t="str">
            <v>in 6m lengths each pipe fitted at one end with socket for</v>
          </cell>
        </row>
        <row r="102">
          <cell r="C102" t="str">
            <v>Mechanical jointing, in the following diameters :</v>
          </cell>
        </row>
        <row r="103">
          <cell r="C103" t="str">
            <v>a)</v>
          </cell>
          <cell r="D103" t="str">
            <v>250 mm dia Class 09</v>
          </cell>
          <cell r="E103" t="str">
            <v>m</v>
          </cell>
          <cell r="F103">
            <v>60</v>
          </cell>
        </row>
        <row r="105">
          <cell r="D105" t="str">
            <v xml:space="preserve">CARRIED FORWARD </v>
          </cell>
        </row>
        <row r="106">
          <cell r="D106" t="str">
            <v xml:space="preserve">BROUGHT FORWARD </v>
          </cell>
        </row>
        <row r="108">
          <cell r="C108" t="str">
            <v>b)</v>
          </cell>
          <cell r="D108" t="str">
            <v>250 mm dia Class 12</v>
          </cell>
          <cell r="E108" t="str">
            <v>m</v>
          </cell>
          <cell r="F108">
            <v>60</v>
          </cell>
        </row>
        <row r="110">
          <cell r="C110" t="str">
            <v>c)</v>
          </cell>
          <cell r="D110" t="str">
            <v>110 mm dia Class 06</v>
          </cell>
          <cell r="E110" t="str">
            <v>m</v>
          </cell>
        </row>
        <row r="111">
          <cell r="B111" t="str">
            <v>SABS</v>
          </cell>
        </row>
        <row r="112">
          <cell r="A112">
            <v>3.6</v>
          </cell>
          <cell r="B112" t="str">
            <v>1200L</v>
          </cell>
          <cell r="C112" t="str">
            <v>FITTINGS AND SPECIALS FOR FIXING ONTO</v>
          </cell>
        </row>
        <row r="113">
          <cell r="C113" t="str">
            <v>uPVC PIPES</v>
          </cell>
        </row>
        <row r="114">
          <cell r="C114" t="str">
            <v>Fittings to be suitable for coupling directly (mechanically)</v>
          </cell>
        </row>
        <row r="115">
          <cell r="B115" t="str">
            <v xml:space="preserve"> </v>
          </cell>
          <cell r="C115" t="str">
            <v xml:space="preserve">onto pipes.  Each fitting socketed for mechanical jointing. </v>
          </cell>
        </row>
        <row r="116">
          <cell r="C116" t="str">
            <v>Fittings for PVC Class 16 (unless otherwise specified)</v>
          </cell>
        </row>
        <row r="117">
          <cell r="C117" t="str">
            <v>Fittings to be of PVC, Cast Iron or epoxy painted steel</v>
          </cell>
        </row>
        <row r="118">
          <cell r="C118" t="str">
            <v>construction.</v>
          </cell>
        </row>
        <row r="119">
          <cell r="A119" t="str">
            <v>3.6.1</v>
          </cell>
          <cell r="B119" t="str">
            <v>8.2.2</v>
          </cell>
          <cell r="C119" t="str">
            <v>Bends</v>
          </cell>
        </row>
        <row r="120">
          <cell r="C120" t="str">
            <v>a)</v>
          </cell>
          <cell r="D120" t="str">
            <v>250 mm dia x 11 degrees</v>
          </cell>
          <cell r="E120" t="str">
            <v>no</v>
          </cell>
        </row>
        <row r="122">
          <cell r="C122" t="str">
            <v>b)</v>
          </cell>
          <cell r="D122" t="str">
            <v>250 mm dia x 22 degrees</v>
          </cell>
          <cell r="E122" t="str">
            <v>no</v>
          </cell>
        </row>
        <row r="124">
          <cell r="C124" t="str">
            <v>c)</v>
          </cell>
          <cell r="D124" t="str">
            <v>250 mm dia x 45 degrees</v>
          </cell>
          <cell r="E124" t="str">
            <v>no</v>
          </cell>
        </row>
        <row r="126">
          <cell r="C126" t="str">
            <v>d)</v>
          </cell>
          <cell r="D126" t="str">
            <v>250 mm dia x 90 degrees</v>
          </cell>
          <cell r="E126" t="str">
            <v>no</v>
          </cell>
        </row>
        <row r="128">
          <cell r="C128" t="str">
            <v>e)</v>
          </cell>
          <cell r="D128" t="str">
            <v>110 mm dia x 11 degrees</v>
          </cell>
          <cell r="E128" t="str">
            <v>no</v>
          </cell>
        </row>
        <row r="130">
          <cell r="C130" t="str">
            <v>f)</v>
          </cell>
          <cell r="D130" t="str">
            <v>110 mm dia x 22 degrees</v>
          </cell>
          <cell r="E130" t="str">
            <v>no</v>
          </cell>
        </row>
        <row r="132">
          <cell r="C132" t="str">
            <v>g)</v>
          </cell>
          <cell r="D132" t="str">
            <v>110 mm dia x 45 degrees</v>
          </cell>
          <cell r="E132" t="str">
            <v>no</v>
          </cell>
        </row>
        <row r="134">
          <cell r="C134" t="str">
            <v>h)</v>
          </cell>
          <cell r="D134" t="str">
            <v>110 mm dia x 90 degrees</v>
          </cell>
          <cell r="E134" t="str">
            <v>no</v>
          </cell>
        </row>
        <row r="136">
          <cell r="A136" t="str">
            <v>3.6.2</v>
          </cell>
          <cell r="B136" t="str">
            <v>8.2.2</v>
          </cell>
          <cell r="C136" t="str">
            <v>Flanged Adaptor (Drilled SABS 1123 Table 10)</v>
          </cell>
        </row>
        <row r="137">
          <cell r="C137" t="str">
            <v>a)</v>
          </cell>
          <cell r="D137" t="str">
            <v>110mm dia</v>
          </cell>
          <cell r="E137" t="str">
            <v>no</v>
          </cell>
        </row>
        <row r="139">
          <cell r="C139" t="str">
            <v>b)</v>
          </cell>
          <cell r="D139" t="str">
            <v>250 mm dia</v>
          </cell>
          <cell r="E139" t="str">
            <v>no</v>
          </cell>
        </row>
        <row r="141">
          <cell r="A141" t="str">
            <v>3.6.3</v>
          </cell>
          <cell r="B141" t="str">
            <v>8.2.2</v>
          </cell>
          <cell r="C141" t="str">
            <v>Flanged Adaptor (Drilled SABS 1123 Table 16)</v>
          </cell>
        </row>
        <row r="142">
          <cell r="C142" t="str">
            <v>a)</v>
          </cell>
          <cell r="D142" t="str">
            <v>110mm dia</v>
          </cell>
          <cell r="E142" t="str">
            <v>no</v>
          </cell>
        </row>
        <row r="144">
          <cell r="C144" t="str">
            <v>b)</v>
          </cell>
          <cell r="D144" t="str">
            <v>250 mm dia</v>
          </cell>
          <cell r="E144" t="str">
            <v>no</v>
          </cell>
        </row>
        <row r="146">
          <cell r="A146" t="str">
            <v>3.6.4</v>
          </cell>
          <cell r="B146" t="str">
            <v>8.2.2</v>
          </cell>
          <cell r="C146" t="str">
            <v>Hydrant Tee</v>
          </cell>
        </row>
        <row r="147">
          <cell r="C147" t="str">
            <v>a)</v>
          </cell>
          <cell r="D147" t="str">
            <v>250 mm dia  (Drilled SABS 1123 Table 10)</v>
          </cell>
          <cell r="E147" t="str">
            <v>no</v>
          </cell>
        </row>
        <row r="149">
          <cell r="C149" t="str">
            <v>b)</v>
          </cell>
          <cell r="D149" t="str">
            <v>250 mm dia  (Drilled SABS 1123 Table 16)</v>
          </cell>
          <cell r="E149" t="str">
            <v>no</v>
          </cell>
        </row>
        <row r="151">
          <cell r="C151" t="str">
            <v>c)</v>
          </cell>
          <cell r="D151" t="str">
            <v>110 mm dia  (Drilled SABS 1123 Table 10)</v>
          </cell>
          <cell r="E151" t="str">
            <v>no</v>
          </cell>
        </row>
        <row r="154">
          <cell r="D154" t="str">
            <v xml:space="preserve">CARRIED FORWARD </v>
          </cell>
        </row>
        <row r="155">
          <cell r="D155" t="str">
            <v xml:space="preserve">BROUGHT FORWARD </v>
          </cell>
        </row>
        <row r="156">
          <cell r="A156" t="str">
            <v>3.6.5</v>
          </cell>
          <cell r="B156" t="str">
            <v>8.2.2</v>
          </cell>
          <cell r="C156" t="str">
            <v>Reducer</v>
          </cell>
        </row>
        <row r="157">
          <cell r="C157" t="str">
            <v>a)</v>
          </cell>
          <cell r="D157" t="str">
            <v>250 x 200 mm dia</v>
          </cell>
          <cell r="E157" t="str">
            <v>no</v>
          </cell>
          <cell r="F157">
            <v>1</v>
          </cell>
        </row>
        <row r="159">
          <cell r="A159" t="str">
            <v>3.6.6</v>
          </cell>
          <cell r="B159" t="str">
            <v>8.2.2</v>
          </cell>
          <cell r="C159" t="str">
            <v>Scour Tee</v>
          </cell>
        </row>
        <row r="160">
          <cell r="C160" t="str">
            <v>a)</v>
          </cell>
          <cell r="D160" t="str">
            <v>250 mm dia  (Drilled SABS 1123 Table 10)</v>
          </cell>
          <cell r="E160" t="str">
            <v>no</v>
          </cell>
          <cell r="F160">
            <v>1</v>
          </cell>
        </row>
        <row r="162">
          <cell r="C162" t="str">
            <v>b)</v>
          </cell>
          <cell r="D162" t="str">
            <v>250 mm dia  (Drilled SABS 1123 Table 16)</v>
          </cell>
          <cell r="E162" t="str">
            <v>no</v>
          </cell>
          <cell r="F162">
            <v>1</v>
          </cell>
        </row>
        <row r="165">
          <cell r="A165">
            <v>3.7</v>
          </cell>
          <cell r="C165" t="str">
            <v>FITTINGS FOR CONSTANT INTERNAL DIAMETER</v>
          </cell>
        </row>
        <row r="166">
          <cell r="C166" t="str">
            <v>FIBRE CEMENT PRESSURE PIPES</v>
          </cell>
        </row>
        <row r="167">
          <cell r="C167" t="str">
            <v>All bends, flanged adaptors, hydrant tee, reducers,</v>
          </cell>
        </row>
        <row r="168">
          <cell r="C168" t="str">
            <v>scour tees used in conjunction with Asbestos cement</v>
          </cell>
        </row>
        <row r="169">
          <cell r="C169" t="str">
            <v>pipes are to be of cast iron or epoxy painted steel</v>
          </cell>
        </row>
        <row r="170">
          <cell r="C170" t="str">
            <v>construction.</v>
          </cell>
        </row>
        <row r="172">
          <cell r="A172" t="str">
            <v>3.7.1</v>
          </cell>
          <cell r="B172" t="str">
            <v>8.2.2</v>
          </cell>
          <cell r="C172" t="str">
            <v>Adaptor Coupling AC-PVC</v>
          </cell>
        </row>
        <row r="173">
          <cell r="C173" t="str">
            <v>200 AC ID/18 - 200 PVC</v>
          </cell>
          <cell r="E173" t="str">
            <v>no</v>
          </cell>
          <cell r="F173">
            <v>1</v>
          </cell>
        </row>
        <row r="175">
          <cell r="A175">
            <v>3.8</v>
          </cell>
          <cell r="C175" t="str">
            <v>VALVES</v>
          </cell>
        </row>
        <row r="176">
          <cell r="A176" t="str">
            <v>3.8.1</v>
          </cell>
          <cell r="B176" t="str">
            <v>8.2.3</v>
          </cell>
          <cell r="C176" t="str">
            <v>Gate valves</v>
          </cell>
        </row>
        <row r="177">
          <cell r="C177" t="str">
            <v>Gate valves, waterworks pattern in compliance with</v>
          </cell>
        </row>
        <row r="178">
          <cell r="C178" t="str">
            <v>SABS 664, with resilient, rubberised metal gate, cap</v>
          </cell>
        </row>
        <row r="179">
          <cell r="C179" t="str">
            <v>top, plain thrust collar, non-rising spindle, clockwise</v>
          </cell>
        </row>
        <row r="180">
          <cell r="C180" t="str">
            <v>closing.</v>
          </cell>
        </row>
        <row r="182">
          <cell r="C182" t="str">
            <v>a)</v>
          </cell>
          <cell r="D182" t="str">
            <v>100 mm dia flanged and drilled BS4504 Table 16</v>
          </cell>
          <cell r="E182" t="str">
            <v>no</v>
          </cell>
          <cell r="F182">
            <v>1</v>
          </cell>
        </row>
        <row r="184">
          <cell r="C184" t="str">
            <v>b)</v>
          </cell>
          <cell r="D184" t="str">
            <v>100 mm dia flanged and drilled BS4504 Table 16</v>
          </cell>
          <cell r="E184" t="str">
            <v>no</v>
          </cell>
          <cell r="F184">
            <v>2</v>
          </cell>
        </row>
        <row r="186">
          <cell r="A186" t="str">
            <v>3.8.2</v>
          </cell>
          <cell r="B186" t="str">
            <v>8.2.3</v>
          </cell>
          <cell r="C186" t="str">
            <v>Double purpose air release valve</v>
          </cell>
        </row>
        <row r="187">
          <cell r="C187" t="str">
            <v>Combination air and vacuum release valve assembly</v>
          </cell>
        </row>
        <row r="188">
          <cell r="C188" t="str">
            <v>comprising :</v>
          </cell>
        </row>
        <row r="189">
          <cell r="C189" t="str">
            <v>a)</v>
          </cell>
          <cell r="D189" t="str">
            <v>1 x 50mm dia air release valve (16 bar rating)</v>
          </cell>
        </row>
        <row r="190">
          <cell r="C190" t="str">
            <v>b)</v>
          </cell>
          <cell r="D190" t="str">
            <v>1 x 50 ND Brass fullway gate valve to SABS 776</v>
          </cell>
        </row>
        <row r="191">
          <cell r="D191" t="str">
            <v>Class 16</v>
          </cell>
        </row>
        <row r="192">
          <cell r="C192" t="str">
            <v>c)</v>
          </cell>
          <cell r="D192" t="str">
            <v>1 x 50 ND Galvanised barrel nipple</v>
          </cell>
        </row>
        <row r="193">
          <cell r="C193" t="str">
            <v>d)</v>
          </cell>
          <cell r="D193" t="str">
            <v>1 x 80 x 50 ND Galvanised reducing bush</v>
          </cell>
        </row>
        <row r="194">
          <cell r="C194" t="str">
            <v>e)</v>
          </cell>
          <cell r="D194" t="str">
            <v>1 x 80 Galvanised flange drilled SABS 1123 Table</v>
          </cell>
        </row>
        <row r="195">
          <cell r="D195" t="str">
            <v>1600/4 and screwed BSP</v>
          </cell>
        </row>
        <row r="196">
          <cell r="C196" t="str">
            <v>f)</v>
          </cell>
          <cell r="D196" t="str">
            <v>Gasket for item e)</v>
          </cell>
        </row>
        <row r="197">
          <cell r="C197" t="str">
            <v>g)</v>
          </cell>
          <cell r="D197" t="str">
            <v>Bolts and nuts to fit item e)</v>
          </cell>
        </row>
        <row r="198">
          <cell r="C198" t="str">
            <v>h)</v>
          </cell>
          <cell r="D198" t="str">
            <v>Galvanised locking device with lock bolt and nut</v>
          </cell>
        </row>
        <row r="199">
          <cell r="C199" t="str">
            <v>i)</v>
          </cell>
          <cell r="D199" t="str">
            <v>Manhole, manhole cover and frame as per detail.</v>
          </cell>
        </row>
        <row r="200">
          <cell r="D200" t="str">
            <v xml:space="preserve">Complete assembly  </v>
          </cell>
          <cell r="E200" t="str">
            <v>no</v>
          </cell>
          <cell r="F200">
            <v>1</v>
          </cell>
        </row>
        <row r="203">
          <cell r="D203" t="str">
            <v xml:space="preserve">CARRIED FORWARD </v>
          </cell>
        </row>
        <row r="204">
          <cell r="D204" t="str">
            <v xml:space="preserve">BROUGHT FORWARD </v>
          </cell>
        </row>
        <row r="205">
          <cell r="A205" t="str">
            <v>3.8.3</v>
          </cell>
          <cell r="B205" t="str">
            <v>8.2.3</v>
          </cell>
          <cell r="C205" t="str">
            <v>Double purpose air release valve combination air and</v>
          </cell>
        </row>
        <row r="206">
          <cell r="C206" t="str">
            <v>vacuum release valve assembly comprising:</v>
          </cell>
        </row>
        <row r="207">
          <cell r="C207" t="str">
            <v>a)</v>
          </cell>
          <cell r="D207" t="str">
            <v>1 x 50mm dia air release valve (10 bar rating)</v>
          </cell>
        </row>
        <row r="208">
          <cell r="C208" t="str">
            <v>b)</v>
          </cell>
          <cell r="D208" t="str">
            <v>1 x 50mm Brass fullway gate valve to SABS 776</v>
          </cell>
        </row>
        <row r="209">
          <cell r="D209" t="str">
            <v>Class 10</v>
          </cell>
        </row>
        <row r="210">
          <cell r="C210" t="str">
            <v>c)</v>
          </cell>
          <cell r="D210" t="str">
            <v>1 x 50mm  dia Barrel nipple</v>
          </cell>
        </row>
        <row r="211">
          <cell r="C211" t="str">
            <v>d)</v>
          </cell>
          <cell r="D211" t="str">
            <v>1 x 80 x 50mm dia Galvanised reducing bush</v>
          </cell>
        </row>
        <row r="212">
          <cell r="C212" t="str">
            <v>e)</v>
          </cell>
          <cell r="D212" t="str">
            <v>1 x 80mm dia Galvanised flange drilled SABS</v>
          </cell>
        </row>
        <row r="213">
          <cell r="D213" t="str">
            <v>1123 Table 1000/4 and screwed BSP</v>
          </cell>
        </row>
        <row r="214">
          <cell r="C214" t="str">
            <v>f)</v>
          </cell>
          <cell r="D214" t="str">
            <v>Gasket for item e)</v>
          </cell>
        </row>
        <row r="215">
          <cell r="C215" t="str">
            <v>g)</v>
          </cell>
          <cell r="D215" t="str">
            <v>Bolts and nuts to fit item e)</v>
          </cell>
        </row>
        <row r="216">
          <cell r="C216" t="str">
            <v>h)</v>
          </cell>
          <cell r="D216" t="str">
            <v>Galvanised locking device with lock bolt and nut</v>
          </cell>
        </row>
        <row r="217">
          <cell r="C217" t="str">
            <v>i)</v>
          </cell>
          <cell r="D217" t="str">
            <v>Manhole, manhole cover and frame as per detail.</v>
          </cell>
        </row>
        <row r="218">
          <cell r="D218" t="str">
            <v xml:space="preserve">Complete assembly  </v>
          </cell>
          <cell r="E218" t="str">
            <v>no</v>
          </cell>
          <cell r="F218">
            <v>5</v>
          </cell>
        </row>
        <row r="220">
          <cell r="A220" t="str">
            <v>3.8.4</v>
          </cell>
          <cell r="B220" t="str">
            <v>8.2.3</v>
          </cell>
          <cell r="C220" t="str">
            <v>Float control valve</v>
          </cell>
        </row>
        <row r="221">
          <cell r="C221" t="str">
            <v>Supply and install the following diameter flanged float</v>
          </cell>
        </row>
        <row r="222">
          <cell r="C222" t="str">
            <v>control valve suitable for 1600 kPa working pressure.</v>
          </cell>
        </row>
        <row r="223">
          <cell r="C223" t="str">
            <v>a)</v>
          </cell>
          <cell r="D223" t="str">
            <v>200 mm dia</v>
          </cell>
          <cell r="E223" t="str">
            <v>no</v>
          </cell>
          <cell r="F223">
            <v>1</v>
          </cell>
        </row>
        <row r="225">
          <cell r="B225" t="str">
            <v>SABS</v>
          </cell>
        </row>
        <row r="226">
          <cell r="A226">
            <v>3.9</v>
          </cell>
          <cell r="B226" t="str">
            <v>1200L</v>
          </cell>
          <cell r="C226" t="str">
            <v>MISCELLANEOUS</v>
          </cell>
        </row>
        <row r="227">
          <cell r="A227" t="str">
            <v>3.9.1</v>
          </cell>
          <cell r="B227" t="str">
            <v>8.2.11</v>
          </cell>
          <cell r="C227" t="str">
            <v xml:space="preserve">Concrete thrust block configuration.  </v>
          </cell>
        </row>
        <row r="228">
          <cell r="C228" t="str">
            <v>a)</v>
          </cell>
          <cell r="D228" t="str">
            <v>Concrete volume &lt; 0,6m³ (Provisional)</v>
          </cell>
          <cell r="E228" t="str">
            <v>no</v>
          </cell>
          <cell r="F228">
            <v>1</v>
          </cell>
        </row>
        <row r="230">
          <cell r="C230" t="str">
            <v>b)</v>
          </cell>
          <cell r="D230" t="str">
            <v>Concrete volume 0,6 to 1,2m³ (Provisional)</v>
          </cell>
          <cell r="E230" t="str">
            <v>no</v>
          </cell>
          <cell r="F230">
            <v>25</v>
          </cell>
        </row>
        <row r="232">
          <cell r="C232" t="str">
            <v>c)</v>
          </cell>
          <cell r="D232" t="str">
            <v>Concrete volume 1,2 to 2,0m³ (Provisional)</v>
          </cell>
          <cell r="E232" t="str">
            <v>no</v>
          </cell>
          <cell r="F232">
            <v>1</v>
          </cell>
        </row>
        <row r="234">
          <cell r="C234" t="str">
            <v>d)</v>
          </cell>
          <cell r="D234" t="str">
            <v>Concrete volume 2,0 to 2,8m³ (Provisional)</v>
          </cell>
          <cell r="E234" t="str">
            <v>no</v>
          </cell>
          <cell r="F234">
            <v>1</v>
          </cell>
        </row>
        <row r="236">
          <cell r="A236" t="str">
            <v>3.9.2</v>
          </cell>
          <cell r="B236" t="str">
            <v>8.2.11</v>
          </cell>
          <cell r="C236" t="str">
            <v>Pipeline marker</v>
          </cell>
        </row>
        <row r="237">
          <cell r="C237" t="str">
            <v>Complete as detail on drawing</v>
          </cell>
          <cell r="E237" t="str">
            <v>no</v>
          </cell>
          <cell r="F237">
            <v>20</v>
          </cell>
        </row>
        <row r="239">
          <cell r="A239" t="str">
            <v>3.9.3</v>
          </cell>
          <cell r="B239" t="str">
            <v>8.2.13</v>
          </cell>
          <cell r="C239" t="str">
            <v>Valve box for scour valve</v>
          </cell>
        </row>
        <row r="240">
          <cell r="C240" t="str">
            <v xml:space="preserve">Valve box as detailed on drawing completed with the </v>
          </cell>
        </row>
        <row r="241">
          <cell r="C241" t="str">
            <v>following.</v>
          </cell>
        </row>
        <row r="242">
          <cell r="C242" t="str">
            <v>i)</v>
          </cell>
          <cell r="D242" t="str">
            <v>1 x SABS558-1973 type 11D valve box</v>
          </cell>
        </row>
        <row r="243">
          <cell r="C243" t="str">
            <v>ii)</v>
          </cell>
          <cell r="D243" t="str">
            <v>Concrete slab</v>
          </cell>
        </row>
        <row r="244">
          <cell r="C244" t="str">
            <v>iii)</v>
          </cell>
          <cell r="D244" t="str">
            <v>Sleeve pipe</v>
          </cell>
        </row>
        <row r="245">
          <cell r="D245" t="str">
            <v xml:space="preserve">Price complete  </v>
          </cell>
          <cell r="E245" t="str">
            <v>set</v>
          </cell>
          <cell r="F245">
            <v>8</v>
          </cell>
        </row>
        <row r="247">
          <cell r="B247" t="str">
            <v>SABS</v>
          </cell>
        </row>
        <row r="248">
          <cell r="B248" t="str">
            <v>1200L</v>
          </cell>
        </row>
        <row r="249">
          <cell r="A249" t="str">
            <v>3.9.4</v>
          </cell>
          <cell r="B249" t="str">
            <v>8.2.5</v>
          </cell>
          <cell r="C249" t="str">
            <v>Connection to existing reservoir</v>
          </cell>
        </row>
        <row r="250">
          <cell r="C250" t="str">
            <v>a)</v>
          </cell>
          <cell r="D250" t="str">
            <v xml:space="preserve">100 dia (MGI) Barrel Nipple </v>
          </cell>
          <cell r="E250" t="str">
            <v>no</v>
          </cell>
          <cell r="F250">
            <v>1</v>
          </cell>
        </row>
        <row r="252">
          <cell r="D252" t="str">
            <v xml:space="preserve">CARRIED FORWARD </v>
          </cell>
        </row>
        <row r="253">
          <cell r="D253" t="str">
            <v xml:space="preserve">BROUGHT FORWARD </v>
          </cell>
        </row>
        <row r="255">
          <cell r="C255" t="str">
            <v>b)</v>
          </cell>
          <cell r="D255" t="str">
            <v xml:space="preserve">100 dia 90 degree (MGI) Female Elbow </v>
          </cell>
          <cell r="E255" t="str">
            <v>no</v>
          </cell>
          <cell r="F255">
            <v>2</v>
          </cell>
        </row>
        <row r="257">
          <cell r="C257" t="str">
            <v>c)</v>
          </cell>
          <cell r="D257" t="str">
            <v>100 dia x 6,0m long pipe (MGI) threaded both ends</v>
          </cell>
          <cell r="E257" t="str">
            <v>no</v>
          </cell>
          <cell r="F257">
            <v>1</v>
          </cell>
        </row>
        <row r="259">
          <cell r="C259" t="str">
            <v>d)</v>
          </cell>
          <cell r="D259" t="str">
            <v>100 dia x 500mm long (MGI) steel pipe flanged one</v>
          </cell>
        </row>
        <row r="260">
          <cell r="D260" t="str">
            <v>end only, other end threaded and having puddle</v>
          </cell>
        </row>
        <row r="261">
          <cell r="D261" t="str">
            <v>flange 125mm from threaded end</v>
          </cell>
          <cell r="E261" t="str">
            <v>no</v>
          </cell>
          <cell r="F261">
            <v>1</v>
          </cell>
        </row>
        <row r="263">
          <cell r="C263" t="str">
            <v>e)</v>
          </cell>
          <cell r="D263" t="str">
            <v>100dia x 600mm long (MGI) steel pipe threaded</v>
          </cell>
        </row>
        <row r="264">
          <cell r="D264" t="str">
            <v xml:space="preserve">one end only </v>
          </cell>
          <cell r="E264" t="str">
            <v>no</v>
          </cell>
          <cell r="F264">
            <v>1</v>
          </cell>
        </row>
        <row r="266">
          <cell r="C266" t="str">
            <v>f)</v>
          </cell>
          <cell r="D266" t="str">
            <v xml:space="preserve">100 dia MGI screwed flange </v>
          </cell>
          <cell r="E266" t="str">
            <v>no</v>
          </cell>
          <cell r="F266">
            <v>1</v>
          </cell>
        </row>
        <row r="268">
          <cell r="A268" t="str">
            <v>3.9.5</v>
          </cell>
          <cell r="C268" t="str">
            <v>Breaking into existing reservoir and grout in delivery</v>
          </cell>
        </row>
        <row r="269">
          <cell r="C269" t="str">
            <v>pipe with a non shrink wet to dry grout approved by the</v>
          </cell>
        </row>
        <row r="270">
          <cell r="C270" t="str">
            <v>Engineer.</v>
          </cell>
          <cell r="E270" t="str">
            <v>no</v>
          </cell>
          <cell r="F270">
            <v>1</v>
          </cell>
        </row>
        <row r="272">
          <cell r="A272" t="str">
            <v>3.9.6</v>
          </cell>
          <cell r="C272" t="str">
            <v>Water Meter</v>
          </cell>
        </row>
        <row r="273">
          <cell r="C273" t="str">
            <v>Flanged turbine water meter suitable for cold water</v>
          </cell>
        </row>
        <row r="274">
          <cell r="C274" t="str">
            <v>up to 40°C and 1600 kPa working pressure complete</v>
          </cell>
        </row>
        <row r="275">
          <cell r="C275" t="str">
            <v>with manhole, manhole cover and frame as per detail</v>
          </cell>
        </row>
        <row r="276">
          <cell r="C276" t="str">
            <v>a)</v>
          </cell>
          <cell r="D276" t="str">
            <v>150mm dia and drilled BS4504 table 10</v>
          </cell>
          <cell r="E276" t="str">
            <v>no</v>
          </cell>
          <cell r="F276">
            <v>1</v>
          </cell>
        </row>
        <row r="278">
          <cell r="C278" t="str">
            <v>b)</v>
          </cell>
          <cell r="D278" t="str">
            <v>150mm dia and drilled BS 4504 table 16</v>
          </cell>
          <cell r="E278" t="str">
            <v>no</v>
          </cell>
          <cell r="F278">
            <v>1</v>
          </cell>
        </row>
        <row r="280">
          <cell r="A280" t="str">
            <v>3.9.8</v>
          </cell>
          <cell r="C280" t="str">
            <v>Concrete sleeve pipe</v>
          </cell>
        </row>
        <row r="281">
          <cell r="C281" t="str">
            <v>a)</v>
          </cell>
          <cell r="D281" t="str">
            <v>600mm dia Class 75D concrete stormwater pipes</v>
          </cell>
        </row>
        <row r="282">
          <cell r="D282" t="str">
            <v>for the road crossings</v>
          </cell>
          <cell r="E282" t="str">
            <v>m</v>
          </cell>
          <cell r="F282">
            <v>30</v>
          </cell>
        </row>
        <row r="301">
          <cell r="C301" t="str">
            <v>TOTAL SCHEDULE 3 CARRIED FORWARD TO SUMMARY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UMMARY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7BDD-31A0-4DD4-A98F-4D402FBF7403}">
  <sheetPr>
    <tabColor theme="1"/>
  </sheetPr>
  <dimension ref="A1:J124"/>
  <sheetViews>
    <sheetView tabSelected="1" view="pageBreakPreview" topLeftCell="A100" zoomScale="115" zoomScaleNormal="80" zoomScaleSheetLayoutView="115" workbookViewId="0">
      <selection activeCell="D122" sqref="D122"/>
    </sheetView>
  </sheetViews>
  <sheetFormatPr defaultRowHeight="14.5" x14ac:dyDescent="0.35"/>
  <cols>
    <col min="1" max="1" width="7.1796875" customWidth="1"/>
    <col min="2" max="2" width="6.7265625" customWidth="1"/>
    <col min="4" max="4" width="25.7265625" customWidth="1"/>
    <col min="5" max="5" width="8.26953125" customWidth="1"/>
    <col min="6" max="6" width="10.26953125" customWidth="1"/>
    <col min="7" max="7" width="11.7265625" bestFit="1" customWidth="1"/>
    <col min="8" max="8" width="13.6328125" customWidth="1"/>
  </cols>
  <sheetData>
    <row r="1" spans="1:8" x14ac:dyDescent="0.35">
      <c r="A1" s="27" t="s">
        <v>420</v>
      </c>
      <c r="B1" s="30"/>
      <c r="C1" s="30"/>
      <c r="D1" s="30"/>
      <c r="E1" s="30"/>
      <c r="F1" s="31"/>
      <c r="G1" s="30"/>
      <c r="H1" s="32"/>
    </row>
    <row r="2" spans="1:8" x14ac:dyDescent="0.35">
      <c r="A2" s="27" t="s">
        <v>487</v>
      </c>
      <c r="B2" s="30"/>
      <c r="C2" s="30"/>
      <c r="D2" s="30"/>
      <c r="E2" s="30"/>
      <c r="F2" s="30"/>
      <c r="G2" s="30"/>
      <c r="H2" s="32"/>
    </row>
    <row r="3" spans="1:8" x14ac:dyDescent="0.35">
      <c r="A3" s="27" t="s">
        <v>495</v>
      </c>
      <c r="B3" s="30"/>
      <c r="C3" s="30"/>
      <c r="D3" s="30"/>
      <c r="E3" s="30"/>
      <c r="F3" s="30"/>
      <c r="G3" s="30"/>
      <c r="H3" s="32"/>
    </row>
    <row r="4" spans="1:8" x14ac:dyDescent="0.35">
      <c r="A4" s="33" t="s">
        <v>164</v>
      </c>
      <c r="B4" s="30"/>
      <c r="C4" s="30"/>
      <c r="D4" s="30"/>
      <c r="E4" s="30"/>
      <c r="F4" s="30"/>
      <c r="G4" s="30"/>
      <c r="H4" s="34"/>
    </row>
    <row r="5" spans="1:8" ht="16" customHeight="1" x14ac:dyDescent="0.35">
      <c r="A5" s="120" t="s">
        <v>0</v>
      </c>
      <c r="B5" s="120" t="s">
        <v>8</v>
      </c>
      <c r="C5" s="121" t="s">
        <v>2</v>
      </c>
      <c r="D5" s="121"/>
      <c r="E5" s="121" t="s">
        <v>3</v>
      </c>
      <c r="F5" s="121" t="s">
        <v>4</v>
      </c>
      <c r="G5" s="122" t="s">
        <v>5</v>
      </c>
      <c r="H5" s="122" t="s">
        <v>6</v>
      </c>
    </row>
    <row r="6" spans="1:8" ht="16" customHeight="1" x14ac:dyDescent="0.35">
      <c r="A6" s="123" t="s">
        <v>7</v>
      </c>
      <c r="B6" s="123" t="s">
        <v>165</v>
      </c>
      <c r="C6" s="124"/>
      <c r="D6" s="124"/>
      <c r="E6" s="124"/>
      <c r="F6" s="124"/>
      <c r="G6" s="125"/>
      <c r="H6" s="125"/>
    </row>
    <row r="7" spans="1:8" ht="16" customHeight="1" x14ac:dyDescent="0.35">
      <c r="A7" s="126"/>
      <c r="B7" s="127" t="s">
        <v>9</v>
      </c>
      <c r="C7" s="126"/>
      <c r="D7" s="126"/>
      <c r="E7" s="126"/>
      <c r="F7" s="128"/>
      <c r="G7" s="129"/>
      <c r="H7" s="130"/>
    </row>
    <row r="8" spans="1:8" ht="16" customHeight="1" x14ac:dyDescent="0.35">
      <c r="A8" s="126"/>
      <c r="B8" s="127" t="s">
        <v>166</v>
      </c>
      <c r="C8" s="131" t="s">
        <v>167</v>
      </c>
      <c r="D8" s="131"/>
      <c r="E8" s="126"/>
      <c r="F8" s="128"/>
      <c r="G8" s="129"/>
      <c r="H8" s="130"/>
    </row>
    <row r="9" spans="1:8" ht="16" customHeight="1" x14ac:dyDescent="0.35">
      <c r="A9" s="132" t="s">
        <v>168</v>
      </c>
      <c r="B9" s="133" t="s">
        <v>169</v>
      </c>
      <c r="C9" s="131" t="s">
        <v>170</v>
      </c>
      <c r="D9" s="131"/>
      <c r="E9" s="126"/>
      <c r="F9" s="128"/>
      <c r="G9" s="129"/>
      <c r="H9" s="130"/>
    </row>
    <row r="10" spans="1:8" ht="16" customHeight="1" x14ac:dyDescent="0.35">
      <c r="A10" s="126" t="s">
        <v>58</v>
      </c>
      <c r="B10" s="133" t="s">
        <v>31</v>
      </c>
      <c r="C10" s="134" t="s">
        <v>171</v>
      </c>
      <c r="D10" s="134"/>
      <c r="E10" s="133" t="s">
        <v>172</v>
      </c>
      <c r="F10" s="133">
        <v>1</v>
      </c>
      <c r="G10" s="135"/>
      <c r="H10" s="130"/>
    </row>
    <row r="11" spans="1:8" ht="16" customHeight="1" x14ac:dyDescent="0.35">
      <c r="A11" s="126"/>
      <c r="B11" s="136"/>
      <c r="C11" s="134"/>
      <c r="D11" s="134"/>
      <c r="E11" s="136"/>
      <c r="F11" s="137"/>
      <c r="G11" s="129"/>
      <c r="H11" s="130"/>
    </row>
    <row r="12" spans="1:8" ht="16" customHeight="1" x14ac:dyDescent="0.35">
      <c r="A12" s="126"/>
      <c r="B12" s="133" t="s">
        <v>173</v>
      </c>
      <c r="C12" s="138" t="s">
        <v>174</v>
      </c>
      <c r="D12" s="131"/>
      <c r="E12" s="126"/>
      <c r="F12" s="128"/>
      <c r="G12" s="129"/>
      <c r="H12" s="130"/>
    </row>
    <row r="13" spans="1:8" ht="16" customHeight="1" x14ac:dyDescent="0.35">
      <c r="A13" s="126"/>
      <c r="B13" s="133" t="s">
        <v>175</v>
      </c>
      <c r="C13" s="134" t="s">
        <v>163</v>
      </c>
      <c r="D13" s="138" t="s">
        <v>176</v>
      </c>
      <c r="E13" s="126"/>
      <c r="F13" s="128"/>
      <c r="G13" s="129"/>
      <c r="H13" s="130"/>
    </row>
    <row r="14" spans="1:8" ht="16" customHeight="1" x14ac:dyDescent="0.35">
      <c r="A14" s="126" t="s">
        <v>177</v>
      </c>
      <c r="B14" s="133"/>
      <c r="C14" s="134"/>
      <c r="D14" s="134" t="s">
        <v>178</v>
      </c>
      <c r="E14" s="133" t="s">
        <v>30</v>
      </c>
      <c r="F14" s="133">
        <v>2</v>
      </c>
      <c r="G14" s="135"/>
      <c r="H14" s="130"/>
    </row>
    <row r="15" spans="1:8" ht="16" customHeight="1" x14ac:dyDescent="0.35">
      <c r="A15" s="126"/>
      <c r="B15" s="133"/>
      <c r="C15" s="134"/>
      <c r="D15" s="134"/>
      <c r="E15" s="126"/>
      <c r="F15" s="126"/>
      <c r="G15" s="129"/>
      <c r="H15" s="130"/>
    </row>
    <row r="16" spans="1:8" ht="16" customHeight="1" x14ac:dyDescent="0.35">
      <c r="A16" s="126"/>
      <c r="B16" s="133" t="s">
        <v>179</v>
      </c>
      <c r="C16" s="134" t="s">
        <v>180</v>
      </c>
      <c r="D16" s="134"/>
      <c r="E16" s="136"/>
      <c r="F16" s="139"/>
      <c r="G16" s="129"/>
      <c r="H16" s="130"/>
    </row>
    <row r="17" spans="1:8" ht="16" customHeight="1" x14ac:dyDescent="0.35">
      <c r="A17" s="126" t="s">
        <v>181</v>
      </c>
      <c r="B17" s="126"/>
      <c r="C17" s="134" t="s">
        <v>18</v>
      </c>
      <c r="D17" s="134" t="s">
        <v>182</v>
      </c>
      <c r="E17" s="140" t="s">
        <v>172</v>
      </c>
      <c r="F17" s="141">
        <v>1</v>
      </c>
      <c r="G17" s="135"/>
      <c r="H17" s="130"/>
    </row>
    <row r="18" spans="1:8" ht="16" customHeight="1" x14ac:dyDescent="0.35">
      <c r="A18" s="126"/>
      <c r="B18" s="126"/>
      <c r="C18" s="134"/>
      <c r="D18" s="134"/>
      <c r="E18" s="126"/>
      <c r="F18" s="126"/>
      <c r="G18" s="129"/>
      <c r="H18" s="130"/>
    </row>
    <row r="19" spans="1:8" ht="16" customHeight="1" x14ac:dyDescent="0.35">
      <c r="A19" s="126" t="s">
        <v>183</v>
      </c>
      <c r="B19" s="126"/>
      <c r="C19" s="134" t="s">
        <v>19</v>
      </c>
      <c r="D19" s="134" t="s">
        <v>184</v>
      </c>
      <c r="E19" s="140" t="s">
        <v>172</v>
      </c>
      <c r="F19" s="133">
        <v>1</v>
      </c>
      <c r="G19" s="135"/>
      <c r="H19" s="130"/>
    </row>
    <row r="20" spans="1:8" ht="16" customHeight="1" x14ac:dyDescent="0.35">
      <c r="A20" s="126"/>
      <c r="B20" s="126"/>
      <c r="C20" s="134"/>
      <c r="D20" s="134"/>
      <c r="E20" s="126"/>
      <c r="F20" s="126"/>
      <c r="G20" s="129"/>
      <c r="H20" s="130"/>
    </row>
    <row r="21" spans="1:8" ht="16" customHeight="1" x14ac:dyDescent="0.35">
      <c r="A21" s="126" t="s">
        <v>185</v>
      </c>
      <c r="B21" s="126"/>
      <c r="C21" s="134" t="s">
        <v>27</v>
      </c>
      <c r="D21" s="134" t="s">
        <v>186</v>
      </c>
      <c r="E21" s="140" t="s">
        <v>172</v>
      </c>
      <c r="F21" s="133">
        <v>1</v>
      </c>
      <c r="G21" s="135"/>
      <c r="H21" s="130"/>
    </row>
    <row r="22" spans="1:8" ht="16" customHeight="1" x14ac:dyDescent="0.35">
      <c r="A22" s="126"/>
      <c r="B22" s="126"/>
      <c r="C22" s="134"/>
      <c r="D22" s="134"/>
      <c r="E22" s="126"/>
      <c r="F22" s="126"/>
      <c r="G22" s="129"/>
      <c r="H22" s="130"/>
    </row>
    <row r="23" spans="1:8" ht="16" customHeight="1" x14ac:dyDescent="0.35">
      <c r="A23" s="126" t="s">
        <v>187</v>
      </c>
      <c r="B23" s="126"/>
      <c r="C23" s="134" t="s">
        <v>29</v>
      </c>
      <c r="D23" s="134" t="s">
        <v>188</v>
      </c>
      <c r="E23" s="140" t="s">
        <v>172</v>
      </c>
      <c r="F23" s="133">
        <v>1</v>
      </c>
      <c r="G23" s="135"/>
      <c r="H23" s="130"/>
    </row>
    <row r="24" spans="1:8" ht="16" customHeight="1" x14ac:dyDescent="0.35">
      <c r="A24" s="126"/>
      <c r="B24" s="126"/>
      <c r="C24" s="134"/>
      <c r="D24" s="134"/>
      <c r="E24" s="126"/>
      <c r="F24" s="126"/>
      <c r="G24" s="129"/>
      <c r="H24" s="130"/>
    </row>
    <row r="25" spans="1:8" ht="16" customHeight="1" x14ac:dyDescent="0.35">
      <c r="A25" s="126" t="s">
        <v>189</v>
      </c>
      <c r="B25" s="126"/>
      <c r="C25" s="134" t="s">
        <v>159</v>
      </c>
      <c r="D25" s="134" t="s">
        <v>190</v>
      </c>
      <c r="E25" s="140" t="s">
        <v>172</v>
      </c>
      <c r="F25" s="133">
        <v>1</v>
      </c>
      <c r="G25" s="135"/>
      <c r="H25" s="130"/>
    </row>
    <row r="26" spans="1:8" ht="16" customHeight="1" x14ac:dyDescent="0.35">
      <c r="A26" s="126"/>
      <c r="B26" s="126"/>
      <c r="C26" s="134"/>
      <c r="D26" s="134"/>
      <c r="E26" s="126"/>
      <c r="F26" s="126"/>
      <c r="G26" s="129"/>
      <c r="H26" s="130"/>
    </row>
    <row r="27" spans="1:8" ht="16" customHeight="1" x14ac:dyDescent="0.35">
      <c r="A27" s="126" t="s">
        <v>191</v>
      </c>
      <c r="B27" s="126"/>
      <c r="C27" s="134" t="s">
        <v>160</v>
      </c>
      <c r="D27" s="134" t="s">
        <v>192</v>
      </c>
      <c r="E27" s="140" t="s">
        <v>172</v>
      </c>
      <c r="F27" s="133">
        <v>1</v>
      </c>
      <c r="G27" s="135"/>
      <c r="H27" s="130"/>
    </row>
    <row r="28" spans="1:8" ht="16" customHeight="1" x14ac:dyDescent="0.35">
      <c r="A28" s="126"/>
      <c r="B28" s="126"/>
      <c r="C28" s="134"/>
      <c r="D28" s="134"/>
      <c r="E28" s="126"/>
      <c r="F28" s="128"/>
      <c r="G28" s="129"/>
      <c r="H28" s="130"/>
    </row>
    <row r="29" spans="1:8" ht="16" customHeight="1" x14ac:dyDescent="0.35">
      <c r="A29" s="126" t="s">
        <v>193</v>
      </c>
      <c r="B29" s="126"/>
      <c r="C29" s="134" t="s">
        <v>161</v>
      </c>
      <c r="D29" s="134" t="s">
        <v>194</v>
      </c>
      <c r="E29" s="126"/>
      <c r="F29" s="128"/>
      <c r="G29" s="129"/>
      <c r="H29" s="130"/>
    </row>
    <row r="30" spans="1:8" ht="16" customHeight="1" x14ac:dyDescent="0.35">
      <c r="A30" s="126"/>
      <c r="B30" s="126"/>
      <c r="C30" s="134"/>
      <c r="D30" s="134" t="s">
        <v>195</v>
      </c>
      <c r="E30" s="140" t="s">
        <v>172</v>
      </c>
      <c r="F30" s="141">
        <v>1</v>
      </c>
      <c r="G30" s="135"/>
      <c r="H30" s="130"/>
    </row>
    <row r="31" spans="1:8" ht="16" customHeight="1" x14ac:dyDescent="0.35">
      <c r="A31" s="126"/>
      <c r="B31" s="126"/>
      <c r="C31" s="134"/>
      <c r="D31" s="134"/>
      <c r="E31" s="126"/>
      <c r="F31" s="126"/>
      <c r="G31" s="129"/>
      <c r="H31" s="130"/>
    </row>
    <row r="32" spans="1:8" ht="16" customHeight="1" x14ac:dyDescent="0.35">
      <c r="A32" s="126" t="s">
        <v>196</v>
      </c>
      <c r="B32" s="126"/>
      <c r="C32" s="134" t="s">
        <v>162</v>
      </c>
      <c r="D32" s="134" t="s">
        <v>197</v>
      </c>
      <c r="E32" s="140" t="s">
        <v>172</v>
      </c>
      <c r="F32" s="133">
        <v>1</v>
      </c>
      <c r="G32" s="135"/>
      <c r="H32" s="130"/>
    </row>
    <row r="33" spans="1:8" ht="16" customHeight="1" x14ac:dyDescent="0.35">
      <c r="A33" s="126"/>
      <c r="B33" s="126"/>
      <c r="C33" s="134"/>
      <c r="D33" s="134"/>
      <c r="E33" s="126"/>
      <c r="F33" s="126"/>
      <c r="G33" s="129"/>
      <c r="H33" s="130"/>
    </row>
    <row r="34" spans="1:8" ht="16" customHeight="1" x14ac:dyDescent="0.35">
      <c r="A34" s="126" t="s">
        <v>198</v>
      </c>
      <c r="B34" s="126"/>
      <c r="C34" s="134" t="s">
        <v>163</v>
      </c>
      <c r="D34" s="134" t="s">
        <v>199</v>
      </c>
      <c r="E34" s="140" t="s">
        <v>172</v>
      </c>
      <c r="F34" s="133">
        <v>1</v>
      </c>
      <c r="G34" s="135"/>
      <c r="H34" s="130"/>
    </row>
    <row r="35" spans="1:8" ht="16" customHeight="1" x14ac:dyDescent="0.35">
      <c r="A35" s="126"/>
      <c r="B35" s="126"/>
      <c r="C35" s="134"/>
      <c r="D35" s="134"/>
      <c r="E35" s="126"/>
      <c r="F35" s="126"/>
      <c r="G35" s="129"/>
      <c r="H35" s="130"/>
    </row>
    <row r="36" spans="1:8" ht="16" customHeight="1" x14ac:dyDescent="0.35">
      <c r="A36" s="126" t="s">
        <v>200</v>
      </c>
      <c r="B36" s="126"/>
      <c r="C36" s="134" t="s">
        <v>201</v>
      </c>
      <c r="D36" s="134" t="s">
        <v>202</v>
      </c>
      <c r="E36" s="140" t="s">
        <v>172</v>
      </c>
      <c r="F36" s="133">
        <v>1</v>
      </c>
      <c r="G36" s="135"/>
      <c r="H36" s="130"/>
    </row>
    <row r="37" spans="1:8" ht="16" customHeight="1" x14ac:dyDescent="0.35">
      <c r="A37" s="126"/>
      <c r="B37" s="126"/>
      <c r="C37" s="134"/>
      <c r="D37" s="134"/>
      <c r="E37" s="140"/>
      <c r="F37" s="126"/>
      <c r="G37" s="129"/>
      <c r="H37" s="130"/>
    </row>
    <row r="38" spans="1:8" ht="16" customHeight="1" x14ac:dyDescent="0.35">
      <c r="A38" s="126" t="s">
        <v>203</v>
      </c>
      <c r="B38" s="126"/>
      <c r="C38" s="142" t="s">
        <v>204</v>
      </c>
      <c r="D38" s="143" t="s">
        <v>205</v>
      </c>
      <c r="E38" s="140" t="s">
        <v>172</v>
      </c>
      <c r="F38" s="133">
        <v>1</v>
      </c>
      <c r="G38" s="135"/>
      <c r="H38" s="130"/>
    </row>
    <row r="39" spans="1:8" ht="16" customHeight="1" x14ac:dyDescent="0.35">
      <c r="A39" s="126"/>
      <c r="B39" s="126"/>
      <c r="C39" s="134"/>
      <c r="D39" s="134"/>
      <c r="E39" s="126"/>
      <c r="F39" s="126"/>
      <c r="G39" s="129"/>
      <c r="H39" s="130"/>
    </row>
    <row r="40" spans="1:8" ht="16" customHeight="1" x14ac:dyDescent="0.35">
      <c r="A40" s="126" t="s">
        <v>206</v>
      </c>
      <c r="B40" s="140" t="s">
        <v>207</v>
      </c>
      <c r="C40" s="134" t="s">
        <v>208</v>
      </c>
      <c r="D40" s="134"/>
      <c r="E40" s="140" t="s">
        <v>172</v>
      </c>
      <c r="F40" s="133">
        <v>1</v>
      </c>
      <c r="G40" s="135"/>
      <c r="H40" s="130"/>
    </row>
    <row r="41" spans="1:8" ht="16" customHeight="1" x14ac:dyDescent="0.35">
      <c r="A41" s="126"/>
      <c r="B41" s="140"/>
      <c r="C41" s="134"/>
      <c r="D41" s="134"/>
      <c r="E41" s="140"/>
      <c r="F41" s="144"/>
      <c r="G41" s="145"/>
      <c r="H41" s="130"/>
    </row>
    <row r="42" spans="1:8" ht="16" customHeight="1" x14ac:dyDescent="0.35">
      <c r="A42" s="126" t="s">
        <v>209</v>
      </c>
      <c r="B42" s="133" t="s">
        <v>20</v>
      </c>
      <c r="C42" s="134" t="s">
        <v>210</v>
      </c>
      <c r="D42" s="134"/>
      <c r="E42" s="140" t="s">
        <v>172</v>
      </c>
      <c r="F42" s="133">
        <v>1</v>
      </c>
      <c r="G42" s="135"/>
      <c r="H42" s="130"/>
    </row>
    <row r="43" spans="1:8" ht="16" customHeight="1" x14ac:dyDescent="0.35">
      <c r="A43" s="126"/>
      <c r="B43" s="133"/>
      <c r="C43" s="134"/>
      <c r="D43" s="134"/>
      <c r="E43" s="140"/>
      <c r="F43" s="133"/>
      <c r="G43" s="135"/>
      <c r="H43" s="130"/>
    </row>
    <row r="44" spans="1:8" ht="16" customHeight="1" x14ac:dyDescent="0.35">
      <c r="A44" s="126"/>
      <c r="B44" s="126"/>
      <c r="C44" s="134"/>
      <c r="D44" s="147" t="s">
        <v>33</v>
      </c>
      <c r="E44" s="140"/>
      <c r="F44" s="140"/>
      <c r="G44" s="129"/>
      <c r="H44" s="130"/>
    </row>
    <row r="45" spans="1:8" ht="16" customHeight="1" x14ac:dyDescent="0.35">
      <c r="A45" s="126"/>
      <c r="B45" s="126"/>
      <c r="C45" s="134"/>
      <c r="D45" s="147" t="s">
        <v>34</v>
      </c>
      <c r="E45" s="140"/>
      <c r="F45" s="140"/>
      <c r="G45" s="129"/>
      <c r="H45" s="130"/>
    </row>
    <row r="46" spans="1:8" ht="16" customHeight="1" x14ac:dyDescent="0.35">
      <c r="A46" s="126"/>
      <c r="B46" s="127" t="s">
        <v>9</v>
      </c>
      <c r="C46" s="134"/>
      <c r="D46" s="134"/>
      <c r="E46" s="126"/>
      <c r="F46" s="128"/>
      <c r="G46" s="129"/>
      <c r="H46" s="130"/>
    </row>
    <row r="47" spans="1:8" ht="16" customHeight="1" x14ac:dyDescent="0.35">
      <c r="A47" s="126"/>
      <c r="B47" s="146" t="s">
        <v>166</v>
      </c>
      <c r="C47" s="134"/>
      <c r="D47" s="134"/>
      <c r="E47" s="136"/>
      <c r="F47" s="137"/>
      <c r="G47" s="129"/>
      <c r="H47" s="130"/>
    </row>
    <row r="48" spans="1:8" ht="16" customHeight="1" x14ac:dyDescent="0.35">
      <c r="A48" s="132" t="s">
        <v>211</v>
      </c>
      <c r="B48" s="127" t="s">
        <v>212</v>
      </c>
      <c r="C48" s="131" t="s">
        <v>213</v>
      </c>
      <c r="D48" s="131"/>
      <c r="E48" s="126"/>
      <c r="F48" s="128"/>
      <c r="G48" s="129"/>
      <c r="H48" s="130"/>
    </row>
    <row r="49" spans="1:8" ht="16" customHeight="1" x14ac:dyDescent="0.35">
      <c r="A49" s="126" t="s">
        <v>214</v>
      </c>
      <c r="B49" s="133" t="s">
        <v>215</v>
      </c>
      <c r="C49" s="134" t="s">
        <v>216</v>
      </c>
      <c r="D49" s="134"/>
      <c r="E49" s="140" t="s">
        <v>172</v>
      </c>
      <c r="F49" s="133">
        <v>1</v>
      </c>
      <c r="G49" s="135"/>
      <c r="H49" s="130"/>
    </row>
    <row r="50" spans="1:8" ht="16" customHeight="1" x14ac:dyDescent="0.35">
      <c r="A50" s="132"/>
      <c r="B50" s="127"/>
      <c r="C50" s="131"/>
      <c r="D50" s="131"/>
      <c r="E50" s="126"/>
      <c r="F50" s="128"/>
      <c r="G50" s="129"/>
      <c r="H50" s="130"/>
    </row>
    <row r="51" spans="1:8" ht="16" customHeight="1" x14ac:dyDescent="0.35">
      <c r="A51" s="126"/>
      <c r="B51" s="133" t="s">
        <v>32</v>
      </c>
      <c r="C51" s="131" t="s">
        <v>217</v>
      </c>
      <c r="D51" s="131"/>
      <c r="E51" s="126"/>
      <c r="F51" s="128"/>
      <c r="G51" s="129"/>
      <c r="H51" s="130"/>
    </row>
    <row r="52" spans="1:8" ht="16" customHeight="1" x14ac:dyDescent="0.35">
      <c r="A52" s="126"/>
      <c r="B52" s="133" t="s">
        <v>218</v>
      </c>
      <c r="C52" s="138" t="s">
        <v>219</v>
      </c>
      <c r="D52" s="138"/>
      <c r="E52" s="126"/>
      <c r="F52" s="128"/>
      <c r="G52" s="129"/>
      <c r="H52" s="130"/>
    </row>
    <row r="53" spans="1:8" ht="16" customHeight="1" x14ac:dyDescent="0.35">
      <c r="A53" s="126"/>
      <c r="B53" s="133"/>
      <c r="C53" s="134" t="s">
        <v>163</v>
      </c>
      <c r="D53" s="138" t="s">
        <v>176</v>
      </c>
      <c r="E53" s="126"/>
      <c r="F53" s="128"/>
      <c r="G53" s="129"/>
      <c r="H53" s="130"/>
    </row>
    <row r="54" spans="1:8" ht="16" customHeight="1" x14ac:dyDescent="0.35">
      <c r="A54" s="126" t="s">
        <v>220</v>
      </c>
      <c r="B54" s="133"/>
      <c r="C54" s="134"/>
      <c r="D54" s="134" t="s">
        <v>221</v>
      </c>
      <c r="E54" s="133" t="s">
        <v>30</v>
      </c>
      <c r="F54" s="133">
        <v>2</v>
      </c>
      <c r="G54" s="135"/>
      <c r="H54" s="130"/>
    </row>
    <row r="55" spans="1:8" ht="16" customHeight="1" x14ac:dyDescent="0.35">
      <c r="A55" s="126"/>
      <c r="B55" s="126"/>
      <c r="C55" s="134"/>
      <c r="D55" s="134"/>
      <c r="E55" s="140"/>
      <c r="F55" s="133"/>
      <c r="G55" s="129"/>
      <c r="H55" s="130"/>
    </row>
    <row r="56" spans="1:8" ht="16" customHeight="1" x14ac:dyDescent="0.35">
      <c r="A56" s="126"/>
      <c r="B56" s="133" t="s">
        <v>222</v>
      </c>
      <c r="C56" s="138" t="s">
        <v>223</v>
      </c>
      <c r="D56" s="138"/>
      <c r="E56" s="136"/>
      <c r="F56" s="148"/>
      <c r="G56" s="129"/>
      <c r="H56" s="130"/>
    </row>
    <row r="57" spans="1:8" ht="16" customHeight="1" x14ac:dyDescent="0.35">
      <c r="A57" s="126" t="s">
        <v>224</v>
      </c>
      <c r="B57" s="136"/>
      <c r="C57" s="134" t="s">
        <v>18</v>
      </c>
      <c r="D57" s="134" t="s">
        <v>182</v>
      </c>
      <c r="E57" s="140" t="s">
        <v>172</v>
      </c>
      <c r="F57" s="133">
        <v>1</v>
      </c>
      <c r="G57" s="135"/>
      <c r="H57" s="130"/>
    </row>
    <row r="58" spans="1:8" ht="16" customHeight="1" x14ac:dyDescent="0.35">
      <c r="A58" s="126"/>
      <c r="B58" s="126"/>
      <c r="C58" s="134"/>
      <c r="D58" s="134"/>
      <c r="E58" s="126"/>
      <c r="F58" s="126"/>
      <c r="G58" s="129"/>
      <c r="H58" s="130"/>
    </row>
    <row r="59" spans="1:8" ht="16" customHeight="1" x14ac:dyDescent="0.35">
      <c r="A59" s="126" t="s">
        <v>225</v>
      </c>
      <c r="B59" s="126"/>
      <c r="C59" s="134" t="s">
        <v>19</v>
      </c>
      <c r="D59" s="134" t="s">
        <v>184</v>
      </c>
      <c r="E59" s="140" t="s">
        <v>172</v>
      </c>
      <c r="F59" s="133">
        <v>1</v>
      </c>
      <c r="G59" s="135"/>
      <c r="H59" s="130"/>
    </row>
    <row r="60" spans="1:8" ht="16" customHeight="1" x14ac:dyDescent="0.35">
      <c r="A60" s="126"/>
      <c r="B60" s="126"/>
      <c r="C60" s="134"/>
      <c r="D60" s="134"/>
      <c r="E60" s="140"/>
      <c r="F60" s="133"/>
      <c r="G60" s="129"/>
      <c r="H60" s="130"/>
    </row>
    <row r="61" spans="1:8" ht="16" customHeight="1" x14ac:dyDescent="0.35">
      <c r="A61" s="126" t="s">
        <v>226</v>
      </c>
      <c r="B61" s="126"/>
      <c r="C61" s="134" t="s">
        <v>27</v>
      </c>
      <c r="D61" s="134" t="s">
        <v>186</v>
      </c>
      <c r="E61" s="140" t="s">
        <v>172</v>
      </c>
      <c r="F61" s="133">
        <v>1</v>
      </c>
      <c r="G61" s="135"/>
      <c r="H61" s="130"/>
    </row>
    <row r="62" spans="1:8" ht="16" customHeight="1" x14ac:dyDescent="0.35">
      <c r="A62" s="126"/>
      <c r="B62" s="126"/>
      <c r="C62" s="134"/>
      <c r="D62" s="134"/>
      <c r="E62" s="126"/>
      <c r="F62" s="126"/>
      <c r="G62" s="129"/>
      <c r="H62" s="130"/>
    </row>
    <row r="63" spans="1:8" ht="16" customHeight="1" x14ac:dyDescent="0.35">
      <c r="A63" s="126" t="s">
        <v>227</v>
      </c>
      <c r="B63" s="126"/>
      <c r="C63" s="134" t="s">
        <v>29</v>
      </c>
      <c r="D63" s="134" t="s">
        <v>188</v>
      </c>
      <c r="E63" s="140" t="s">
        <v>228</v>
      </c>
      <c r="F63" s="133">
        <v>8</v>
      </c>
      <c r="G63" s="135"/>
      <c r="H63" s="130"/>
    </row>
    <row r="64" spans="1:8" ht="16" customHeight="1" x14ac:dyDescent="0.35">
      <c r="A64" s="126"/>
      <c r="B64" s="126"/>
      <c r="C64" s="134"/>
      <c r="D64" s="134"/>
      <c r="E64" s="126"/>
      <c r="F64" s="126"/>
      <c r="G64" s="129"/>
      <c r="H64" s="130"/>
    </row>
    <row r="65" spans="1:8" ht="16" customHeight="1" x14ac:dyDescent="0.35">
      <c r="A65" s="126" t="s">
        <v>229</v>
      </c>
      <c r="B65" s="126"/>
      <c r="C65" s="134" t="s">
        <v>159</v>
      </c>
      <c r="D65" s="134" t="s">
        <v>190</v>
      </c>
      <c r="E65" s="140" t="s">
        <v>228</v>
      </c>
      <c r="F65" s="133">
        <v>8</v>
      </c>
      <c r="G65" s="135"/>
      <c r="H65" s="130"/>
    </row>
    <row r="66" spans="1:8" ht="16" customHeight="1" x14ac:dyDescent="0.35">
      <c r="A66" s="126"/>
      <c r="B66" s="126"/>
      <c r="C66" s="134"/>
      <c r="D66" s="134"/>
      <c r="E66" s="133"/>
      <c r="F66" s="133"/>
      <c r="G66" s="129"/>
      <c r="H66" s="130"/>
    </row>
    <row r="67" spans="1:8" ht="16" customHeight="1" x14ac:dyDescent="0.35">
      <c r="A67" s="126" t="s">
        <v>230</v>
      </c>
      <c r="B67" s="126"/>
      <c r="C67" s="134" t="s">
        <v>160</v>
      </c>
      <c r="D67" s="134" t="s">
        <v>192</v>
      </c>
      <c r="E67" s="140" t="s">
        <v>228</v>
      </c>
      <c r="F67" s="133">
        <v>8</v>
      </c>
      <c r="G67" s="135"/>
      <c r="H67" s="130"/>
    </row>
    <row r="68" spans="1:8" ht="16" customHeight="1" x14ac:dyDescent="0.35">
      <c r="A68" s="126"/>
      <c r="B68" s="126"/>
      <c r="C68" s="134"/>
      <c r="D68" s="134"/>
      <c r="E68" s="126"/>
      <c r="F68" s="126"/>
      <c r="G68" s="129"/>
      <c r="H68" s="130"/>
    </row>
    <row r="69" spans="1:8" ht="16" customHeight="1" x14ac:dyDescent="0.35">
      <c r="A69" s="126" t="s">
        <v>231</v>
      </c>
      <c r="B69" s="126"/>
      <c r="C69" s="134" t="s">
        <v>161</v>
      </c>
      <c r="D69" s="134" t="s">
        <v>194</v>
      </c>
      <c r="E69" s="140"/>
      <c r="F69" s="149"/>
      <c r="G69" s="129"/>
      <c r="H69" s="130"/>
    </row>
    <row r="70" spans="1:8" ht="16" customHeight="1" x14ac:dyDescent="0.35">
      <c r="A70" s="126"/>
      <c r="B70" s="126"/>
      <c r="C70" s="134"/>
      <c r="D70" s="134" t="s">
        <v>195</v>
      </c>
      <c r="E70" s="140" t="s">
        <v>228</v>
      </c>
      <c r="F70" s="133">
        <v>8</v>
      </c>
      <c r="G70" s="135"/>
      <c r="H70" s="130"/>
    </row>
    <row r="71" spans="1:8" ht="16" customHeight="1" x14ac:dyDescent="0.35">
      <c r="A71" s="126"/>
      <c r="B71" s="126"/>
      <c r="C71" s="134"/>
      <c r="D71" s="134"/>
      <c r="E71" s="126"/>
      <c r="F71" s="126"/>
      <c r="G71" s="129"/>
      <c r="H71" s="130"/>
    </row>
    <row r="72" spans="1:8" ht="16" customHeight="1" x14ac:dyDescent="0.35">
      <c r="A72" s="126" t="s">
        <v>232</v>
      </c>
      <c r="B72" s="126"/>
      <c r="C72" s="134" t="s">
        <v>162</v>
      </c>
      <c r="D72" s="134" t="s">
        <v>197</v>
      </c>
      <c r="E72" s="140" t="s">
        <v>228</v>
      </c>
      <c r="F72" s="133">
        <v>8</v>
      </c>
      <c r="G72" s="135"/>
      <c r="H72" s="130"/>
    </row>
    <row r="73" spans="1:8" ht="16" customHeight="1" x14ac:dyDescent="0.35">
      <c r="A73" s="126"/>
      <c r="B73" s="126"/>
      <c r="C73" s="134"/>
      <c r="D73" s="134"/>
      <c r="E73" s="133"/>
      <c r="F73" s="133"/>
      <c r="G73" s="129"/>
      <c r="H73" s="130"/>
    </row>
    <row r="74" spans="1:8" ht="16" customHeight="1" x14ac:dyDescent="0.35">
      <c r="A74" s="126" t="s">
        <v>233</v>
      </c>
      <c r="B74" s="126"/>
      <c r="C74" s="134" t="s">
        <v>163</v>
      </c>
      <c r="D74" s="134" t="s">
        <v>199</v>
      </c>
      <c r="E74" s="140" t="s">
        <v>228</v>
      </c>
      <c r="F74" s="133">
        <v>8</v>
      </c>
      <c r="G74" s="135"/>
      <c r="H74" s="130"/>
    </row>
    <row r="75" spans="1:8" ht="16" customHeight="1" x14ac:dyDescent="0.35">
      <c r="A75" s="126"/>
      <c r="B75" s="126"/>
      <c r="C75" s="134"/>
      <c r="D75" s="134"/>
      <c r="E75" s="126"/>
      <c r="F75" s="126"/>
      <c r="G75" s="129"/>
      <c r="H75" s="130"/>
    </row>
    <row r="76" spans="1:8" ht="16" customHeight="1" x14ac:dyDescent="0.35">
      <c r="A76" s="126" t="s">
        <v>234</v>
      </c>
      <c r="B76" s="126"/>
      <c r="C76" s="134" t="s">
        <v>201</v>
      </c>
      <c r="D76" s="134" t="s">
        <v>202</v>
      </c>
      <c r="E76" s="140" t="s">
        <v>228</v>
      </c>
      <c r="F76" s="133">
        <v>8</v>
      </c>
      <c r="G76" s="135"/>
      <c r="H76" s="130"/>
    </row>
    <row r="77" spans="1:8" ht="16" customHeight="1" x14ac:dyDescent="0.35">
      <c r="A77" s="126"/>
      <c r="B77" s="126"/>
      <c r="C77" s="134"/>
      <c r="D77" s="134"/>
      <c r="E77" s="126"/>
      <c r="F77" s="150"/>
      <c r="G77" s="129"/>
      <c r="H77" s="130"/>
    </row>
    <row r="78" spans="1:8" ht="16" customHeight="1" x14ac:dyDescent="0.35">
      <c r="A78" s="126" t="s">
        <v>235</v>
      </c>
      <c r="B78" s="126"/>
      <c r="C78" s="142" t="s">
        <v>204</v>
      </c>
      <c r="D78" s="143" t="s">
        <v>205</v>
      </c>
      <c r="E78" s="140" t="s">
        <v>228</v>
      </c>
      <c r="F78" s="133">
        <v>8</v>
      </c>
      <c r="G78" s="135"/>
      <c r="H78" s="130"/>
    </row>
    <row r="79" spans="1:8" ht="16" customHeight="1" x14ac:dyDescent="0.35">
      <c r="A79" s="126"/>
      <c r="B79" s="126"/>
      <c r="C79" s="142"/>
      <c r="D79" s="143"/>
      <c r="E79" s="140"/>
      <c r="F79" s="137"/>
      <c r="G79" s="129"/>
      <c r="H79" s="130"/>
    </row>
    <row r="80" spans="1:8" ht="16" customHeight="1" x14ac:dyDescent="0.35">
      <c r="A80" s="126" t="s">
        <v>236</v>
      </c>
      <c r="B80" s="126"/>
      <c r="C80" s="142" t="s">
        <v>237</v>
      </c>
      <c r="D80" s="143" t="s">
        <v>238</v>
      </c>
      <c r="E80" s="140" t="s">
        <v>228</v>
      </c>
      <c r="F80" s="133">
        <v>8</v>
      </c>
      <c r="G80" s="135"/>
      <c r="H80" s="130"/>
    </row>
    <row r="81" spans="1:8" ht="16" customHeight="1" x14ac:dyDescent="0.35">
      <c r="A81" s="126"/>
      <c r="B81" s="126"/>
      <c r="C81" s="134"/>
      <c r="D81" s="134"/>
      <c r="E81" s="126"/>
      <c r="F81" s="126"/>
      <c r="G81" s="129"/>
      <c r="H81" s="130"/>
    </row>
    <row r="82" spans="1:8" ht="16" customHeight="1" x14ac:dyDescent="0.35">
      <c r="A82" s="126" t="s">
        <v>239</v>
      </c>
      <c r="B82" s="133" t="s">
        <v>35</v>
      </c>
      <c r="C82" s="134" t="s">
        <v>240</v>
      </c>
      <c r="D82" s="134"/>
      <c r="E82" s="126"/>
      <c r="F82" s="126"/>
      <c r="G82" s="129"/>
      <c r="H82" s="130"/>
    </row>
    <row r="83" spans="1:8" ht="16" customHeight="1" x14ac:dyDescent="0.35">
      <c r="A83" s="126"/>
      <c r="B83" s="126"/>
      <c r="C83" s="134" t="s">
        <v>241</v>
      </c>
      <c r="D83" s="134"/>
      <c r="E83" s="140" t="s">
        <v>228</v>
      </c>
      <c r="F83" s="133">
        <v>8</v>
      </c>
      <c r="G83" s="135"/>
      <c r="H83" s="130"/>
    </row>
    <row r="84" spans="1:8" ht="16" customHeight="1" x14ac:dyDescent="0.35">
      <c r="A84" s="126"/>
      <c r="B84" s="126"/>
      <c r="C84" s="134"/>
      <c r="D84" s="147" t="s">
        <v>33</v>
      </c>
      <c r="E84" s="140"/>
      <c r="F84" s="140"/>
      <c r="G84" s="129"/>
      <c r="H84" s="130"/>
    </row>
    <row r="85" spans="1:8" ht="16" customHeight="1" x14ac:dyDescent="0.35">
      <c r="A85" s="126"/>
      <c r="B85" s="126"/>
      <c r="C85" s="134"/>
      <c r="D85" s="147" t="s">
        <v>34</v>
      </c>
      <c r="E85" s="140"/>
      <c r="F85" s="140"/>
      <c r="G85" s="129"/>
      <c r="H85" s="130"/>
    </row>
    <row r="86" spans="1:8" ht="16" customHeight="1" x14ac:dyDescent="0.35">
      <c r="A86" s="126"/>
      <c r="B86" s="126"/>
      <c r="C86" s="134"/>
      <c r="D86" s="134"/>
      <c r="E86" s="126"/>
      <c r="F86" s="150"/>
      <c r="G86" s="129"/>
      <c r="H86" s="130"/>
    </row>
    <row r="87" spans="1:8" ht="16" customHeight="1" x14ac:dyDescent="0.35">
      <c r="A87" s="126"/>
      <c r="B87" s="133" t="s">
        <v>242</v>
      </c>
      <c r="C87" s="138" t="s">
        <v>243</v>
      </c>
      <c r="D87" s="134"/>
      <c r="E87" s="133"/>
      <c r="F87" s="128"/>
      <c r="G87" s="129"/>
      <c r="H87" s="130"/>
    </row>
    <row r="88" spans="1:8" ht="16" customHeight="1" x14ac:dyDescent="0.35">
      <c r="A88" s="126" t="s">
        <v>244</v>
      </c>
      <c r="B88" s="133"/>
      <c r="C88" s="134" t="s">
        <v>18</v>
      </c>
      <c r="D88" s="134" t="s">
        <v>245</v>
      </c>
      <c r="E88" s="140" t="s">
        <v>228</v>
      </c>
      <c r="F88" s="133">
        <v>8</v>
      </c>
      <c r="G88" s="129"/>
      <c r="H88" s="130"/>
    </row>
    <row r="89" spans="1:8" ht="16" customHeight="1" x14ac:dyDescent="0.35">
      <c r="A89" s="126"/>
      <c r="B89" s="133"/>
      <c r="C89" s="134"/>
      <c r="D89" s="134"/>
      <c r="E89" s="133"/>
      <c r="F89" s="151"/>
      <c r="G89" s="145"/>
      <c r="H89" s="130"/>
    </row>
    <row r="90" spans="1:8" ht="16" customHeight="1" x14ac:dyDescent="0.35">
      <c r="A90" s="126" t="s">
        <v>246</v>
      </c>
      <c r="B90" s="133"/>
      <c r="C90" s="134" t="s">
        <v>19</v>
      </c>
      <c r="D90" s="134" t="s">
        <v>247</v>
      </c>
      <c r="E90" s="140" t="s">
        <v>228</v>
      </c>
      <c r="F90" s="133">
        <v>8</v>
      </c>
      <c r="G90" s="135"/>
      <c r="H90" s="130"/>
    </row>
    <row r="91" spans="1:8" ht="16" customHeight="1" x14ac:dyDescent="0.35">
      <c r="A91" s="126"/>
      <c r="B91" s="133"/>
      <c r="C91" s="134"/>
      <c r="D91" s="134"/>
      <c r="E91" s="140"/>
      <c r="F91" s="133"/>
      <c r="G91" s="135"/>
      <c r="H91" s="130"/>
    </row>
    <row r="92" spans="1:8" ht="16" customHeight="1" x14ac:dyDescent="0.35">
      <c r="A92" s="126"/>
      <c r="B92" s="133"/>
      <c r="C92" s="134"/>
      <c r="D92" s="134"/>
      <c r="E92" s="140"/>
      <c r="F92" s="137"/>
      <c r="G92" s="129"/>
      <c r="H92" s="130"/>
    </row>
    <row r="93" spans="1:8" ht="16" customHeight="1" x14ac:dyDescent="0.35">
      <c r="A93" s="132" t="s">
        <v>248</v>
      </c>
      <c r="B93" s="127" t="s">
        <v>249</v>
      </c>
      <c r="C93" s="131" t="s">
        <v>250</v>
      </c>
      <c r="D93" s="131"/>
      <c r="E93" s="126"/>
      <c r="F93" s="150"/>
      <c r="G93" s="129"/>
      <c r="H93" s="130"/>
    </row>
    <row r="94" spans="1:8" ht="16" customHeight="1" x14ac:dyDescent="0.35">
      <c r="A94" s="126"/>
      <c r="B94" s="126"/>
      <c r="C94" s="131" t="s">
        <v>251</v>
      </c>
      <c r="D94" s="131"/>
      <c r="E94" s="126"/>
      <c r="F94" s="150"/>
      <c r="G94" s="129"/>
      <c r="H94" s="130"/>
    </row>
    <row r="95" spans="1:8" ht="16" customHeight="1" x14ac:dyDescent="0.35">
      <c r="A95" s="126"/>
      <c r="B95" s="126"/>
      <c r="C95" s="138" t="s">
        <v>252</v>
      </c>
      <c r="D95" s="138"/>
      <c r="E95" s="126"/>
      <c r="F95" s="150"/>
      <c r="G95" s="129"/>
      <c r="H95" s="130"/>
    </row>
    <row r="96" spans="1:8" ht="16" customHeight="1" x14ac:dyDescent="0.35">
      <c r="A96" s="126" t="s">
        <v>59</v>
      </c>
      <c r="B96" s="126" t="s">
        <v>56</v>
      </c>
      <c r="C96" s="134" t="s">
        <v>253</v>
      </c>
      <c r="D96" s="134"/>
      <c r="E96" s="133" t="s">
        <v>172</v>
      </c>
      <c r="F96" s="128">
        <v>1</v>
      </c>
      <c r="G96" s="135"/>
      <c r="H96" s="130" t="s">
        <v>254</v>
      </c>
    </row>
    <row r="97" spans="1:10" ht="16" customHeight="1" x14ac:dyDescent="0.35">
      <c r="A97" s="126"/>
      <c r="B97" s="126"/>
      <c r="C97" s="152" t="s">
        <v>255</v>
      </c>
      <c r="D97" s="152"/>
      <c r="E97" s="126"/>
      <c r="F97" s="150"/>
      <c r="G97" s="129"/>
      <c r="H97" s="130"/>
    </row>
    <row r="98" spans="1:10" ht="16" customHeight="1" x14ac:dyDescent="0.35">
      <c r="A98" s="143"/>
      <c r="B98" s="153"/>
      <c r="C98" s="142"/>
      <c r="D98" s="142"/>
      <c r="E98" s="153"/>
      <c r="F98" s="154"/>
      <c r="G98" s="155"/>
      <c r="H98" s="130"/>
    </row>
    <row r="99" spans="1:10" ht="16" customHeight="1" x14ac:dyDescent="0.35">
      <c r="A99" s="143" t="s">
        <v>60</v>
      </c>
      <c r="B99" s="153"/>
      <c r="C99" s="142" t="s">
        <v>256</v>
      </c>
      <c r="D99" s="142"/>
      <c r="E99" s="140" t="s">
        <v>228</v>
      </c>
      <c r="F99" s="154">
        <v>8</v>
      </c>
      <c r="G99" s="135">
        <v>10000</v>
      </c>
      <c r="H99" s="130">
        <f>G99*F99</f>
        <v>80000</v>
      </c>
    </row>
    <row r="100" spans="1:10" ht="16" customHeight="1" x14ac:dyDescent="0.35">
      <c r="A100" s="143"/>
      <c r="B100" s="153"/>
      <c r="C100" s="142"/>
      <c r="D100" s="142"/>
      <c r="E100" s="153"/>
      <c r="F100" s="154"/>
      <c r="G100" s="155"/>
      <c r="H100" s="130"/>
    </row>
    <row r="101" spans="1:10" ht="16" customHeight="1" x14ac:dyDescent="0.35">
      <c r="A101" s="143" t="s">
        <v>61</v>
      </c>
      <c r="B101" s="153"/>
      <c r="C101" s="142" t="s">
        <v>257</v>
      </c>
      <c r="D101" s="142"/>
      <c r="E101" s="153" t="s">
        <v>228</v>
      </c>
      <c r="F101" s="154">
        <v>8</v>
      </c>
      <c r="G101" s="135">
        <v>5000</v>
      </c>
      <c r="H101" s="130">
        <f>G101*F101</f>
        <v>40000</v>
      </c>
    </row>
    <row r="102" spans="1:10" ht="16" customHeight="1" x14ac:dyDescent="0.35">
      <c r="A102" s="143"/>
      <c r="B102" s="153"/>
      <c r="C102" s="142"/>
      <c r="D102" s="142"/>
      <c r="E102" s="153"/>
      <c r="F102" s="154"/>
      <c r="G102" s="155"/>
      <c r="H102" s="130"/>
    </row>
    <row r="103" spans="1:10" ht="16" customHeight="1" x14ac:dyDescent="0.35">
      <c r="A103" s="143" t="s">
        <v>63</v>
      </c>
      <c r="B103" s="153"/>
      <c r="C103" s="142" t="s">
        <v>258</v>
      </c>
      <c r="D103" s="142"/>
      <c r="E103" s="153" t="s">
        <v>81</v>
      </c>
      <c r="F103" s="154">
        <v>1</v>
      </c>
      <c r="G103" s="135">
        <f>300000</f>
        <v>300000</v>
      </c>
      <c r="H103" s="130">
        <f>G103*F103</f>
        <v>300000</v>
      </c>
    </row>
    <row r="104" spans="1:10" ht="16" customHeight="1" x14ac:dyDescent="0.35">
      <c r="A104" s="143"/>
      <c r="B104" s="153"/>
      <c r="C104" s="142"/>
      <c r="D104" s="142"/>
      <c r="E104" s="153"/>
      <c r="F104" s="154"/>
      <c r="G104" s="155"/>
      <c r="H104" s="130"/>
    </row>
    <row r="105" spans="1:10" ht="16" customHeight="1" x14ac:dyDescent="0.35">
      <c r="A105" s="143" t="s">
        <v>259</v>
      </c>
      <c r="B105" s="153"/>
      <c r="C105" s="142" t="s">
        <v>497</v>
      </c>
      <c r="D105" s="142"/>
      <c r="E105" s="153" t="s">
        <v>228</v>
      </c>
      <c r="F105" s="154">
        <v>8</v>
      </c>
      <c r="G105" s="135">
        <v>20000</v>
      </c>
      <c r="H105" s="130">
        <f>G105*F105</f>
        <v>160000</v>
      </c>
      <c r="I105">
        <v>20000</v>
      </c>
      <c r="J105">
        <f>I105*8</f>
        <v>160000</v>
      </c>
    </row>
    <row r="106" spans="1:10" ht="16" customHeight="1" x14ac:dyDescent="0.35">
      <c r="A106" s="143"/>
      <c r="B106" s="153"/>
      <c r="C106" s="142"/>
      <c r="D106" s="142"/>
      <c r="E106" s="153"/>
      <c r="F106" s="154"/>
      <c r="G106" s="155"/>
      <c r="H106" s="130"/>
    </row>
    <row r="107" spans="1:10" ht="16" customHeight="1" x14ac:dyDescent="0.35">
      <c r="A107" s="143" t="s">
        <v>496</v>
      </c>
      <c r="B107" s="153"/>
      <c r="C107" s="142" t="s">
        <v>498</v>
      </c>
      <c r="D107" s="142"/>
      <c r="E107" s="153" t="s">
        <v>228</v>
      </c>
      <c r="F107" s="154">
        <v>8</v>
      </c>
      <c r="G107" s="156">
        <v>15000</v>
      </c>
      <c r="H107" s="130">
        <f>G107*F107</f>
        <v>120000</v>
      </c>
      <c r="I107">
        <f>90000/8</f>
        <v>11250</v>
      </c>
    </row>
    <row r="108" spans="1:10" ht="16" customHeight="1" x14ac:dyDescent="0.35">
      <c r="A108" s="143"/>
      <c r="B108" s="153"/>
      <c r="C108" s="142"/>
      <c r="D108" s="142"/>
      <c r="E108" s="153"/>
      <c r="F108" s="154"/>
      <c r="G108" s="155"/>
      <c r="H108" s="130"/>
    </row>
    <row r="109" spans="1:10" ht="16" customHeight="1" x14ac:dyDescent="0.35">
      <c r="A109" s="143" t="s">
        <v>260</v>
      </c>
      <c r="B109" s="143"/>
      <c r="C109" s="142" t="s">
        <v>261</v>
      </c>
      <c r="D109" s="142"/>
      <c r="E109" s="153"/>
      <c r="F109" s="158"/>
      <c r="G109" s="155"/>
      <c r="H109" s="157"/>
    </row>
    <row r="110" spans="1:10" ht="16" customHeight="1" x14ac:dyDescent="0.35">
      <c r="A110" s="143"/>
      <c r="B110" s="143"/>
      <c r="C110" s="142" t="s">
        <v>262</v>
      </c>
      <c r="D110" s="142"/>
      <c r="E110" s="153"/>
      <c r="F110" s="158"/>
      <c r="G110" s="155"/>
      <c r="H110" s="157"/>
    </row>
    <row r="111" spans="1:10" ht="16" customHeight="1" x14ac:dyDescent="0.35">
      <c r="A111" s="143"/>
      <c r="B111" s="143"/>
      <c r="C111" s="142" t="s">
        <v>263</v>
      </c>
      <c r="D111" s="142"/>
      <c r="E111" s="159" t="s">
        <v>264</v>
      </c>
      <c r="F111" s="160">
        <f>SUM(H98:H107)</f>
        <v>700000</v>
      </c>
      <c r="G111" s="161"/>
      <c r="H111" s="157"/>
    </row>
    <row r="112" spans="1:10" ht="16" customHeight="1" x14ac:dyDescent="0.35">
      <c r="A112" s="143"/>
      <c r="B112" s="153"/>
      <c r="C112" s="142"/>
      <c r="D112" s="142"/>
      <c r="E112" s="153"/>
      <c r="F112" s="154"/>
      <c r="G112" s="155"/>
      <c r="H112" s="157"/>
    </row>
    <row r="113" spans="1:8" ht="16" customHeight="1" x14ac:dyDescent="0.35">
      <c r="A113" s="162">
        <v>1.4</v>
      </c>
      <c r="B113" s="153"/>
      <c r="C113" s="163" t="s">
        <v>265</v>
      </c>
      <c r="D113" s="142"/>
      <c r="E113" s="153"/>
      <c r="F113" s="154"/>
      <c r="G113" s="155"/>
      <c r="H113" s="157"/>
    </row>
    <row r="114" spans="1:8" ht="16" customHeight="1" x14ac:dyDescent="0.35">
      <c r="A114" s="143" t="s">
        <v>266</v>
      </c>
      <c r="B114" s="153"/>
      <c r="C114" s="164" t="s">
        <v>267</v>
      </c>
      <c r="D114" s="142"/>
      <c r="E114" s="153"/>
      <c r="F114" s="154"/>
      <c r="G114" s="155"/>
      <c r="H114" s="157"/>
    </row>
    <row r="115" spans="1:8" ht="16" customHeight="1" x14ac:dyDescent="0.35">
      <c r="A115" s="143"/>
      <c r="B115" s="153"/>
      <c r="C115" s="142" t="s">
        <v>18</v>
      </c>
      <c r="D115" s="142" t="s">
        <v>268</v>
      </c>
      <c r="E115" s="153" t="s">
        <v>30</v>
      </c>
      <c r="F115" s="154">
        <v>250</v>
      </c>
      <c r="G115" s="155"/>
      <c r="H115" s="130"/>
    </row>
    <row r="116" spans="1:8" ht="16" customHeight="1" x14ac:dyDescent="0.35">
      <c r="A116" s="143"/>
      <c r="B116" s="153"/>
      <c r="C116" s="142"/>
      <c r="D116" s="142" t="s">
        <v>269</v>
      </c>
      <c r="E116" s="153"/>
      <c r="F116" s="154"/>
      <c r="G116" s="155"/>
      <c r="H116" s="157"/>
    </row>
    <row r="117" spans="1:8" ht="16" customHeight="1" x14ac:dyDescent="0.35">
      <c r="A117" s="143"/>
      <c r="B117" s="153"/>
      <c r="C117" s="142"/>
      <c r="D117" s="142"/>
      <c r="E117" s="153"/>
      <c r="F117" s="154"/>
      <c r="G117" s="155"/>
      <c r="H117" s="157"/>
    </row>
    <row r="118" spans="1:8" ht="16" customHeight="1" x14ac:dyDescent="0.35">
      <c r="A118" s="162"/>
      <c r="B118" s="153"/>
      <c r="C118" s="162" t="s">
        <v>19</v>
      </c>
      <c r="D118" s="142" t="s">
        <v>499</v>
      </c>
      <c r="E118" s="153" t="s">
        <v>28</v>
      </c>
      <c r="F118" s="154">
        <v>300</v>
      </c>
      <c r="G118" s="155"/>
      <c r="H118" s="157"/>
    </row>
    <row r="119" spans="1:8" ht="16" customHeight="1" x14ac:dyDescent="0.35">
      <c r="A119" s="143"/>
      <c r="B119" s="153"/>
      <c r="C119" s="164"/>
      <c r="D119" s="142"/>
      <c r="E119" s="153"/>
      <c r="F119" s="154"/>
      <c r="G119" s="155"/>
      <c r="H119" s="157"/>
    </row>
    <row r="120" spans="1:8" ht="16" customHeight="1" x14ac:dyDescent="0.35">
      <c r="A120" s="143"/>
      <c r="B120" s="153"/>
      <c r="C120" s="142"/>
      <c r="D120" s="142"/>
      <c r="E120" s="153"/>
      <c r="F120" s="154"/>
      <c r="G120" s="155"/>
      <c r="H120" s="157"/>
    </row>
    <row r="121" spans="1:8" ht="16" customHeight="1" x14ac:dyDescent="0.35">
      <c r="A121" s="143"/>
      <c r="B121" s="153"/>
      <c r="C121" s="142"/>
      <c r="D121" s="142"/>
      <c r="E121" s="153"/>
      <c r="F121" s="154"/>
      <c r="G121" s="155"/>
      <c r="H121" s="157"/>
    </row>
    <row r="122" spans="1:8" ht="16" customHeight="1" x14ac:dyDescent="0.35">
      <c r="A122" s="143"/>
      <c r="B122" s="153"/>
      <c r="C122" s="142"/>
      <c r="D122" s="142"/>
      <c r="E122" s="153"/>
      <c r="F122" s="154"/>
      <c r="G122" s="165"/>
      <c r="H122" s="157"/>
    </row>
    <row r="123" spans="1:8" ht="16" customHeight="1" x14ac:dyDescent="0.35">
      <c r="A123" s="143"/>
      <c r="B123" s="153"/>
      <c r="C123" s="142"/>
      <c r="D123" s="142"/>
      <c r="E123" s="153"/>
      <c r="F123" s="154"/>
      <c r="G123" s="165"/>
      <c r="H123" s="157"/>
    </row>
    <row r="124" spans="1:8" ht="16" customHeight="1" x14ac:dyDescent="0.35">
      <c r="A124" s="166"/>
      <c r="B124" s="166"/>
      <c r="C124" s="168" t="s">
        <v>270</v>
      </c>
      <c r="D124" s="169"/>
      <c r="E124" s="169"/>
      <c r="F124" s="169"/>
      <c r="G124" s="170"/>
      <c r="H124" s="167"/>
    </row>
  </sheetData>
  <mergeCells count="6">
    <mergeCell ref="C124:G124"/>
    <mergeCell ref="C5:D6"/>
    <mergeCell ref="E5:E6"/>
    <mergeCell ref="F5:F6"/>
    <mergeCell ref="G5:G6"/>
    <mergeCell ref="H5:H6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10DD-B05B-49B0-A701-D364405D75ED}">
  <sheetPr>
    <tabColor theme="1"/>
  </sheetPr>
  <dimension ref="A1:AO158"/>
  <sheetViews>
    <sheetView showGridLines="0" showZeros="0" tabSelected="1" view="pageBreakPreview" zoomScaleNormal="85" zoomScaleSheetLayoutView="100" workbookViewId="0">
      <selection activeCell="D122" sqref="D122"/>
    </sheetView>
  </sheetViews>
  <sheetFormatPr defaultRowHeight="11.5" x14ac:dyDescent="0.25"/>
  <cols>
    <col min="1" max="1" width="5.81640625" style="3" customWidth="1"/>
    <col min="2" max="2" width="8.1796875" style="3" customWidth="1"/>
    <col min="3" max="3" width="3.54296875" style="3" customWidth="1"/>
    <col min="4" max="4" width="37.6328125" style="3" customWidth="1"/>
    <col min="5" max="6" width="6.81640625" style="3" customWidth="1"/>
    <col min="7" max="7" width="10" style="25" customWidth="1"/>
    <col min="8" max="8" width="13.1796875" style="26" customWidth="1"/>
    <col min="9" max="9" width="9.1796875" style="3"/>
    <col min="10" max="10" width="12.26953125" style="3" bestFit="1" customWidth="1"/>
    <col min="11" max="11" width="9.1796875" style="3"/>
    <col min="12" max="12" width="40" style="3" bestFit="1" customWidth="1"/>
    <col min="13" max="205" width="9.1796875" style="3"/>
    <col min="206" max="206" width="5.54296875" style="3" customWidth="1"/>
    <col min="207" max="207" width="8.54296875" style="3" customWidth="1"/>
    <col min="208" max="208" width="3.54296875" style="3" customWidth="1"/>
    <col min="209" max="209" width="44.54296875" style="3" customWidth="1"/>
    <col min="210" max="210" width="7.453125" style="3" customWidth="1"/>
    <col min="211" max="211" width="8.54296875" style="3" customWidth="1"/>
    <col min="212" max="212" width="10" style="3" customWidth="1"/>
    <col min="213" max="213" width="13.81640625" style="3" customWidth="1"/>
    <col min="214" max="214" width="4.453125" style="3" customWidth="1"/>
    <col min="215" max="216" width="15" style="3" bestFit="1" customWidth="1"/>
    <col min="217" max="461" width="9.1796875" style="3"/>
    <col min="462" max="462" width="5.54296875" style="3" customWidth="1"/>
    <col min="463" max="463" width="8.54296875" style="3" customWidth="1"/>
    <col min="464" max="464" width="3.54296875" style="3" customWidth="1"/>
    <col min="465" max="465" width="44.54296875" style="3" customWidth="1"/>
    <col min="466" max="466" width="7.453125" style="3" customWidth="1"/>
    <col min="467" max="467" width="8.54296875" style="3" customWidth="1"/>
    <col min="468" max="468" width="10" style="3" customWidth="1"/>
    <col min="469" max="469" width="13.81640625" style="3" customWidth="1"/>
    <col min="470" max="470" width="4.453125" style="3" customWidth="1"/>
    <col min="471" max="472" width="15" style="3" bestFit="1" customWidth="1"/>
    <col min="473" max="717" width="9.1796875" style="3"/>
    <col min="718" max="718" width="5.54296875" style="3" customWidth="1"/>
    <col min="719" max="719" width="8.54296875" style="3" customWidth="1"/>
    <col min="720" max="720" width="3.54296875" style="3" customWidth="1"/>
    <col min="721" max="721" width="44.54296875" style="3" customWidth="1"/>
    <col min="722" max="722" width="7.453125" style="3" customWidth="1"/>
    <col min="723" max="723" width="8.54296875" style="3" customWidth="1"/>
    <col min="724" max="724" width="10" style="3" customWidth="1"/>
    <col min="725" max="725" width="13.81640625" style="3" customWidth="1"/>
    <col min="726" max="726" width="4.453125" style="3" customWidth="1"/>
    <col min="727" max="728" width="15" style="3" bestFit="1" customWidth="1"/>
    <col min="729" max="973" width="9.1796875" style="3"/>
    <col min="974" max="974" width="5.54296875" style="3" customWidth="1"/>
    <col min="975" max="975" width="8.54296875" style="3" customWidth="1"/>
    <col min="976" max="976" width="3.54296875" style="3" customWidth="1"/>
    <col min="977" max="977" width="44.54296875" style="3" customWidth="1"/>
    <col min="978" max="978" width="7.453125" style="3" customWidth="1"/>
    <col min="979" max="979" width="8.54296875" style="3" customWidth="1"/>
    <col min="980" max="980" width="10" style="3" customWidth="1"/>
    <col min="981" max="981" width="13.81640625" style="3" customWidth="1"/>
    <col min="982" max="982" width="4.453125" style="3" customWidth="1"/>
    <col min="983" max="984" width="15" style="3" bestFit="1" customWidth="1"/>
    <col min="985" max="1229" width="9.1796875" style="3"/>
    <col min="1230" max="1230" width="5.54296875" style="3" customWidth="1"/>
    <col min="1231" max="1231" width="8.54296875" style="3" customWidth="1"/>
    <col min="1232" max="1232" width="3.54296875" style="3" customWidth="1"/>
    <col min="1233" max="1233" width="44.54296875" style="3" customWidth="1"/>
    <col min="1234" max="1234" width="7.453125" style="3" customWidth="1"/>
    <col min="1235" max="1235" width="8.54296875" style="3" customWidth="1"/>
    <col min="1236" max="1236" width="10" style="3" customWidth="1"/>
    <col min="1237" max="1237" width="13.81640625" style="3" customWidth="1"/>
    <col min="1238" max="1238" width="4.453125" style="3" customWidth="1"/>
    <col min="1239" max="1240" width="15" style="3" bestFit="1" customWidth="1"/>
    <col min="1241" max="1485" width="9.1796875" style="3"/>
    <col min="1486" max="1486" width="5.54296875" style="3" customWidth="1"/>
    <col min="1487" max="1487" width="8.54296875" style="3" customWidth="1"/>
    <col min="1488" max="1488" width="3.54296875" style="3" customWidth="1"/>
    <col min="1489" max="1489" width="44.54296875" style="3" customWidth="1"/>
    <col min="1490" max="1490" width="7.453125" style="3" customWidth="1"/>
    <col min="1491" max="1491" width="8.54296875" style="3" customWidth="1"/>
    <col min="1492" max="1492" width="10" style="3" customWidth="1"/>
    <col min="1493" max="1493" width="13.81640625" style="3" customWidth="1"/>
    <col min="1494" max="1494" width="4.453125" style="3" customWidth="1"/>
    <col min="1495" max="1496" width="15" style="3" bestFit="1" customWidth="1"/>
    <col min="1497" max="1741" width="9.1796875" style="3"/>
    <col min="1742" max="1742" width="5.54296875" style="3" customWidth="1"/>
    <col min="1743" max="1743" width="8.54296875" style="3" customWidth="1"/>
    <col min="1744" max="1744" width="3.54296875" style="3" customWidth="1"/>
    <col min="1745" max="1745" width="44.54296875" style="3" customWidth="1"/>
    <col min="1746" max="1746" width="7.453125" style="3" customWidth="1"/>
    <col min="1747" max="1747" width="8.54296875" style="3" customWidth="1"/>
    <col min="1748" max="1748" width="10" style="3" customWidth="1"/>
    <col min="1749" max="1749" width="13.81640625" style="3" customWidth="1"/>
    <col min="1750" max="1750" width="4.453125" style="3" customWidth="1"/>
    <col min="1751" max="1752" width="15" style="3" bestFit="1" customWidth="1"/>
    <col min="1753" max="1997" width="9.1796875" style="3"/>
    <col min="1998" max="1998" width="5.54296875" style="3" customWidth="1"/>
    <col min="1999" max="1999" width="8.54296875" style="3" customWidth="1"/>
    <col min="2000" max="2000" width="3.54296875" style="3" customWidth="1"/>
    <col min="2001" max="2001" width="44.54296875" style="3" customWidth="1"/>
    <col min="2002" max="2002" width="7.453125" style="3" customWidth="1"/>
    <col min="2003" max="2003" width="8.54296875" style="3" customWidth="1"/>
    <col min="2004" max="2004" width="10" style="3" customWidth="1"/>
    <col min="2005" max="2005" width="13.81640625" style="3" customWidth="1"/>
    <col min="2006" max="2006" width="4.453125" style="3" customWidth="1"/>
    <col min="2007" max="2008" width="15" style="3" bestFit="1" customWidth="1"/>
    <col min="2009" max="2253" width="9.1796875" style="3"/>
    <col min="2254" max="2254" width="5.54296875" style="3" customWidth="1"/>
    <col min="2255" max="2255" width="8.54296875" style="3" customWidth="1"/>
    <col min="2256" max="2256" width="3.54296875" style="3" customWidth="1"/>
    <col min="2257" max="2257" width="44.54296875" style="3" customWidth="1"/>
    <col min="2258" max="2258" width="7.453125" style="3" customWidth="1"/>
    <col min="2259" max="2259" width="8.54296875" style="3" customWidth="1"/>
    <col min="2260" max="2260" width="10" style="3" customWidth="1"/>
    <col min="2261" max="2261" width="13.81640625" style="3" customWidth="1"/>
    <col min="2262" max="2262" width="4.453125" style="3" customWidth="1"/>
    <col min="2263" max="2264" width="15" style="3" bestFit="1" customWidth="1"/>
    <col min="2265" max="2509" width="9.1796875" style="3"/>
    <col min="2510" max="2510" width="5.54296875" style="3" customWidth="1"/>
    <col min="2511" max="2511" width="8.54296875" style="3" customWidth="1"/>
    <col min="2512" max="2512" width="3.54296875" style="3" customWidth="1"/>
    <col min="2513" max="2513" width="44.54296875" style="3" customWidth="1"/>
    <col min="2514" max="2514" width="7.453125" style="3" customWidth="1"/>
    <col min="2515" max="2515" width="8.54296875" style="3" customWidth="1"/>
    <col min="2516" max="2516" width="10" style="3" customWidth="1"/>
    <col min="2517" max="2517" width="13.81640625" style="3" customWidth="1"/>
    <col min="2518" max="2518" width="4.453125" style="3" customWidth="1"/>
    <col min="2519" max="2520" width="15" style="3" bestFit="1" customWidth="1"/>
    <col min="2521" max="2765" width="9.1796875" style="3"/>
    <col min="2766" max="2766" width="5.54296875" style="3" customWidth="1"/>
    <col min="2767" max="2767" width="8.54296875" style="3" customWidth="1"/>
    <col min="2768" max="2768" width="3.54296875" style="3" customWidth="1"/>
    <col min="2769" max="2769" width="44.54296875" style="3" customWidth="1"/>
    <col min="2770" max="2770" width="7.453125" style="3" customWidth="1"/>
    <col min="2771" max="2771" width="8.54296875" style="3" customWidth="1"/>
    <col min="2772" max="2772" width="10" style="3" customWidth="1"/>
    <col min="2773" max="2773" width="13.81640625" style="3" customWidth="1"/>
    <col min="2774" max="2774" width="4.453125" style="3" customWidth="1"/>
    <col min="2775" max="2776" width="15" style="3" bestFit="1" customWidth="1"/>
    <col min="2777" max="3021" width="9.1796875" style="3"/>
    <col min="3022" max="3022" width="5.54296875" style="3" customWidth="1"/>
    <col min="3023" max="3023" width="8.54296875" style="3" customWidth="1"/>
    <col min="3024" max="3024" width="3.54296875" style="3" customWidth="1"/>
    <col min="3025" max="3025" width="44.54296875" style="3" customWidth="1"/>
    <col min="3026" max="3026" width="7.453125" style="3" customWidth="1"/>
    <col min="3027" max="3027" width="8.54296875" style="3" customWidth="1"/>
    <col min="3028" max="3028" width="10" style="3" customWidth="1"/>
    <col min="3029" max="3029" width="13.81640625" style="3" customWidth="1"/>
    <col min="3030" max="3030" width="4.453125" style="3" customWidth="1"/>
    <col min="3031" max="3032" width="15" style="3" bestFit="1" customWidth="1"/>
    <col min="3033" max="3277" width="9.1796875" style="3"/>
    <col min="3278" max="3278" width="5.54296875" style="3" customWidth="1"/>
    <col min="3279" max="3279" width="8.54296875" style="3" customWidth="1"/>
    <col min="3280" max="3280" width="3.54296875" style="3" customWidth="1"/>
    <col min="3281" max="3281" width="44.54296875" style="3" customWidth="1"/>
    <col min="3282" max="3282" width="7.453125" style="3" customWidth="1"/>
    <col min="3283" max="3283" width="8.54296875" style="3" customWidth="1"/>
    <col min="3284" max="3284" width="10" style="3" customWidth="1"/>
    <col min="3285" max="3285" width="13.81640625" style="3" customWidth="1"/>
    <col min="3286" max="3286" width="4.453125" style="3" customWidth="1"/>
    <col min="3287" max="3288" width="15" style="3" bestFit="1" customWidth="1"/>
    <col min="3289" max="3533" width="9.1796875" style="3"/>
    <col min="3534" max="3534" width="5.54296875" style="3" customWidth="1"/>
    <col min="3535" max="3535" width="8.54296875" style="3" customWidth="1"/>
    <col min="3536" max="3536" width="3.54296875" style="3" customWidth="1"/>
    <col min="3537" max="3537" width="44.54296875" style="3" customWidth="1"/>
    <col min="3538" max="3538" width="7.453125" style="3" customWidth="1"/>
    <col min="3539" max="3539" width="8.54296875" style="3" customWidth="1"/>
    <col min="3540" max="3540" width="10" style="3" customWidth="1"/>
    <col min="3541" max="3541" width="13.81640625" style="3" customWidth="1"/>
    <col min="3542" max="3542" width="4.453125" style="3" customWidth="1"/>
    <col min="3543" max="3544" width="15" style="3" bestFit="1" customWidth="1"/>
    <col min="3545" max="3789" width="9.1796875" style="3"/>
    <col min="3790" max="3790" width="5.54296875" style="3" customWidth="1"/>
    <col min="3791" max="3791" width="8.54296875" style="3" customWidth="1"/>
    <col min="3792" max="3792" width="3.54296875" style="3" customWidth="1"/>
    <col min="3793" max="3793" width="44.54296875" style="3" customWidth="1"/>
    <col min="3794" max="3794" width="7.453125" style="3" customWidth="1"/>
    <col min="3795" max="3795" width="8.54296875" style="3" customWidth="1"/>
    <col min="3796" max="3796" width="10" style="3" customWidth="1"/>
    <col min="3797" max="3797" width="13.81640625" style="3" customWidth="1"/>
    <col min="3798" max="3798" width="4.453125" style="3" customWidth="1"/>
    <col min="3799" max="3800" width="15" style="3" bestFit="1" customWidth="1"/>
    <col min="3801" max="4045" width="9.1796875" style="3"/>
    <col min="4046" max="4046" width="5.54296875" style="3" customWidth="1"/>
    <col min="4047" max="4047" width="8.54296875" style="3" customWidth="1"/>
    <col min="4048" max="4048" width="3.54296875" style="3" customWidth="1"/>
    <col min="4049" max="4049" width="44.54296875" style="3" customWidth="1"/>
    <col min="4050" max="4050" width="7.453125" style="3" customWidth="1"/>
    <col min="4051" max="4051" width="8.54296875" style="3" customWidth="1"/>
    <col min="4052" max="4052" width="10" style="3" customWidth="1"/>
    <col min="4053" max="4053" width="13.81640625" style="3" customWidth="1"/>
    <col min="4054" max="4054" width="4.453125" style="3" customWidth="1"/>
    <col min="4055" max="4056" width="15" style="3" bestFit="1" customWidth="1"/>
    <col min="4057" max="4301" width="9.1796875" style="3"/>
    <col min="4302" max="4302" width="5.54296875" style="3" customWidth="1"/>
    <col min="4303" max="4303" width="8.54296875" style="3" customWidth="1"/>
    <col min="4304" max="4304" width="3.54296875" style="3" customWidth="1"/>
    <col min="4305" max="4305" width="44.54296875" style="3" customWidth="1"/>
    <col min="4306" max="4306" width="7.453125" style="3" customWidth="1"/>
    <col min="4307" max="4307" width="8.54296875" style="3" customWidth="1"/>
    <col min="4308" max="4308" width="10" style="3" customWidth="1"/>
    <col min="4309" max="4309" width="13.81640625" style="3" customWidth="1"/>
    <col min="4310" max="4310" width="4.453125" style="3" customWidth="1"/>
    <col min="4311" max="4312" width="15" style="3" bestFit="1" customWidth="1"/>
    <col min="4313" max="4557" width="9.1796875" style="3"/>
    <col min="4558" max="4558" width="5.54296875" style="3" customWidth="1"/>
    <col min="4559" max="4559" width="8.54296875" style="3" customWidth="1"/>
    <col min="4560" max="4560" width="3.54296875" style="3" customWidth="1"/>
    <col min="4561" max="4561" width="44.54296875" style="3" customWidth="1"/>
    <col min="4562" max="4562" width="7.453125" style="3" customWidth="1"/>
    <col min="4563" max="4563" width="8.54296875" style="3" customWidth="1"/>
    <col min="4564" max="4564" width="10" style="3" customWidth="1"/>
    <col min="4565" max="4565" width="13.81640625" style="3" customWidth="1"/>
    <col min="4566" max="4566" width="4.453125" style="3" customWidth="1"/>
    <col min="4567" max="4568" width="15" style="3" bestFit="1" customWidth="1"/>
    <col min="4569" max="4813" width="9.1796875" style="3"/>
    <col min="4814" max="4814" width="5.54296875" style="3" customWidth="1"/>
    <col min="4815" max="4815" width="8.54296875" style="3" customWidth="1"/>
    <col min="4816" max="4816" width="3.54296875" style="3" customWidth="1"/>
    <col min="4817" max="4817" width="44.54296875" style="3" customWidth="1"/>
    <col min="4818" max="4818" width="7.453125" style="3" customWidth="1"/>
    <col min="4819" max="4819" width="8.54296875" style="3" customWidth="1"/>
    <col min="4820" max="4820" width="10" style="3" customWidth="1"/>
    <col min="4821" max="4821" width="13.81640625" style="3" customWidth="1"/>
    <col min="4822" max="4822" width="4.453125" style="3" customWidth="1"/>
    <col min="4823" max="4824" width="15" style="3" bestFit="1" customWidth="1"/>
    <col min="4825" max="5069" width="9.1796875" style="3"/>
    <col min="5070" max="5070" width="5.54296875" style="3" customWidth="1"/>
    <col min="5071" max="5071" width="8.54296875" style="3" customWidth="1"/>
    <col min="5072" max="5072" width="3.54296875" style="3" customWidth="1"/>
    <col min="5073" max="5073" width="44.54296875" style="3" customWidth="1"/>
    <col min="5074" max="5074" width="7.453125" style="3" customWidth="1"/>
    <col min="5075" max="5075" width="8.54296875" style="3" customWidth="1"/>
    <col min="5076" max="5076" width="10" style="3" customWidth="1"/>
    <col min="5077" max="5077" width="13.81640625" style="3" customWidth="1"/>
    <col min="5078" max="5078" width="4.453125" style="3" customWidth="1"/>
    <col min="5079" max="5080" width="15" style="3" bestFit="1" customWidth="1"/>
    <col min="5081" max="5325" width="9.1796875" style="3"/>
    <col min="5326" max="5326" width="5.54296875" style="3" customWidth="1"/>
    <col min="5327" max="5327" width="8.54296875" style="3" customWidth="1"/>
    <col min="5328" max="5328" width="3.54296875" style="3" customWidth="1"/>
    <col min="5329" max="5329" width="44.54296875" style="3" customWidth="1"/>
    <col min="5330" max="5330" width="7.453125" style="3" customWidth="1"/>
    <col min="5331" max="5331" width="8.54296875" style="3" customWidth="1"/>
    <col min="5332" max="5332" width="10" style="3" customWidth="1"/>
    <col min="5333" max="5333" width="13.81640625" style="3" customWidth="1"/>
    <col min="5334" max="5334" width="4.453125" style="3" customWidth="1"/>
    <col min="5335" max="5336" width="15" style="3" bestFit="1" customWidth="1"/>
    <col min="5337" max="5581" width="9.1796875" style="3"/>
    <col min="5582" max="5582" width="5.54296875" style="3" customWidth="1"/>
    <col min="5583" max="5583" width="8.54296875" style="3" customWidth="1"/>
    <col min="5584" max="5584" width="3.54296875" style="3" customWidth="1"/>
    <col min="5585" max="5585" width="44.54296875" style="3" customWidth="1"/>
    <col min="5586" max="5586" width="7.453125" style="3" customWidth="1"/>
    <col min="5587" max="5587" width="8.54296875" style="3" customWidth="1"/>
    <col min="5588" max="5588" width="10" style="3" customWidth="1"/>
    <col min="5589" max="5589" width="13.81640625" style="3" customWidth="1"/>
    <col min="5590" max="5590" width="4.453125" style="3" customWidth="1"/>
    <col min="5591" max="5592" width="15" style="3" bestFit="1" customWidth="1"/>
    <col min="5593" max="5837" width="9.1796875" style="3"/>
    <col min="5838" max="5838" width="5.54296875" style="3" customWidth="1"/>
    <col min="5839" max="5839" width="8.54296875" style="3" customWidth="1"/>
    <col min="5840" max="5840" width="3.54296875" style="3" customWidth="1"/>
    <col min="5841" max="5841" width="44.54296875" style="3" customWidth="1"/>
    <col min="5842" max="5842" width="7.453125" style="3" customWidth="1"/>
    <col min="5843" max="5843" width="8.54296875" style="3" customWidth="1"/>
    <col min="5844" max="5844" width="10" style="3" customWidth="1"/>
    <col min="5845" max="5845" width="13.81640625" style="3" customWidth="1"/>
    <col min="5846" max="5846" width="4.453125" style="3" customWidth="1"/>
    <col min="5847" max="5848" width="15" style="3" bestFit="1" customWidth="1"/>
    <col min="5849" max="6093" width="9.1796875" style="3"/>
    <col min="6094" max="6094" width="5.54296875" style="3" customWidth="1"/>
    <col min="6095" max="6095" width="8.54296875" style="3" customWidth="1"/>
    <col min="6096" max="6096" width="3.54296875" style="3" customWidth="1"/>
    <col min="6097" max="6097" width="44.54296875" style="3" customWidth="1"/>
    <col min="6098" max="6098" width="7.453125" style="3" customWidth="1"/>
    <col min="6099" max="6099" width="8.54296875" style="3" customWidth="1"/>
    <col min="6100" max="6100" width="10" style="3" customWidth="1"/>
    <col min="6101" max="6101" width="13.81640625" style="3" customWidth="1"/>
    <col min="6102" max="6102" width="4.453125" style="3" customWidth="1"/>
    <col min="6103" max="6104" width="15" style="3" bestFit="1" customWidth="1"/>
    <col min="6105" max="6349" width="9.1796875" style="3"/>
    <col min="6350" max="6350" width="5.54296875" style="3" customWidth="1"/>
    <col min="6351" max="6351" width="8.54296875" style="3" customWidth="1"/>
    <col min="6352" max="6352" width="3.54296875" style="3" customWidth="1"/>
    <col min="6353" max="6353" width="44.54296875" style="3" customWidth="1"/>
    <col min="6354" max="6354" width="7.453125" style="3" customWidth="1"/>
    <col min="6355" max="6355" width="8.54296875" style="3" customWidth="1"/>
    <col min="6356" max="6356" width="10" style="3" customWidth="1"/>
    <col min="6357" max="6357" width="13.81640625" style="3" customWidth="1"/>
    <col min="6358" max="6358" width="4.453125" style="3" customWidth="1"/>
    <col min="6359" max="6360" width="15" style="3" bestFit="1" customWidth="1"/>
    <col min="6361" max="6605" width="9.1796875" style="3"/>
    <col min="6606" max="6606" width="5.54296875" style="3" customWidth="1"/>
    <col min="6607" max="6607" width="8.54296875" style="3" customWidth="1"/>
    <col min="6608" max="6608" width="3.54296875" style="3" customWidth="1"/>
    <col min="6609" max="6609" width="44.54296875" style="3" customWidth="1"/>
    <col min="6610" max="6610" width="7.453125" style="3" customWidth="1"/>
    <col min="6611" max="6611" width="8.54296875" style="3" customWidth="1"/>
    <col min="6612" max="6612" width="10" style="3" customWidth="1"/>
    <col min="6613" max="6613" width="13.81640625" style="3" customWidth="1"/>
    <col min="6614" max="6614" width="4.453125" style="3" customWidth="1"/>
    <col min="6615" max="6616" width="15" style="3" bestFit="1" customWidth="1"/>
    <col min="6617" max="6861" width="9.1796875" style="3"/>
    <col min="6862" max="6862" width="5.54296875" style="3" customWidth="1"/>
    <col min="6863" max="6863" width="8.54296875" style="3" customWidth="1"/>
    <col min="6864" max="6864" width="3.54296875" style="3" customWidth="1"/>
    <col min="6865" max="6865" width="44.54296875" style="3" customWidth="1"/>
    <col min="6866" max="6866" width="7.453125" style="3" customWidth="1"/>
    <col min="6867" max="6867" width="8.54296875" style="3" customWidth="1"/>
    <col min="6868" max="6868" width="10" style="3" customWidth="1"/>
    <col min="6869" max="6869" width="13.81640625" style="3" customWidth="1"/>
    <col min="6870" max="6870" width="4.453125" style="3" customWidth="1"/>
    <col min="6871" max="6872" width="15" style="3" bestFit="1" customWidth="1"/>
    <col min="6873" max="7117" width="9.1796875" style="3"/>
    <col min="7118" max="7118" width="5.54296875" style="3" customWidth="1"/>
    <col min="7119" max="7119" width="8.54296875" style="3" customWidth="1"/>
    <col min="7120" max="7120" width="3.54296875" style="3" customWidth="1"/>
    <col min="7121" max="7121" width="44.54296875" style="3" customWidth="1"/>
    <col min="7122" max="7122" width="7.453125" style="3" customWidth="1"/>
    <col min="7123" max="7123" width="8.54296875" style="3" customWidth="1"/>
    <col min="7124" max="7124" width="10" style="3" customWidth="1"/>
    <col min="7125" max="7125" width="13.81640625" style="3" customWidth="1"/>
    <col min="7126" max="7126" width="4.453125" style="3" customWidth="1"/>
    <col min="7127" max="7128" width="15" style="3" bestFit="1" customWidth="1"/>
    <col min="7129" max="7373" width="9.1796875" style="3"/>
    <col min="7374" max="7374" width="5.54296875" style="3" customWidth="1"/>
    <col min="7375" max="7375" width="8.54296875" style="3" customWidth="1"/>
    <col min="7376" max="7376" width="3.54296875" style="3" customWidth="1"/>
    <col min="7377" max="7377" width="44.54296875" style="3" customWidth="1"/>
    <col min="7378" max="7378" width="7.453125" style="3" customWidth="1"/>
    <col min="7379" max="7379" width="8.54296875" style="3" customWidth="1"/>
    <col min="7380" max="7380" width="10" style="3" customWidth="1"/>
    <col min="7381" max="7381" width="13.81640625" style="3" customWidth="1"/>
    <col min="7382" max="7382" width="4.453125" style="3" customWidth="1"/>
    <col min="7383" max="7384" width="15" style="3" bestFit="1" customWidth="1"/>
    <col min="7385" max="7629" width="9.1796875" style="3"/>
    <col min="7630" max="7630" width="5.54296875" style="3" customWidth="1"/>
    <col min="7631" max="7631" width="8.54296875" style="3" customWidth="1"/>
    <col min="7632" max="7632" width="3.54296875" style="3" customWidth="1"/>
    <col min="7633" max="7633" width="44.54296875" style="3" customWidth="1"/>
    <col min="7634" max="7634" width="7.453125" style="3" customWidth="1"/>
    <col min="7635" max="7635" width="8.54296875" style="3" customWidth="1"/>
    <col min="7636" max="7636" width="10" style="3" customWidth="1"/>
    <col min="7637" max="7637" width="13.81640625" style="3" customWidth="1"/>
    <col min="7638" max="7638" width="4.453125" style="3" customWidth="1"/>
    <col min="7639" max="7640" width="15" style="3" bestFit="1" customWidth="1"/>
    <col min="7641" max="7885" width="9.1796875" style="3"/>
    <col min="7886" max="7886" width="5.54296875" style="3" customWidth="1"/>
    <col min="7887" max="7887" width="8.54296875" style="3" customWidth="1"/>
    <col min="7888" max="7888" width="3.54296875" style="3" customWidth="1"/>
    <col min="7889" max="7889" width="44.54296875" style="3" customWidth="1"/>
    <col min="7890" max="7890" width="7.453125" style="3" customWidth="1"/>
    <col min="7891" max="7891" width="8.54296875" style="3" customWidth="1"/>
    <col min="7892" max="7892" width="10" style="3" customWidth="1"/>
    <col min="7893" max="7893" width="13.81640625" style="3" customWidth="1"/>
    <col min="7894" max="7894" width="4.453125" style="3" customWidth="1"/>
    <col min="7895" max="7896" width="15" style="3" bestFit="1" customWidth="1"/>
    <col min="7897" max="8141" width="9.1796875" style="3"/>
    <col min="8142" max="8142" width="5.54296875" style="3" customWidth="1"/>
    <col min="8143" max="8143" width="8.54296875" style="3" customWidth="1"/>
    <col min="8144" max="8144" width="3.54296875" style="3" customWidth="1"/>
    <col min="8145" max="8145" width="44.54296875" style="3" customWidth="1"/>
    <col min="8146" max="8146" width="7.453125" style="3" customWidth="1"/>
    <col min="8147" max="8147" width="8.54296875" style="3" customWidth="1"/>
    <col min="8148" max="8148" width="10" style="3" customWidth="1"/>
    <col min="8149" max="8149" width="13.81640625" style="3" customWidth="1"/>
    <col min="8150" max="8150" width="4.453125" style="3" customWidth="1"/>
    <col min="8151" max="8152" width="15" style="3" bestFit="1" customWidth="1"/>
    <col min="8153" max="8397" width="9.1796875" style="3"/>
    <col min="8398" max="8398" width="5.54296875" style="3" customWidth="1"/>
    <col min="8399" max="8399" width="8.54296875" style="3" customWidth="1"/>
    <col min="8400" max="8400" width="3.54296875" style="3" customWidth="1"/>
    <col min="8401" max="8401" width="44.54296875" style="3" customWidth="1"/>
    <col min="8402" max="8402" width="7.453125" style="3" customWidth="1"/>
    <col min="8403" max="8403" width="8.54296875" style="3" customWidth="1"/>
    <col min="8404" max="8404" width="10" style="3" customWidth="1"/>
    <col min="8405" max="8405" width="13.81640625" style="3" customWidth="1"/>
    <col min="8406" max="8406" width="4.453125" style="3" customWidth="1"/>
    <col min="8407" max="8408" width="15" style="3" bestFit="1" customWidth="1"/>
    <col min="8409" max="8653" width="9.1796875" style="3"/>
    <col min="8654" max="8654" width="5.54296875" style="3" customWidth="1"/>
    <col min="8655" max="8655" width="8.54296875" style="3" customWidth="1"/>
    <col min="8656" max="8656" width="3.54296875" style="3" customWidth="1"/>
    <col min="8657" max="8657" width="44.54296875" style="3" customWidth="1"/>
    <col min="8658" max="8658" width="7.453125" style="3" customWidth="1"/>
    <col min="8659" max="8659" width="8.54296875" style="3" customWidth="1"/>
    <col min="8660" max="8660" width="10" style="3" customWidth="1"/>
    <col min="8661" max="8661" width="13.81640625" style="3" customWidth="1"/>
    <col min="8662" max="8662" width="4.453125" style="3" customWidth="1"/>
    <col min="8663" max="8664" width="15" style="3" bestFit="1" customWidth="1"/>
    <col min="8665" max="8909" width="9.1796875" style="3"/>
    <col min="8910" max="8910" width="5.54296875" style="3" customWidth="1"/>
    <col min="8911" max="8911" width="8.54296875" style="3" customWidth="1"/>
    <col min="8912" max="8912" width="3.54296875" style="3" customWidth="1"/>
    <col min="8913" max="8913" width="44.54296875" style="3" customWidth="1"/>
    <col min="8914" max="8914" width="7.453125" style="3" customWidth="1"/>
    <col min="8915" max="8915" width="8.54296875" style="3" customWidth="1"/>
    <col min="8916" max="8916" width="10" style="3" customWidth="1"/>
    <col min="8917" max="8917" width="13.81640625" style="3" customWidth="1"/>
    <col min="8918" max="8918" width="4.453125" style="3" customWidth="1"/>
    <col min="8919" max="8920" width="15" style="3" bestFit="1" customWidth="1"/>
    <col min="8921" max="9165" width="9.1796875" style="3"/>
    <col min="9166" max="9166" width="5.54296875" style="3" customWidth="1"/>
    <col min="9167" max="9167" width="8.54296875" style="3" customWidth="1"/>
    <col min="9168" max="9168" width="3.54296875" style="3" customWidth="1"/>
    <col min="9169" max="9169" width="44.54296875" style="3" customWidth="1"/>
    <col min="9170" max="9170" width="7.453125" style="3" customWidth="1"/>
    <col min="9171" max="9171" width="8.54296875" style="3" customWidth="1"/>
    <col min="9172" max="9172" width="10" style="3" customWidth="1"/>
    <col min="9173" max="9173" width="13.81640625" style="3" customWidth="1"/>
    <col min="9174" max="9174" width="4.453125" style="3" customWidth="1"/>
    <col min="9175" max="9176" width="15" style="3" bestFit="1" customWidth="1"/>
    <col min="9177" max="9421" width="9.1796875" style="3"/>
    <col min="9422" max="9422" width="5.54296875" style="3" customWidth="1"/>
    <col min="9423" max="9423" width="8.54296875" style="3" customWidth="1"/>
    <col min="9424" max="9424" width="3.54296875" style="3" customWidth="1"/>
    <col min="9425" max="9425" width="44.54296875" style="3" customWidth="1"/>
    <col min="9426" max="9426" width="7.453125" style="3" customWidth="1"/>
    <col min="9427" max="9427" width="8.54296875" style="3" customWidth="1"/>
    <col min="9428" max="9428" width="10" style="3" customWidth="1"/>
    <col min="9429" max="9429" width="13.81640625" style="3" customWidth="1"/>
    <col min="9430" max="9430" width="4.453125" style="3" customWidth="1"/>
    <col min="9431" max="9432" width="15" style="3" bestFit="1" customWidth="1"/>
    <col min="9433" max="9677" width="9.1796875" style="3"/>
    <col min="9678" max="9678" width="5.54296875" style="3" customWidth="1"/>
    <col min="9679" max="9679" width="8.54296875" style="3" customWidth="1"/>
    <col min="9680" max="9680" width="3.54296875" style="3" customWidth="1"/>
    <col min="9681" max="9681" width="44.54296875" style="3" customWidth="1"/>
    <col min="9682" max="9682" width="7.453125" style="3" customWidth="1"/>
    <col min="9683" max="9683" width="8.54296875" style="3" customWidth="1"/>
    <col min="9684" max="9684" width="10" style="3" customWidth="1"/>
    <col min="9685" max="9685" width="13.81640625" style="3" customWidth="1"/>
    <col min="9686" max="9686" width="4.453125" style="3" customWidth="1"/>
    <col min="9687" max="9688" width="15" style="3" bestFit="1" customWidth="1"/>
    <col min="9689" max="9933" width="9.1796875" style="3"/>
    <col min="9934" max="9934" width="5.54296875" style="3" customWidth="1"/>
    <col min="9935" max="9935" width="8.54296875" style="3" customWidth="1"/>
    <col min="9936" max="9936" width="3.54296875" style="3" customWidth="1"/>
    <col min="9937" max="9937" width="44.54296875" style="3" customWidth="1"/>
    <col min="9938" max="9938" width="7.453125" style="3" customWidth="1"/>
    <col min="9939" max="9939" width="8.54296875" style="3" customWidth="1"/>
    <col min="9940" max="9940" width="10" style="3" customWidth="1"/>
    <col min="9941" max="9941" width="13.81640625" style="3" customWidth="1"/>
    <col min="9942" max="9942" width="4.453125" style="3" customWidth="1"/>
    <col min="9943" max="9944" width="15" style="3" bestFit="1" customWidth="1"/>
    <col min="9945" max="10189" width="9.1796875" style="3"/>
    <col min="10190" max="10190" width="5.54296875" style="3" customWidth="1"/>
    <col min="10191" max="10191" width="8.54296875" style="3" customWidth="1"/>
    <col min="10192" max="10192" width="3.54296875" style="3" customWidth="1"/>
    <col min="10193" max="10193" width="44.54296875" style="3" customWidth="1"/>
    <col min="10194" max="10194" width="7.453125" style="3" customWidth="1"/>
    <col min="10195" max="10195" width="8.54296875" style="3" customWidth="1"/>
    <col min="10196" max="10196" width="10" style="3" customWidth="1"/>
    <col min="10197" max="10197" width="13.81640625" style="3" customWidth="1"/>
    <col min="10198" max="10198" width="4.453125" style="3" customWidth="1"/>
    <col min="10199" max="10200" width="15" style="3" bestFit="1" customWidth="1"/>
    <col min="10201" max="10445" width="9.1796875" style="3"/>
    <col min="10446" max="10446" width="5.54296875" style="3" customWidth="1"/>
    <col min="10447" max="10447" width="8.54296875" style="3" customWidth="1"/>
    <col min="10448" max="10448" width="3.54296875" style="3" customWidth="1"/>
    <col min="10449" max="10449" width="44.54296875" style="3" customWidth="1"/>
    <col min="10450" max="10450" width="7.453125" style="3" customWidth="1"/>
    <col min="10451" max="10451" width="8.54296875" style="3" customWidth="1"/>
    <col min="10452" max="10452" width="10" style="3" customWidth="1"/>
    <col min="10453" max="10453" width="13.81640625" style="3" customWidth="1"/>
    <col min="10454" max="10454" width="4.453125" style="3" customWidth="1"/>
    <col min="10455" max="10456" width="15" style="3" bestFit="1" customWidth="1"/>
    <col min="10457" max="10701" width="9.1796875" style="3"/>
    <col min="10702" max="10702" width="5.54296875" style="3" customWidth="1"/>
    <col min="10703" max="10703" width="8.54296875" style="3" customWidth="1"/>
    <col min="10704" max="10704" width="3.54296875" style="3" customWidth="1"/>
    <col min="10705" max="10705" width="44.54296875" style="3" customWidth="1"/>
    <col min="10706" max="10706" width="7.453125" style="3" customWidth="1"/>
    <col min="10707" max="10707" width="8.54296875" style="3" customWidth="1"/>
    <col min="10708" max="10708" width="10" style="3" customWidth="1"/>
    <col min="10709" max="10709" width="13.81640625" style="3" customWidth="1"/>
    <col min="10710" max="10710" width="4.453125" style="3" customWidth="1"/>
    <col min="10711" max="10712" width="15" style="3" bestFit="1" customWidth="1"/>
    <col min="10713" max="10957" width="9.1796875" style="3"/>
    <col min="10958" max="10958" width="5.54296875" style="3" customWidth="1"/>
    <col min="10959" max="10959" width="8.54296875" style="3" customWidth="1"/>
    <col min="10960" max="10960" width="3.54296875" style="3" customWidth="1"/>
    <col min="10961" max="10961" width="44.54296875" style="3" customWidth="1"/>
    <col min="10962" max="10962" width="7.453125" style="3" customWidth="1"/>
    <col min="10963" max="10963" width="8.54296875" style="3" customWidth="1"/>
    <col min="10964" max="10964" width="10" style="3" customWidth="1"/>
    <col min="10965" max="10965" width="13.81640625" style="3" customWidth="1"/>
    <col min="10966" max="10966" width="4.453125" style="3" customWidth="1"/>
    <col min="10967" max="10968" width="15" style="3" bestFit="1" customWidth="1"/>
    <col min="10969" max="11213" width="9.1796875" style="3"/>
    <col min="11214" max="11214" width="5.54296875" style="3" customWidth="1"/>
    <col min="11215" max="11215" width="8.54296875" style="3" customWidth="1"/>
    <col min="11216" max="11216" width="3.54296875" style="3" customWidth="1"/>
    <col min="11217" max="11217" width="44.54296875" style="3" customWidth="1"/>
    <col min="11218" max="11218" width="7.453125" style="3" customWidth="1"/>
    <col min="11219" max="11219" width="8.54296875" style="3" customWidth="1"/>
    <col min="11220" max="11220" width="10" style="3" customWidth="1"/>
    <col min="11221" max="11221" width="13.81640625" style="3" customWidth="1"/>
    <col min="11222" max="11222" width="4.453125" style="3" customWidth="1"/>
    <col min="11223" max="11224" width="15" style="3" bestFit="1" customWidth="1"/>
    <col min="11225" max="11469" width="9.1796875" style="3"/>
    <col min="11470" max="11470" width="5.54296875" style="3" customWidth="1"/>
    <col min="11471" max="11471" width="8.54296875" style="3" customWidth="1"/>
    <col min="11472" max="11472" width="3.54296875" style="3" customWidth="1"/>
    <col min="11473" max="11473" width="44.54296875" style="3" customWidth="1"/>
    <col min="11474" max="11474" width="7.453125" style="3" customWidth="1"/>
    <col min="11475" max="11475" width="8.54296875" style="3" customWidth="1"/>
    <col min="11476" max="11476" width="10" style="3" customWidth="1"/>
    <col min="11477" max="11477" width="13.81640625" style="3" customWidth="1"/>
    <col min="11478" max="11478" width="4.453125" style="3" customWidth="1"/>
    <col min="11479" max="11480" width="15" style="3" bestFit="1" customWidth="1"/>
    <col min="11481" max="11725" width="9.1796875" style="3"/>
    <col min="11726" max="11726" width="5.54296875" style="3" customWidth="1"/>
    <col min="11727" max="11727" width="8.54296875" style="3" customWidth="1"/>
    <col min="11728" max="11728" width="3.54296875" style="3" customWidth="1"/>
    <col min="11729" max="11729" width="44.54296875" style="3" customWidth="1"/>
    <col min="11730" max="11730" width="7.453125" style="3" customWidth="1"/>
    <col min="11731" max="11731" width="8.54296875" style="3" customWidth="1"/>
    <col min="11732" max="11732" width="10" style="3" customWidth="1"/>
    <col min="11733" max="11733" width="13.81640625" style="3" customWidth="1"/>
    <col min="11734" max="11734" width="4.453125" style="3" customWidth="1"/>
    <col min="11735" max="11736" width="15" style="3" bestFit="1" customWidth="1"/>
    <col min="11737" max="11981" width="9.1796875" style="3"/>
    <col min="11982" max="11982" width="5.54296875" style="3" customWidth="1"/>
    <col min="11983" max="11983" width="8.54296875" style="3" customWidth="1"/>
    <col min="11984" max="11984" width="3.54296875" style="3" customWidth="1"/>
    <col min="11985" max="11985" width="44.54296875" style="3" customWidth="1"/>
    <col min="11986" max="11986" width="7.453125" style="3" customWidth="1"/>
    <col min="11987" max="11987" width="8.54296875" style="3" customWidth="1"/>
    <col min="11988" max="11988" width="10" style="3" customWidth="1"/>
    <col min="11989" max="11989" width="13.81640625" style="3" customWidth="1"/>
    <col min="11990" max="11990" width="4.453125" style="3" customWidth="1"/>
    <col min="11991" max="11992" width="15" style="3" bestFit="1" customWidth="1"/>
    <col min="11993" max="12237" width="9.1796875" style="3"/>
    <col min="12238" max="12238" width="5.54296875" style="3" customWidth="1"/>
    <col min="12239" max="12239" width="8.54296875" style="3" customWidth="1"/>
    <col min="12240" max="12240" width="3.54296875" style="3" customWidth="1"/>
    <col min="12241" max="12241" width="44.54296875" style="3" customWidth="1"/>
    <col min="12242" max="12242" width="7.453125" style="3" customWidth="1"/>
    <col min="12243" max="12243" width="8.54296875" style="3" customWidth="1"/>
    <col min="12244" max="12244" width="10" style="3" customWidth="1"/>
    <col min="12245" max="12245" width="13.81640625" style="3" customWidth="1"/>
    <col min="12246" max="12246" width="4.453125" style="3" customWidth="1"/>
    <col min="12247" max="12248" width="15" style="3" bestFit="1" customWidth="1"/>
    <col min="12249" max="12493" width="9.1796875" style="3"/>
    <col min="12494" max="12494" width="5.54296875" style="3" customWidth="1"/>
    <col min="12495" max="12495" width="8.54296875" style="3" customWidth="1"/>
    <col min="12496" max="12496" width="3.54296875" style="3" customWidth="1"/>
    <col min="12497" max="12497" width="44.54296875" style="3" customWidth="1"/>
    <col min="12498" max="12498" width="7.453125" style="3" customWidth="1"/>
    <col min="12499" max="12499" width="8.54296875" style="3" customWidth="1"/>
    <col min="12500" max="12500" width="10" style="3" customWidth="1"/>
    <col min="12501" max="12501" width="13.81640625" style="3" customWidth="1"/>
    <col min="12502" max="12502" width="4.453125" style="3" customWidth="1"/>
    <col min="12503" max="12504" width="15" style="3" bestFit="1" customWidth="1"/>
    <col min="12505" max="12749" width="9.1796875" style="3"/>
    <col min="12750" max="12750" width="5.54296875" style="3" customWidth="1"/>
    <col min="12751" max="12751" width="8.54296875" style="3" customWidth="1"/>
    <col min="12752" max="12752" width="3.54296875" style="3" customWidth="1"/>
    <col min="12753" max="12753" width="44.54296875" style="3" customWidth="1"/>
    <col min="12754" max="12754" width="7.453125" style="3" customWidth="1"/>
    <col min="12755" max="12755" width="8.54296875" style="3" customWidth="1"/>
    <col min="12756" max="12756" width="10" style="3" customWidth="1"/>
    <col min="12757" max="12757" width="13.81640625" style="3" customWidth="1"/>
    <col min="12758" max="12758" width="4.453125" style="3" customWidth="1"/>
    <col min="12759" max="12760" width="15" style="3" bestFit="1" customWidth="1"/>
    <col min="12761" max="13005" width="9.1796875" style="3"/>
    <col min="13006" max="13006" width="5.54296875" style="3" customWidth="1"/>
    <col min="13007" max="13007" width="8.54296875" style="3" customWidth="1"/>
    <col min="13008" max="13008" width="3.54296875" style="3" customWidth="1"/>
    <col min="13009" max="13009" width="44.54296875" style="3" customWidth="1"/>
    <col min="13010" max="13010" width="7.453125" style="3" customWidth="1"/>
    <col min="13011" max="13011" width="8.54296875" style="3" customWidth="1"/>
    <col min="13012" max="13012" width="10" style="3" customWidth="1"/>
    <col min="13013" max="13013" width="13.81640625" style="3" customWidth="1"/>
    <col min="13014" max="13014" width="4.453125" style="3" customWidth="1"/>
    <col min="13015" max="13016" width="15" style="3" bestFit="1" customWidth="1"/>
    <col min="13017" max="13261" width="9.1796875" style="3"/>
    <col min="13262" max="13262" width="5.54296875" style="3" customWidth="1"/>
    <col min="13263" max="13263" width="8.54296875" style="3" customWidth="1"/>
    <col min="13264" max="13264" width="3.54296875" style="3" customWidth="1"/>
    <col min="13265" max="13265" width="44.54296875" style="3" customWidth="1"/>
    <col min="13266" max="13266" width="7.453125" style="3" customWidth="1"/>
    <col min="13267" max="13267" width="8.54296875" style="3" customWidth="1"/>
    <col min="13268" max="13268" width="10" style="3" customWidth="1"/>
    <col min="13269" max="13269" width="13.81640625" style="3" customWidth="1"/>
    <col min="13270" max="13270" width="4.453125" style="3" customWidth="1"/>
    <col min="13271" max="13272" width="15" style="3" bestFit="1" customWidth="1"/>
    <col min="13273" max="13517" width="9.1796875" style="3"/>
    <col min="13518" max="13518" width="5.54296875" style="3" customWidth="1"/>
    <col min="13519" max="13519" width="8.54296875" style="3" customWidth="1"/>
    <col min="13520" max="13520" width="3.54296875" style="3" customWidth="1"/>
    <col min="13521" max="13521" width="44.54296875" style="3" customWidth="1"/>
    <col min="13522" max="13522" width="7.453125" style="3" customWidth="1"/>
    <col min="13523" max="13523" width="8.54296875" style="3" customWidth="1"/>
    <col min="13524" max="13524" width="10" style="3" customWidth="1"/>
    <col min="13525" max="13525" width="13.81640625" style="3" customWidth="1"/>
    <col min="13526" max="13526" width="4.453125" style="3" customWidth="1"/>
    <col min="13527" max="13528" width="15" style="3" bestFit="1" customWidth="1"/>
    <col min="13529" max="13773" width="9.1796875" style="3"/>
    <col min="13774" max="13774" width="5.54296875" style="3" customWidth="1"/>
    <col min="13775" max="13775" width="8.54296875" style="3" customWidth="1"/>
    <col min="13776" max="13776" width="3.54296875" style="3" customWidth="1"/>
    <col min="13777" max="13777" width="44.54296875" style="3" customWidth="1"/>
    <col min="13778" max="13778" width="7.453125" style="3" customWidth="1"/>
    <col min="13779" max="13779" width="8.54296875" style="3" customWidth="1"/>
    <col min="13780" max="13780" width="10" style="3" customWidth="1"/>
    <col min="13781" max="13781" width="13.81640625" style="3" customWidth="1"/>
    <col min="13782" max="13782" width="4.453125" style="3" customWidth="1"/>
    <col min="13783" max="13784" width="15" style="3" bestFit="1" customWidth="1"/>
    <col min="13785" max="14029" width="9.1796875" style="3"/>
    <col min="14030" max="14030" width="5.54296875" style="3" customWidth="1"/>
    <col min="14031" max="14031" width="8.54296875" style="3" customWidth="1"/>
    <col min="14032" max="14032" width="3.54296875" style="3" customWidth="1"/>
    <col min="14033" max="14033" width="44.54296875" style="3" customWidth="1"/>
    <col min="14034" max="14034" width="7.453125" style="3" customWidth="1"/>
    <col min="14035" max="14035" width="8.54296875" style="3" customWidth="1"/>
    <col min="14036" max="14036" width="10" style="3" customWidth="1"/>
    <col min="14037" max="14037" width="13.81640625" style="3" customWidth="1"/>
    <col min="14038" max="14038" width="4.453125" style="3" customWidth="1"/>
    <col min="14039" max="14040" width="15" style="3" bestFit="1" customWidth="1"/>
    <col min="14041" max="14285" width="9.1796875" style="3"/>
    <col min="14286" max="14286" width="5.54296875" style="3" customWidth="1"/>
    <col min="14287" max="14287" width="8.54296875" style="3" customWidth="1"/>
    <col min="14288" max="14288" width="3.54296875" style="3" customWidth="1"/>
    <col min="14289" max="14289" width="44.54296875" style="3" customWidth="1"/>
    <col min="14290" max="14290" width="7.453125" style="3" customWidth="1"/>
    <col min="14291" max="14291" width="8.54296875" style="3" customWidth="1"/>
    <col min="14292" max="14292" width="10" style="3" customWidth="1"/>
    <col min="14293" max="14293" width="13.81640625" style="3" customWidth="1"/>
    <col min="14294" max="14294" width="4.453125" style="3" customWidth="1"/>
    <col min="14295" max="14296" width="15" style="3" bestFit="1" customWidth="1"/>
    <col min="14297" max="14541" width="9.1796875" style="3"/>
    <col min="14542" max="14542" width="5.54296875" style="3" customWidth="1"/>
    <col min="14543" max="14543" width="8.54296875" style="3" customWidth="1"/>
    <col min="14544" max="14544" width="3.54296875" style="3" customWidth="1"/>
    <col min="14545" max="14545" width="44.54296875" style="3" customWidth="1"/>
    <col min="14546" max="14546" width="7.453125" style="3" customWidth="1"/>
    <col min="14547" max="14547" width="8.54296875" style="3" customWidth="1"/>
    <col min="14548" max="14548" width="10" style="3" customWidth="1"/>
    <col min="14549" max="14549" width="13.81640625" style="3" customWidth="1"/>
    <col min="14550" max="14550" width="4.453125" style="3" customWidth="1"/>
    <col min="14551" max="14552" width="15" style="3" bestFit="1" customWidth="1"/>
    <col min="14553" max="14797" width="9.1796875" style="3"/>
    <col min="14798" max="14798" width="5.54296875" style="3" customWidth="1"/>
    <col min="14799" max="14799" width="8.54296875" style="3" customWidth="1"/>
    <col min="14800" max="14800" width="3.54296875" style="3" customWidth="1"/>
    <col min="14801" max="14801" width="44.54296875" style="3" customWidth="1"/>
    <col min="14802" max="14802" width="7.453125" style="3" customWidth="1"/>
    <col min="14803" max="14803" width="8.54296875" style="3" customWidth="1"/>
    <col min="14804" max="14804" width="10" style="3" customWidth="1"/>
    <col min="14805" max="14805" width="13.81640625" style="3" customWidth="1"/>
    <col min="14806" max="14806" width="4.453125" style="3" customWidth="1"/>
    <col min="14807" max="14808" width="15" style="3" bestFit="1" customWidth="1"/>
    <col min="14809" max="15053" width="9.1796875" style="3"/>
    <col min="15054" max="15054" width="5.54296875" style="3" customWidth="1"/>
    <col min="15055" max="15055" width="8.54296875" style="3" customWidth="1"/>
    <col min="15056" max="15056" width="3.54296875" style="3" customWidth="1"/>
    <col min="15057" max="15057" width="44.54296875" style="3" customWidth="1"/>
    <col min="15058" max="15058" width="7.453125" style="3" customWidth="1"/>
    <col min="15059" max="15059" width="8.54296875" style="3" customWidth="1"/>
    <col min="15060" max="15060" width="10" style="3" customWidth="1"/>
    <col min="15061" max="15061" width="13.81640625" style="3" customWidth="1"/>
    <col min="15062" max="15062" width="4.453125" style="3" customWidth="1"/>
    <col min="15063" max="15064" width="15" style="3" bestFit="1" customWidth="1"/>
    <col min="15065" max="15309" width="9.1796875" style="3"/>
    <col min="15310" max="15310" width="5.54296875" style="3" customWidth="1"/>
    <col min="15311" max="15311" width="8.54296875" style="3" customWidth="1"/>
    <col min="15312" max="15312" width="3.54296875" style="3" customWidth="1"/>
    <col min="15313" max="15313" width="44.54296875" style="3" customWidth="1"/>
    <col min="15314" max="15314" width="7.453125" style="3" customWidth="1"/>
    <col min="15315" max="15315" width="8.54296875" style="3" customWidth="1"/>
    <col min="15316" max="15316" width="10" style="3" customWidth="1"/>
    <col min="15317" max="15317" width="13.81640625" style="3" customWidth="1"/>
    <col min="15318" max="15318" width="4.453125" style="3" customWidth="1"/>
    <col min="15319" max="15320" width="15" style="3" bestFit="1" customWidth="1"/>
    <col min="15321" max="15565" width="9.1796875" style="3"/>
    <col min="15566" max="15566" width="5.54296875" style="3" customWidth="1"/>
    <col min="15567" max="15567" width="8.54296875" style="3" customWidth="1"/>
    <col min="15568" max="15568" width="3.54296875" style="3" customWidth="1"/>
    <col min="15569" max="15569" width="44.54296875" style="3" customWidth="1"/>
    <col min="15570" max="15570" width="7.453125" style="3" customWidth="1"/>
    <col min="15571" max="15571" width="8.54296875" style="3" customWidth="1"/>
    <col min="15572" max="15572" width="10" style="3" customWidth="1"/>
    <col min="15573" max="15573" width="13.81640625" style="3" customWidth="1"/>
    <col min="15574" max="15574" width="4.453125" style="3" customWidth="1"/>
    <col min="15575" max="15576" width="15" style="3" bestFit="1" customWidth="1"/>
    <col min="15577" max="15821" width="9.1796875" style="3"/>
    <col min="15822" max="15822" width="5.54296875" style="3" customWidth="1"/>
    <col min="15823" max="15823" width="8.54296875" style="3" customWidth="1"/>
    <col min="15824" max="15824" width="3.54296875" style="3" customWidth="1"/>
    <col min="15825" max="15825" width="44.54296875" style="3" customWidth="1"/>
    <col min="15826" max="15826" width="7.453125" style="3" customWidth="1"/>
    <col min="15827" max="15827" width="8.54296875" style="3" customWidth="1"/>
    <col min="15828" max="15828" width="10" style="3" customWidth="1"/>
    <col min="15829" max="15829" width="13.81640625" style="3" customWidth="1"/>
    <col min="15830" max="15830" width="4.453125" style="3" customWidth="1"/>
    <col min="15831" max="15832" width="15" style="3" bestFit="1" customWidth="1"/>
    <col min="15833" max="16077" width="9.1796875" style="3"/>
    <col min="16078" max="16078" width="5.54296875" style="3" customWidth="1"/>
    <col min="16079" max="16079" width="8.54296875" style="3" customWidth="1"/>
    <col min="16080" max="16080" width="3.54296875" style="3" customWidth="1"/>
    <col min="16081" max="16081" width="44.54296875" style="3" customWidth="1"/>
    <col min="16082" max="16082" width="7.453125" style="3" customWidth="1"/>
    <col min="16083" max="16083" width="8.54296875" style="3" customWidth="1"/>
    <col min="16084" max="16084" width="10" style="3" customWidth="1"/>
    <col min="16085" max="16085" width="13.81640625" style="3" customWidth="1"/>
    <col min="16086" max="16086" width="4.453125" style="3" customWidth="1"/>
    <col min="16087" max="16088" width="15" style="3" bestFit="1" customWidth="1"/>
    <col min="16089" max="16384" width="9.1796875" style="3"/>
  </cols>
  <sheetData>
    <row r="1" spans="1:9" s="2" customFormat="1" ht="12.75" customHeight="1" x14ac:dyDescent="0.25">
      <c r="A1" s="27" t="s">
        <v>420</v>
      </c>
      <c r="C1" s="3"/>
      <c r="D1" s="3"/>
      <c r="G1" s="4"/>
      <c r="H1" s="5"/>
    </row>
    <row r="2" spans="1:9" s="2" customFormat="1" ht="12.75" customHeight="1" x14ac:dyDescent="0.25">
      <c r="A2" s="27" t="s">
        <v>487</v>
      </c>
      <c r="C2" s="3"/>
      <c r="D2" s="3"/>
      <c r="G2" s="4"/>
      <c r="H2" s="5"/>
    </row>
    <row r="3" spans="1:9" s="2" customFormat="1" ht="12.75" customHeight="1" x14ac:dyDescent="0.25">
      <c r="A3" s="27" t="s">
        <v>495</v>
      </c>
      <c r="C3" s="3"/>
      <c r="D3" s="3"/>
      <c r="G3" s="4"/>
      <c r="H3" s="5"/>
    </row>
    <row r="4" spans="1:9" s="2" customFormat="1" ht="12.75" customHeight="1" x14ac:dyDescent="0.25">
      <c r="A4" s="28" t="s">
        <v>421</v>
      </c>
      <c r="B4" s="1"/>
      <c r="C4" s="6"/>
      <c r="D4" s="3"/>
      <c r="G4" s="4"/>
      <c r="H4" s="5"/>
    </row>
    <row r="5" spans="1:9" s="2" customFormat="1" ht="12.75" customHeight="1" x14ac:dyDescent="0.25">
      <c r="A5" s="7" t="s">
        <v>0</v>
      </c>
      <c r="B5" s="8" t="s">
        <v>1</v>
      </c>
      <c r="C5" s="83" t="s">
        <v>2</v>
      </c>
      <c r="D5" s="84"/>
      <c r="E5" s="87" t="s">
        <v>3</v>
      </c>
      <c r="F5" s="87" t="s">
        <v>4</v>
      </c>
      <c r="G5" s="89" t="s">
        <v>5</v>
      </c>
      <c r="H5" s="91" t="s">
        <v>6</v>
      </c>
    </row>
    <row r="6" spans="1:9" s="2" customFormat="1" ht="12.75" customHeight="1" x14ac:dyDescent="0.25">
      <c r="A6" s="9" t="s">
        <v>7</v>
      </c>
      <c r="B6" s="10" t="s">
        <v>8</v>
      </c>
      <c r="C6" s="85"/>
      <c r="D6" s="86"/>
      <c r="E6" s="88"/>
      <c r="F6" s="88"/>
      <c r="G6" s="90"/>
      <c r="H6" s="92"/>
    </row>
    <row r="7" spans="1:9" s="2" customFormat="1" ht="16" customHeight="1" x14ac:dyDescent="0.25">
      <c r="A7" s="172"/>
      <c r="B7" s="173" t="s">
        <v>9</v>
      </c>
      <c r="C7" s="172"/>
      <c r="D7" s="174"/>
      <c r="E7" s="175"/>
      <c r="F7" s="176"/>
      <c r="G7" s="177"/>
      <c r="H7" s="178"/>
    </row>
    <row r="8" spans="1:9" s="2" customFormat="1" ht="16" customHeight="1" x14ac:dyDescent="0.25">
      <c r="A8" s="179">
        <v>2.1</v>
      </c>
      <c r="B8" s="180" t="s">
        <v>10</v>
      </c>
      <c r="C8" s="181" t="s">
        <v>11</v>
      </c>
      <c r="D8" s="182"/>
      <c r="E8" s="183"/>
      <c r="F8" s="184"/>
      <c r="G8" s="185"/>
      <c r="H8" s="186"/>
    </row>
    <row r="9" spans="1:9" s="2" customFormat="1" ht="16" customHeight="1" x14ac:dyDescent="0.25">
      <c r="A9" s="187" t="s">
        <v>273</v>
      </c>
      <c r="B9" s="183" t="s">
        <v>12</v>
      </c>
      <c r="C9" s="182" t="s">
        <v>13</v>
      </c>
      <c r="D9" s="182"/>
      <c r="E9" s="183" t="s">
        <v>14</v>
      </c>
      <c r="F9" s="184">
        <f>1400*0.2</f>
        <v>280</v>
      </c>
      <c r="G9" s="188"/>
      <c r="H9" s="186"/>
    </row>
    <row r="10" spans="1:9" ht="16" customHeight="1" x14ac:dyDescent="0.25">
      <c r="A10" s="189"/>
      <c r="B10" s="190"/>
      <c r="C10" s="191"/>
      <c r="D10" s="182"/>
      <c r="E10" s="192"/>
      <c r="F10" s="193"/>
      <c r="G10" s="194"/>
      <c r="H10" s="195"/>
    </row>
    <row r="11" spans="1:9" ht="16" customHeight="1" x14ac:dyDescent="0.25">
      <c r="A11" s="187"/>
      <c r="B11" s="180" t="s">
        <v>9</v>
      </c>
      <c r="C11" s="182" t="s">
        <v>56</v>
      </c>
      <c r="D11" s="182"/>
      <c r="E11" s="183"/>
      <c r="F11" s="184"/>
      <c r="G11" s="185"/>
      <c r="H11" s="186"/>
    </row>
    <row r="12" spans="1:9" ht="16" customHeight="1" x14ac:dyDescent="0.25">
      <c r="A12" s="179">
        <v>2.2000000000000002</v>
      </c>
      <c r="B12" s="180" t="s">
        <v>78</v>
      </c>
      <c r="C12" s="181" t="s">
        <v>84</v>
      </c>
      <c r="D12" s="182"/>
      <c r="E12" s="183"/>
      <c r="F12" s="184"/>
      <c r="G12" s="185"/>
      <c r="H12" s="186"/>
    </row>
    <row r="13" spans="1:9" ht="16" customHeight="1" x14ac:dyDescent="0.25">
      <c r="A13" s="187" t="s">
        <v>85</v>
      </c>
      <c r="B13" s="183" t="s">
        <v>15</v>
      </c>
      <c r="C13" s="187" t="s">
        <v>86</v>
      </c>
      <c r="D13" s="187"/>
      <c r="E13" s="183"/>
      <c r="F13" s="184"/>
      <c r="G13" s="185"/>
      <c r="H13" s="186"/>
      <c r="I13" s="171"/>
    </row>
    <row r="14" spans="1:9" ht="16" customHeight="1" x14ac:dyDescent="0.25">
      <c r="A14" s="179"/>
      <c r="B14" s="180"/>
      <c r="C14" s="187" t="s">
        <v>87</v>
      </c>
      <c r="D14" s="187"/>
      <c r="E14" s="183"/>
      <c r="F14" s="184"/>
      <c r="G14" s="185"/>
      <c r="H14" s="186"/>
      <c r="I14" s="171"/>
    </row>
    <row r="15" spans="1:9" ht="16" customHeight="1" x14ac:dyDescent="0.25">
      <c r="A15" s="179"/>
      <c r="B15" s="180"/>
      <c r="C15" s="187" t="s">
        <v>88</v>
      </c>
      <c r="D15" s="187"/>
      <c r="E15" s="183"/>
      <c r="F15" s="184"/>
      <c r="G15" s="185"/>
      <c r="H15" s="186"/>
    </row>
    <row r="16" spans="1:9" ht="16" customHeight="1" x14ac:dyDescent="0.25">
      <c r="A16" s="179"/>
      <c r="B16" s="180"/>
      <c r="C16" s="187" t="s">
        <v>89</v>
      </c>
      <c r="D16" s="187"/>
      <c r="E16" s="183"/>
      <c r="F16" s="184"/>
      <c r="G16" s="183"/>
      <c r="H16" s="186"/>
    </row>
    <row r="17" spans="1:8" ht="16" customHeight="1" x14ac:dyDescent="0.25">
      <c r="A17" s="179"/>
      <c r="B17" s="180"/>
      <c r="C17" s="187"/>
      <c r="D17" s="187"/>
      <c r="E17" s="183"/>
      <c r="F17" s="184"/>
      <c r="G17" s="183"/>
      <c r="H17" s="186"/>
    </row>
    <row r="18" spans="1:8" ht="16" customHeight="1" x14ac:dyDescent="0.25">
      <c r="A18" s="179"/>
      <c r="B18" s="180"/>
      <c r="C18" s="182" t="s">
        <v>18</v>
      </c>
      <c r="D18" s="182" t="s">
        <v>99</v>
      </c>
      <c r="E18" s="183" t="s">
        <v>16</v>
      </c>
      <c r="F18" s="184">
        <v>900</v>
      </c>
      <c r="G18" s="185"/>
      <c r="H18" s="186"/>
    </row>
    <row r="19" spans="1:8" ht="16" customHeight="1" x14ac:dyDescent="0.25">
      <c r="A19" s="179"/>
      <c r="B19" s="180"/>
      <c r="C19" s="182"/>
      <c r="D19" s="182"/>
      <c r="E19" s="183"/>
      <c r="F19" s="184"/>
      <c r="G19" s="185"/>
      <c r="H19" s="186"/>
    </row>
    <row r="20" spans="1:8" ht="16" customHeight="1" x14ac:dyDescent="0.25">
      <c r="A20" s="179"/>
      <c r="B20" s="180"/>
      <c r="C20" s="182" t="s">
        <v>19</v>
      </c>
      <c r="D20" s="182" t="s">
        <v>100</v>
      </c>
      <c r="E20" s="183" t="s">
        <v>16</v>
      </c>
      <c r="F20" s="184">
        <v>50</v>
      </c>
      <c r="G20" s="185"/>
      <c r="H20" s="186"/>
    </row>
    <row r="21" spans="1:8" ht="16" customHeight="1" x14ac:dyDescent="0.25">
      <c r="A21" s="179"/>
      <c r="B21" s="180"/>
      <c r="C21" s="182"/>
      <c r="D21" s="182"/>
      <c r="E21" s="183"/>
      <c r="F21" s="184"/>
      <c r="G21" s="185"/>
      <c r="H21" s="186"/>
    </row>
    <row r="22" spans="1:8" ht="16" customHeight="1" x14ac:dyDescent="0.25">
      <c r="A22" s="179"/>
      <c r="B22" s="180"/>
      <c r="C22" s="182" t="s">
        <v>27</v>
      </c>
      <c r="D22" s="182" t="s">
        <v>101</v>
      </c>
      <c r="E22" s="183" t="s">
        <v>16</v>
      </c>
      <c r="F22" s="184">
        <v>25</v>
      </c>
      <c r="G22" s="185"/>
      <c r="H22" s="186"/>
    </row>
    <row r="23" spans="1:8" ht="16" customHeight="1" x14ac:dyDescent="0.25">
      <c r="A23" s="179"/>
      <c r="B23" s="180"/>
      <c r="C23" s="182"/>
      <c r="D23" s="182"/>
      <c r="E23" s="183"/>
      <c r="F23" s="184"/>
      <c r="G23" s="185"/>
      <c r="H23" s="186"/>
    </row>
    <row r="24" spans="1:8" ht="16" customHeight="1" x14ac:dyDescent="0.25">
      <c r="A24" s="187" t="s">
        <v>90</v>
      </c>
      <c r="B24" s="183" t="s">
        <v>17</v>
      </c>
      <c r="C24" s="182" t="s">
        <v>91</v>
      </c>
      <c r="D24" s="182"/>
      <c r="E24" s="183"/>
      <c r="F24" s="184"/>
      <c r="G24" s="185"/>
      <c r="H24" s="186"/>
    </row>
    <row r="25" spans="1:8" ht="16" customHeight="1" x14ac:dyDescent="0.25">
      <c r="A25" s="187"/>
      <c r="B25" s="182"/>
      <c r="C25" s="182" t="s">
        <v>18</v>
      </c>
      <c r="D25" s="182" t="s">
        <v>92</v>
      </c>
      <c r="E25" s="183" t="s">
        <v>16</v>
      </c>
      <c r="F25" s="184">
        <f>(F18)*15%</f>
        <v>135</v>
      </c>
      <c r="G25" s="185"/>
      <c r="H25" s="196"/>
    </row>
    <row r="26" spans="1:8" ht="16" customHeight="1" x14ac:dyDescent="0.25">
      <c r="A26" s="187"/>
      <c r="B26" s="182"/>
      <c r="C26" s="182"/>
      <c r="D26" s="182"/>
      <c r="E26" s="183"/>
      <c r="F26" s="184"/>
      <c r="G26" s="185"/>
      <c r="H26" s="186"/>
    </row>
    <row r="27" spans="1:8" ht="16" customHeight="1" x14ac:dyDescent="0.25">
      <c r="A27" s="187"/>
      <c r="B27" s="182"/>
      <c r="C27" s="182" t="s">
        <v>19</v>
      </c>
      <c r="D27" s="182" t="s">
        <v>93</v>
      </c>
      <c r="E27" s="183" t="s">
        <v>16</v>
      </c>
      <c r="F27" s="184">
        <f>(F18)*25%</f>
        <v>225</v>
      </c>
      <c r="G27" s="185"/>
      <c r="H27" s="186"/>
    </row>
    <row r="28" spans="1:8" ht="16" customHeight="1" x14ac:dyDescent="0.25">
      <c r="A28" s="187"/>
      <c r="B28" s="182"/>
      <c r="C28" s="182"/>
      <c r="D28" s="182"/>
      <c r="E28" s="183"/>
      <c r="F28" s="184"/>
      <c r="G28" s="185"/>
      <c r="H28" s="186"/>
    </row>
    <row r="29" spans="1:8" ht="16" customHeight="1" x14ac:dyDescent="0.25">
      <c r="A29" s="187"/>
      <c r="B29" s="182"/>
      <c r="C29" s="182" t="s">
        <v>27</v>
      </c>
      <c r="D29" s="182" t="s">
        <v>94</v>
      </c>
      <c r="E29" s="183" t="s">
        <v>16</v>
      </c>
      <c r="F29" s="184">
        <f>(F18)*2%</f>
        <v>18</v>
      </c>
      <c r="G29" s="185"/>
      <c r="H29" s="186"/>
    </row>
    <row r="30" spans="1:8" ht="16" customHeight="1" x14ac:dyDescent="0.25">
      <c r="A30" s="182"/>
      <c r="B30" s="183"/>
      <c r="C30" s="187"/>
      <c r="D30" s="187"/>
      <c r="E30" s="183"/>
      <c r="F30" s="183"/>
      <c r="G30" s="197"/>
      <c r="H30" s="186"/>
    </row>
    <row r="31" spans="1:8" ht="16" customHeight="1" x14ac:dyDescent="0.25">
      <c r="A31" s="187" t="s">
        <v>95</v>
      </c>
      <c r="B31" s="183" t="s">
        <v>96</v>
      </c>
      <c r="C31" s="182" t="s">
        <v>97</v>
      </c>
      <c r="D31" s="182"/>
      <c r="E31" s="183"/>
      <c r="F31" s="184"/>
      <c r="G31" s="185"/>
      <c r="H31" s="196"/>
    </row>
    <row r="32" spans="1:8" ht="16" customHeight="1" x14ac:dyDescent="0.25">
      <c r="A32" s="187"/>
      <c r="B32" s="182"/>
      <c r="C32" s="182" t="s">
        <v>98</v>
      </c>
      <c r="D32" s="182"/>
      <c r="E32" s="183" t="s">
        <v>16</v>
      </c>
      <c r="F32" s="184">
        <f>+F18*0.15</f>
        <v>135</v>
      </c>
      <c r="G32" s="185"/>
      <c r="H32" s="186"/>
    </row>
    <row r="33" spans="1:8" ht="16" customHeight="1" x14ac:dyDescent="0.25">
      <c r="A33" s="187"/>
      <c r="B33" s="182"/>
      <c r="C33" s="182"/>
      <c r="D33" s="182"/>
      <c r="E33" s="183"/>
      <c r="F33" s="184"/>
      <c r="G33" s="185"/>
      <c r="H33" s="196"/>
    </row>
    <row r="34" spans="1:8" ht="16" customHeight="1" x14ac:dyDescent="0.25">
      <c r="A34" s="187" t="s">
        <v>95</v>
      </c>
      <c r="B34" s="183" t="s">
        <v>20</v>
      </c>
      <c r="C34" s="187" t="s">
        <v>21</v>
      </c>
      <c r="D34" s="187"/>
      <c r="E34" s="182"/>
      <c r="F34" s="183"/>
      <c r="G34" s="198"/>
      <c r="H34" s="186"/>
    </row>
    <row r="35" spans="1:8" ht="16" customHeight="1" x14ac:dyDescent="0.25">
      <c r="A35" s="182"/>
      <c r="B35" s="183"/>
      <c r="C35" s="187" t="s">
        <v>22</v>
      </c>
      <c r="D35" s="187"/>
      <c r="E35" s="182"/>
      <c r="F35" s="183"/>
      <c r="G35" s="198"/>
      <c r="H35" s="186"/>
    </row>
    <row r="36" spans="1:8" ht="16" customHeight="1" x14ac:dyDescent="0.25">
      <c r="A36" s="182"/>
      <c r="B36" s="183"/>
      <c r="C36" s="187" t="s">
        <v>23</v>
      </c>
      <c r="D36" s="187"/>
      <c r="E36" s="183" t="s">
        <v>16</v>
      </c>
      <c r="F36" s="184">
        <f>(F27)*1</f>
        <v>225</v>
      </c>
      <c r="G36" s="198"/>
      <c r="H36" s="186"/>
    </row>
    <row r="37" spans="1:8" ht="16" customHeight="1" x14ac:dyDescent="0.25">
      <c r="A37" s="187"/>
      <c r="B37" s="182"/>
      <c r="C37" s="182"/>
      <c r="D37" s="182"/>
      <c r="E37" s="183"/>
      <c r="F37" s="184"/>
      <c r="G37" s="185"/>
      <c r="H37" s="196"/>
    </row>
    <row r="38" spans="1:8" ht="16" customHeight="1" x14ac:dyDescent="0.25">
      <c r="A38" s="187" t="s">
        <v>446</v>
      </c>
      <c r="B38" s="183" t="s">
        <v>24</v>
      </c>
      <c r="C38" s="182" t="s">
        <v>25</v>
      </c>
      <c r="D38" s="182"/>
      <c r="E38" s="183"/>
      <c r="F38" s="184"/>
      <c r="G38" s="185"/>
      <c r="H38" s="196"/>
    </row>
    <row r="39" spans="1:8" ht="16" customHeight="1" x14ac:dyDescent="0.25">
      <c r="A39" s="187"/>
      <c r="B39" s="182"/>
      <c r="C39" s="182" t="s">
        <v>26</v>
      </c>
      <c r="D39" s="182"/>
      <c r="E39" s="183" t="s">
        <v>16</v>
      </c>
      <c r="F39" s="184">
        <f>+F29+F27+F25</f>
        <v>378</v>
      </c>
      <c r="G39" s="185"/>
      <c r="H39" s="196"/>
    </row>
    <row r="40" spans="1:8" ht="16" customHeight="1" x14ac:dyDescent="0.25">
      <c r="A40" s="182"/>
      <c r="B40" s="183"/>
      <c r="C40" s="187"/>
      <c r="D40" s="187"/>
      <c r="E40" s="183"/>
      <c r="F40" s="183"/>
      <c r="G40" s="197"/>
      <c r="H40" s="186"/>
    </row>
    <row r="41" spans="1:8" ht="16" customHeight="1" x14ac:dyDescent="0.25">
      <c r="A41" s="182"/>
      <c r="B41" s="183"/>
      <c r="C41" s="187"/>
      <c r="D41" s="187"/>
      <c r="E41" s="183"/>
      <c r="F41" s="183"/>
      <c r="G41" s="197"/>
      <c r="H41" s="186"/>
    </row>
    <row r="42" spans="1:8" ht="16" customHeight="1" x14ac:dyDescent="0.25">
      <c r="A42" s="182"/>
      <c r="B42" s="183"/>
      <c r="C42" s="187"/>
      <c r="D42" s="187"/>
      <c r="E42" s="183"/>
      <c r="F42" s="183"/>
      <c r="G42" s="197"/>
      <c r="H42" s="186"/>
    </row>
    <row r="43" spans="1:8" ht="16" customHeight="1" x14ac:dyDescent="0.25">
      <c r="A43" s="182"/>
      <c r="B43" s="183"/>
      <c r="C43" s="187"/>
      <c r="D43" s="187"/>
      <c r="E43" s="183"/>
      <c r="F43" s="183"/>
      <c r="G43" s="197"/>
      <c r="H43" s="186"/>
    </row>
    <row r="44" spans="1:8" customFormat="1" ht="16" customHeight="1" x14ac:dyDescent="0.35">
      <c r="A44" s="126"/>
      <c r="B44" s="126"/>
      <c r="C44" s="134"/>
      <c r="D44" s="147" t="s">
        <v>33</v>
      </c>
      <c r="E44" s="140"/>
      <c r="F44" s="140"/>
      <c r="G44" s="129"/>
      <c r="H44" s="130"/>
    </row>
    <row r="45" spans="1:8" customFormat="1" ht="16" customHeight="1" x14ac:dyDescent="0.35">
      <c r="A45" s="126"/>
      <c r="B45" s="126"/>
      <c r="C45" s="134"/>
      <c r="D45" s="147" t="s">
        <v>34</v>
      </c>
      <c r="E45" s="140"/>
      <c r="F45" s="140"/>
      <c r="G45" s="129"/>
      <c r="H45" s="130"/>
    </row>
    <row r="46" spans="1:8" ht="16" customHeight="1" x14ac:dyDescent="0.25">
      <c r="A46" s="199"/>
      <c r="B46" s="200" t="s">
        <v>9</v>
      </c>
      <c r="C46" s="199"/>
      <c r="D46" s="199"/>
      <c r="E46" s="201"/>
      <c r="F46" s="202"/>
      <c r="G46" s="185"/>
      <c r="H46" s="196"/>
    </row>
    <row r="47" spans="1:8" ht="16" customHeight="1" x14ac:dyDescent="0.25">
      <c r="A47" s="179">
        <v>2.2999999999999998</v>
      </c>
      <c r="B47" s="200" t="s">
        <v>36</v>
      </c>
      <c r="C47" s="203" t="s">
        <v>64</v>
      </c>
      <c r="D47" s="187"/>
      <c r="E47" s="183"/>
      <c r="F47" s="184"/>
      <c r="G47" s="185"/>
      <c r="H47" s="196"/>
    </row>
    <row r="48" spans="1:8" ht="16" customHeight="1" x14ac:dyDescent="0.25">
      <c r="A48" s="187"/>
      <c r="B48" s="183" t="s">
        <v>65</v>
      </c>
      <c r="C48" s="182" t="s">
        <v>66</v>
      </c>
      <c r="D48" s="187"/>
      <c r="E48" s="182"/>
      <c r="F48" s="184"/>
      <c r="G48" s="185"/>
      <c r="H48" s="196"/>
    </row>
    <row r="49" spans="1:14" ht="16" customHeight="1" x14ac:dyDescent="0.25">
      <c r="A49" s="187"/>
      <c r="B49" s="183"/>
      <c r="C49" s="182" t="s">
        <v>67</v>
      </c>
      <c r="D49" s="187"/>
      <c r="E49" s="182"/>
      <c r="F49" s="184"/>
      <c r="G49" s="185"/>
      <c r="H49" s="196"/>
    </row>
    <row r="50" spans="1:14" ht="16" customHeight="1" x14ac:dyDescent="0.25">
      <c r="A50" s="187"/>
      <c r="B50" s="183"/>
      <c r="C50" s="182" t="s">
        <v>68</v>
      </c>
      <c r="D50" s="187"/>
      <c r="E50" s="182"/>
      <c r="F50" s="184"/>
      <c r="G50" s="185"/>
      <c r="H50" s="196"/>
    </row>
    <row r="51" spans="1:14" ht="16" customHeight="1" x14ac:dyDescent="0.25">
      <c r="A51" s="187"/>
      <c r="B51" s="183"/>
      <c r="C51" s="182" t="s">
        <v>69</v>
      </c>
      <c r="D51" s="187"/>
      <c r="E51" s="182"/>
      <c r="F51" s="184"/>
      <c r="G51" s="185"/>
      <c r="H51" s="196"/>
    </row>
    <row r="52" spans="1:14" ht="16" customHeight="1" x14ac:dyDescent="0.25">
      <c r="A52" s="187"/>
      <c r="B52" s="183"/>
      <c r="C52" s="182" t="s">
        <v>18</v>
      </c>
      <c r="D52" s="182" t="s">
        <v>70</v>
      </c>
      <c r="E52" s="183" t="s">
        <v>30</v>
      </c>
      <c r="F52" s="184">
        <v>50</v>
      </c>
      <c r="G52" s="185"/>
      <c r="H52" s="196"/>
    </row>
    <row r="53" spans="1:14" ht="16" customHeight="1" x14ac:dyDescent="0.25">
      <c r="A53" s="189"/>
      <c r="B53" s="192"/>
      <c r="C53" s="182"/>
      <c r="D53" s="182"/>
      <c r="E53" s="183"/>
      <c r="F53" s="184"/>
      <c r="G53" s="185"/>
      <c r="H53" s="196"/>
    </row>
    <row r="54" spans="1:14" ht="16" customHeight="1" x14ac:dyDescent="0.25">
      <c r="A54" s="189"/>
      <c r="B54" s="192"/>
      <c r="C54" s="182" t="s">
        <v>19</v>
      </c>
      <c r="D54" s="182" t="s">
        <v>71</v>
      </c>
      <c r="E54" s="183" t="s">
        <v>30</v>
      </c>
      <c r="F54" s="184">
        <f>50</f>
        <v>50</v>
      </c>
      <c r="G54" s="185"/>
      <c r="H54" s="196"/>
    </row>
    <row r="55" spans="1:14" ht="16" customHeight="1" x14ac:dyDescent="0.25">
      <c r="A55" s="187"/>
      <c r="B55" s="183"/>
      <c r="C55" s="204"/>
      <c r="D55" s="182"/>
      <c r="E55" s="204"/>
      <c r="F55" s="204"/>
      <c r="G55" s="185"/>
      <c r="H55" s="186"/>
    </row>
    <row r="56" spans="1:14" ht="16" customHeight="1" x14ac:dyDescent="0.25">
      <c r="A56" s="179">
        <v>2.4</v>
      </c>
      <c r="B56" s="183" t="s">
        <v>65</v>
      </c>
      <c r="C56" s="205" t="s">
        <v>72</v>
      </c>
      <c r="D56" s="187"/>
      <c r="E56" s="183"/>
      <c r="F56" s="184"/>
      <c r="G56" s="185"/>
      <c r="H56" s="196"/>
    </row>
    <row r="57" spans="1:14" ht="16" customHeight="1" x14ac:dyDescent="0.25">
      <c r="A57" s="187"/>
      <c r="B57" s="183"/>
      <c r="C57" s="187" t="s">
        <v>73</v>
      </c>
      <c r="D57" s="187"/>
      <c r="E57" s="183" t="s">
        <v>30</v>
      </c>
      <c r="F57" s="184">
        <v>5</v>
      </c>
      <c r="G57" s="185"/>
      <c r="H57" s="196"/>
    </row>
    <row r="58" spans="1:14" ht="16" customHeight="1" x14ac:dyDescent="0.25">
      <c r="A58" s="187"/>
      <c r="B58" s="183"/>
      <c r="C58" s="206"/>
      <c r="D58" s="182"/>
      <c r="E58" s="204"/>
      <c r="F58" s="204"/>
      <c r="G58" s="185"/>
      <c r="H58" s="186"/>
      <c r="I58" s="171"/>
      <c r="K58" s="20"/>
      <c r="M58" s="20"/>
      <c r="N58" s="20"/>
    </row>
    <row r="59" spans="1:14" ht="16" customHeight="1" x14ac:dyDescent="0.25">
      <c r="A59" s="179">
        <v>2.5</v>
      </c>
      <c r="B59" s="183" t="s">
        <v>12</v>
      </c>
      <c r="C59" s="205" t="s">
        <v>74</v>
      </c>
      <c r="D59" s="187"/>
      <c r="E59" s="183"/>
      <c r="F59" s="184"/>
      <c r="G59" s="185"/>
      <c r="H59" s="196"/>
      <c r="I59" s="171"/>
      <c r="K59" s="20"/>
      <c r="M59" s="20"/>
      <c r="N59" s="20"/>
    </row>
    <row r="60" spans="1:14" ht="16" customHeight="1" x14ac:dyDescent="0.25">
      <c r="A60" s="187"/>
      <c r="B60" s="183"/>
      <c r="C60" s="187" t="s">
        <v>18</v>
      </c>
      <c r="D60" s="187" t="s">
        <v>75</v>
      </c>
      <c r="E60" s="183"/>
      <c r="F60" s="184"/>
      <c r="G60" s="185"/>
      <c r="H60" s="196"/>
      <c r="I60" s="171"/>
      <c r="K60" s="20"/>
      <c r="M60" s="20"/>
      <c r="N60" s="20"/>
    </row>
    <row r="61" spans="1:14" ht="16" customHeight="1" x14ac:dyDescent="0.25">
      <c r="A61" s="182"/>
      <c r="B61" s="183"/>
      <c r="C61" s="182"/>
      <c r="D61" s="182" t="s">
        <v>82</v>
      </c>
      <c r="E61" s="207" t="s">
        <v>28</v>
      </c>
      <c r="F61" s="184">
        <v>1400</v>
      </c>
      <c r="G61" s="185"/>
      <c r="H61" s="208"/>
      <c r="I61" s="171"/>
      <c r="K61" s="20"/>
      <c r="M61" s="20"/>
      <c r="N61" s="20"/>
    </row>
    <row r="62" spans="1:14" ht="16" customHeight="1" x14ac:dyDescent="0.25">
      <c r="A62" s="182"/>
      <c r="B62" s="183"/>
      <c r="C62" s="182"/>
      <c r="D62" s="182"/>
      <c r="E62" s="183"/>
      <c r="F62" s="184"/>
      <c r="G62" s="185"/>
      <c r="H62" s="196"/>
      <c r="I62" s="171"/>
      <c r="K62" s="20"/>
      <c r="M62" s="20"/>
      <c r="N62" s="20"/>
    </row>
    <row r="63" spans="1:14" ht="16" customHeight="1" x14ac:dyDescent="0.25">
      <c r="A63" s="182"/>
      <c r="B63" s="183"/>
      <c r="C63" s="182" t="s">
        <v>19</v>
      </c>
      <c r="D63" s="182" t="s">
        <v>76</v>
      </c>
      <c r="E63" s="207" t="s">
        <v>83</v>
      </c>
      <c r="F63" s="184">
        <f>420</f>
        <v>420</v>
      </c>
      <c r="G63" s="185"/>
      <c r="H63" s="208"/>
      <c r="I63" s="171"/>
      <c r="K63" s="20"/>
      <c r="M63" s="20"/>
      <c r="N63" s="20"/>
    </row>
    <row r="64" spans="1:14" ht="16" customHeight="1" x14ac:dyDescent="0.25">
      <c r="A64" s="182"/>
      <c r="B64" s="183"/>
      <c r="C64" s="182"/>
      <c r="D64" s="182"/>
      <c r="E64" s="207"/>
      <c r="F64" s="184"/>
      <c r="G64" s="185"/>
      <c r="H64" s="208"/>
      <c r="I64" s="171"/>
      <c r="K64" s="20"/>
      <c r="M64" s="20"/>
      <c r="N64" s="20"/>
    </row>
    <row r="65" spans="1:14" ht="16" customHeight="1" x14ac:dyDescent="0.25">
      <c r="A65" s="182"/>
      <c r="B65" s="183"/>
      <c r="C65" s="182" t="s">
        <v>27</v>
      </c>
      <c r="D65" s="182" t="s">
        <v>77</v>
      </c>
      <c r="E65" s="207" t="s">
        <v>81</v>
      </c>
      <c r="F65" s="184">
        <v>1</v>
      </c>
      <c r="G65" s="185"/>
      <c r="H65" s="208"/>
      <c r="I65" s="171"/>
      <c r="K65" s="20"/>
      <c r="L65" s="22"/>
      <c r="M65" s="20"/>
      <c r="N65" s="20"/>
    </row>
    <row r="66" spans="1:14" ht="16" customHeight="1" x14ac:dyDescent="0.25">
      <c r="A66" s="182"/>
      <c r="B66" s="183"/>
      <c r="C66" s="182"/>
      <c r="D66" s="182"/>
      <c r="E66" s="207"/>
      <c r="F66" s="184"/>
      <c r="G66" s="185"/>
      <c r="H66" s="208"/>
      <c r="I66" s="171"/>
      <c r="K66" s="20"/>
      <c r="M66" s="20"/>
      <c r="N66" s="20"/>
    </row>
    <row r="67" spans="1:14" ht="16" customHeight="1" x14ac:dyDescent="0.25">
      <c r="A67" s="209">
        <v>2.6</v>
      </c>
      <c r="B67" s="180" t="s">
        <v>491</v>
      </c>
      <c r="C67" s="203" t="s">
        <v>492</v>
      </c>
      <c r="D67" s="187"/>
      <c r="E67" s="183"/>
      <c r="F67" s="184"/>
      <c r="G67" s="185"/>
      <c r="H67" s="196"/>
      <c r="I67" s="171"/>
      <c r="K67" s="20"/>
      <c r="M67" s="20"/>
      <c r="N67" s="20"/>
    </row>
    <row r="68" spans="1:14" ht="16" customHeight="1" x14ac:dyDescent="0.25">
      <c r="A68" s="187"/>
      <c r="B68" s="183"/>
      <c r="C68" s="187" t="s">
        <v>80</v>
      </c>
      <c r="D68" s="187"/>
      <c r="E68" s="183"/>
      <c r="F68" s="184"/>
      <c r="G68" s="185"/>
      <c r="H68" s="196"/>
      <c r="I68" s="171"/>
      <c r="K68" s="20"/>
      <c r="M68" s="20"/>
      <c r="N68" s="20"/>
    </row>
    <row r="69" spans="1:14" ht="16" customHeight="1" x14ac:dyDescent="0.25">
      <c r="A69" s="187"/>
      <c r="B69" s="183"/>
      <c r="C69" s="187" t="s">
        <v>489</v>
      </c>
      <c r="D69" s="187"/>
      <c r="E69" s="183"/>
      <c r="F69" s="184"/>
      <c r="G69" s="185"/>
      <c r="H69" s="196"/>
      <c r="I69" s="171"/>
      <c r="K69" s="20"/>
      <c r="M69" s="20"/>
      <c r="N69" s="20"/>
    </row>
    <row r="70" spans="1:14" ht="16" customHeight="1" x14ac:dyDescent="0.25">
      <c r="A70" s="187"/>
      <c r="B70" s="182"/>
      <c r="C70" s="187" t="s">
        <v>488</v>
      </c>
      <c r="D70" s="187"/>
      <c r="E70" s="183"/>
      <c r="F70" s="184"/>
      <c r="G70" s="185"/>
      <c r="H70" s="196"/>
      <c r="I70" s="171"/>
      <c r="K70" s="20"/>
      <c r="M70" s="20"/>
      <c r="N70" s="20"/>
    </row>
    <row r="71" spans="1:14" ht="16" customHeight="1" x14ac:dyDescent="0.35">
      <c r="A71" s="182"/>
      <c r="B71" s="183"/>
      <c r="C71" s="182" t="s">
        <v>490</v>
      </c>
      <c r="D71" s="182"/>
      <c r="E71" s="183" t="s">
        <v>81</v>
      </c>
      <c r="F71" s="184">
        <f>2+18</f>
        <v>20</v>
      </c>
      <c r="G71" s="185"/>
      <c r="H71" s="196"/>
      <c r="I71" s="171"/>
      <c r="K71" s="18"/>
      <c r="L71" s="19"/>
      <c r="M71" s="18"/>
      <c r="N71" s="18"/>
    </row>
    <row r="72" spans="1:14" ht="16" customHeight="1" x14ac:dyDescent="0.35">
      <c r="A72" s="182"/>
      <c r="B72" s="183"/>
      <c r="C72" s="182"/>
      <c r="D72" s="182"/>
      <c r="E72" s="182"/>
      <c r="F72" s="184"/>
      <c r="G72" s="185"/>
      <c r="H72" s="208"/>
      <c r="I72" s="171"/>
      <c r="K72" s="18"/>
      <c r="L72" s="19"/>
      <c r="M72" s="18"/>
      <c r="N72" s="18"/>
    </row>
    <row r="73" spans="1:14" ht="16" customHeight="1" x14ac:dyDescent="0.35">
      <c r="A73" s="210"/>
      <c r="B73" s="211" t="s">
        <v>9</v>
      </c>
      <c r="C73" s="212"/>
      <c r="D73" s="212"/>
      <c r="E73" s="213"/>
      <c r="F73" s="214"/>
      <c r="G73" s="215"/>
      <c r="H73" s="216"/>
      <c r="I73" s="171"/>
      <c r="K73" s="18"/>
      <c r="L73" s="19"/>
      <c r="M73" s="18"/>
      <c r="N73" s="18"/>
    </row>
    <row r="74" spans="1:14" ht="16" customHeight="1" x14ac:dyDescent="0.25">
      <c r="A74" s="217">
        <v>2.7</v>
      </c>
      <c r="B74" s="211" t="s">
        <v>36</v>
      </c>
      <c r="C74" s="218" t="s">
        <v>135</v>
      </c>
      <c r="D74" s="219"/>
      <c r="E74" s="213"/>
      <c r="F74" s="214"/>
      <c r="G74" s="215"/>
      <c r="H74" s="216"/>
      <c r="I74" s="171"/>
      <c r="K74" s="20"/>
      <c r="L74" s="17"/>
      <c r="M74" s="20"/>
      <c r="N74" s="20"/>
    </row>
    <row r="75" spans="1:14" ht="16" customHeight="1" x14ac:dyDescent="0.25">
      <c r="A75" s="210"/>
      <c r="B75" s="204"/>
      <c r="C75" s="218" t="s">
        <v>136</v>
      </c>
      <c r="D75" s="212"/>
      <c r="E75" s="220"/>
      <c r="F75" s="221"/>
      <c r="G75" s="222"/>
      <c r="H75" s="216"/>
      <c r="I75" s="171"/>
      <c r="K75" s="20"/>
      <c r="M75" s="20"/>
      <c r="N75" s="20"/>
    </row>
    <row r="76" spans="1:14" ht="16" customHeight="1" x14ac:dyDescent="0.25">
      <c r="A76" s="210" t="s">
        <v>374</v>
      </c>
      <c r="B76" s="223" t="s">
        <v>12</v>
      </c>
      <c r="C76" s="224" t="s">
        <v>137</v>
      </c>
      <c r="D76" s="224"/>
      <c r="E76" s="223"/>
      <c r="F76" s="225"/>
      <c r="G76" s="226"/>
      <c r="H76" s="227"/>
      <c r="I76" s="171"/>
      <c r="K76" s="20"/>
      <c r="M76" s="20"/>
      <c r="N76" s="20"/>
    </row>
    <row r="77" spans="1:14" ht="16" customHeight="1" x14ac:dyDescent="0.25">
      <c r="A77" s="223"/>
      <c r="B77" s="223"/>
      <c r="C77" s="224" t="s">
        <v>445</v>
      </c>
      <c r="D77" s="224"/>
      <c r="E77" s="223"/>
      <c r="F77" s="225"/>
      <c r="G77" s="226"/>
      <c r="H77" s="227"/>
      <c r="I77" s="171"/>
      <c r="K77" s="20"/>
      <c r="M77" s="20"/>
      <c r="N77" s="20"/>
    </row>
    <row r="78" spans="1:14" ht="16" customHeight="1" x14ac:dyDescent="0.25">
      <c r="A78" s="223"/>
      <c r="B78" s="223"/>
      <c r="C78" s="224" t="s">
        <v>139</v>
      </c>
      <c r="D78" s="224"/>
      <c r="E78" s="223"/>
      <c r="F78" s="225"/>
      <c r="G78" s="226"/>
      <c r="H78" s="227"/>
      <c r="I78" s="171"/>
      <c r="K78" s="20"/>
      <c r="M78" s="20"/>
      <c r="N78" s="20"/>
    </row>
    <row r="79" spans="1:14" ht="16" customHeight="1" x14ac:dyDescent="0.25">
      <c r="A79" s="223"/>
      <c r="B79" s="223"/>
      <c r="C79" s="224" t="s">
        <v>140</v>
      </c>
      <c r="D79" s="224"/>
      <c r="E79" s="223"/>
      <c r="F79" s="225"/>
      <c r="G79" s="226"/>
      <c r="H79" s="227"/>
      <c r="I79" s="171"/>
      <c r="K79" s="20"/>
      <c r="M79" s="20"/>
      <c r="N79" s="20"/>
    </row>
    <row r="80" spans="1:14" ht="16" customHeight="1" x14ac:dyDescent="0.25">
      <c r="A80" s="223"/>
      <c r="B80" s="223"/>
      <c r="C80" s="224" t="s">
        <v>18</v>
      </c>
      <c r="D80" s="210" t="s">
        <v>444</v>
      </c>
      <c r="E80" s="220" t="s">
        <v>28</v>
      </c>
      <c r="F80" s="221">
        <v>1400</v>
      </c>
      <c r="G80" s="228"/>
      <c r="H80" s="216"/>
      <c r="I80" s="171"/>
      <c r="K80" s="20"/>
      <c r="M80" s="20"/>
      <c r="N80" s="20"/>
    </row>
    <row r="81" spans="1:14" ht="16" customHeight="1" x14ac:dyDescent="0.25">
      <c r="A81" s="182"/>
      <c r="B81" s="183"/>
      <c r="C81" s="182"/>
      <c r="D81" s="182"/>
      <c r="E81" s="182"/>
      <c r="F81" s="184"/>
      <c r="G81" s="185"/>
      <c r="H81" s="208"/>
      <c r="I81" s="171"/>
      <c r="K81" s="20"/>
      <c r="M81" s="20"/>
      <c r="N81" s="20"/>
    </row>
    <row r="82" spans="1:14" customFormat="1" ht="16" customHeight="1" x14ac:dyDescent="0.35">
      <c r="A82" s="126"/>
      <c r="B82" s="126"/>
      <c r="C82" s="134"/>
      <c r="D82" s="147" t="s">
        <v>33</v>
      </c>
      <c r="E82" s="140"/>
      <c r="F82" s="140"/>
      <c r="G82" s="129"/>
      <c r="H82" s="130"/>
    </row>
    <row r="83" spans="1:14" customFormat="1" ht="16" customHeight="1" x14ac:dyDescent="0.35">
      <c r="A83" s="126"/>
      <c r="B83" s="126"/>
      <c r="C83" s="134"/>
      <c r="D83" s="147" t="s">
        <v>34</v>
      </c>
      <c r="E83" s="140"/>
      <c r="F83" s="140"/>
      <c r="G83" s="129"/>
      <c r="H83" s="130"/>
    </row>
    <row r="84" spans="1:14" ht="16" customHeight="1" x14ac:dyDescent="0.25">
      <c r="A84" s="210" t="s">
        <v>377</v>
      </c>
      <c r="B84" s="204"/>
      <c r="C84" s="206" t="s">
        <v>141</v>
      </c>
      <c r="D84" s="210"/>
      <c r="E84" s="182"/>
      <c r="F84" s="184"/>
      <c r="G84" s="185"/>
      <c r="H84" s="208"/>
      <c r="I84" s="171"/>
      <c r="K84" s="20"/>
      <c r="M84" s="20"/>
      <c r="N84" s="20"/>
    </row>
    <row r="85" spans="1:14" ht="16" customHeight="1" x14ac:dyDescent="0.25">
      <c r="A85" s="217"/>
      <c r="B85" s="204"/>
      <c r="C85" s="206" t="s">
        <v>142</v>
      </c>
      <c r="D85" s="210"/>
      <c r="E85" s="182"/>
      <c r="F85" s="184"/>
      <c r="G85" s="185"/>
      <c r="H85" s="208"/>
      <c r="I85" s="171"/>
      <c r="K85" s="20"/>
      <c r="M85" s="20"/>
      <c r="N85" s="20"/>
    </row>
    <row r="86" spans="1:14" ht="16" customHeight="1" x14ac:dyDescent="0.25">
      <c r="A86" s="223"/>
      <c r="B86" s="204"/>
      <c r="C86" s="210" t="s">
        <v>143</v>
      </c>
      <c r="D86" s="210"/>
      <c r="E86" s="182"/>
      <c r="F86" s="184"/>
      <c r="G86" s="185"/>
      <c r="H86" s="208"/>
      <c r="I86" s="171"/>
      <c r="K86" s="20"/>
      <c r="M86" s="20"/>
      <c r="N86" s="20"/>
    </row>
    <row r="87" spans="1:14" ht="16" customHeight="1" x14ac:dyDescent="0.25">
      <c r="A87" s="210"/>
      <c r="B87" s="204"/>
      <c r="C87" s="210" t="s">
        <v>144</v>
      </c>
      <c r="D87" s="210"/>
      <c r="E87" s="182"/>
      <c r="F87" s="184"/>
      <c r="G87" s="185"/>
      <c r="H87" s="208"/>
      <c r="I87" s="171"/>
      <c r="K87" s="20"/>
      <c r="M87" s="20"/>
      <c r="N87" s="20"/>
    </row>
    <row r="88" spans="1:14" ht="16" customHeight="1" x14ac:dyDescent="0.25">
      <c r="A88" s="210"/>
      <c r="B88" s="204"/>
      <c r="C88" s="210" t="s">
        <v>145</v>
      </c>
      <c r="D88" s="210"/>
      <c r="E88" s="182"/>
      <c r="F88" s="184"/>
      <c r="G88" s="185"/>
      <c r="H88" s="208"/>
      <c r="I88" s="171"/>
      <c r="K88" s="20"/>
      <c r="M88" s="20"/>
      <c r="N88" s="20"/>
    </row>
    <row r="89" spans="1:14" ht="16" customHeight="1" x14ac:dyDescent="0.25">
      <c r="A89" s="210"/>
      <c r="B89" s="204"/>
      <c r="C89" s="210" t="s">
        <v>146</v>
      </c>
      <c r="D89" s="210"/>
      <c r="E89" s="182"/>
      <c r="F89" s="184"/>
      <c r="G89" s="185"/>
      <c r="H89" s="208"/>
      <c r="I89" s="171"/>
      <c r="K89" s="20"/>
      <c r="M89" s="20"/>
      <c r="N89" s="20"/>
    </row>
    <row r="90" spans="1:14" ht="16" customHeight="1" x14ac:dyDescent="0.25">
      <c r="A90" s="210"/>
      <c r="B90" s="204"/>
      <c r="C90" s="210" t="s">
        <v>147</v>
      </c>
      <c r="D90" s="210"/>
      <c r="E90" s="220" t="s">
        <v>30</v>
      </c>
      <c r="F90" s="229">
        <v>5</v>
      </c>
      <c r="G90" s="228"/>
      <c r="H90" s="208"/>
      <c r="I90" s="171"/>
      <c r="K90" s="20"/>
      <c r="M90" s="20"/>
      <c r="N90" s="20"/>
    </row>
    <row r="91" spans="1:14" ht="16" customHeight="1" x14ac:dyDescent="0.25">
      <c r="A91" s="182"/>
      <c r="B91" s="183"/>
      <c r="C91" s="182"/>
      <c r="D91" s="182"/>
      <c r="E91" s="182"/>
      <c r="F91" s="184"/>
      <c r="G91" s="185"/>
      <c r="H91" s="208"/>
      <c r="I91" s="171"/>
      <c r="K91" s="20"/>
      <c r="M91" s="20"/>
      <c r="N91" s="20"/>
    </row>
    <row r="92" spans="1:14" ht="16" customHeight="1" x14ac:dyDescent="0.25">
      <c r="A92" s="217"/>
      <c r="B92" s="211" t="s">
        <v>9</v>
      </c>
      <c r="C92" s="230"/>
      <c r="D92" s="212"/>
      <c r="E92" s="204"/>
      <c r="F92" s="229"/>
      <c r="G92" s="228"/>
      <c r="H92" s="216"/>
      <c r="I92" s="171"/>
      <c r="K92" s="20"/>
      <c r="M92" s="20"/>
      <c r="N92" s="20"/>
    </row>
    <row r="93" spans="1:14" ht="16" customHeight="1" x14ac:dyDescent="0.35">
      <c r="A93" s="217">
        <v>2.8</v>
      </c>
      <c r="B93" s="211" t="s">
        <v>148</v>
      </c>
      <c r="C93" s="218" t="s">
        <v>149</v>
      </c>
      <c r="D93" s="218"/>
      <c r="E93" s="204"/>
      <c r="F93" s="229"/>
      <c r="G93" s="228"/>
      <c r="H93" s="216"/>
      <c r="I93" s="171"/>
      <c r="K93" s="20"/>
      <c r="L93" s="19"/>
      <c r="M93" s="20"/>
      <c r="N93" s="20"/>
    </row>
    <row r="94" spans="1:14" ht="16" customHeight="1" x14ac:dyDescent="0.25">
      <c r="A94" s="210" t="s">
        <v>447</v>
      </c>
      <c r="B94" s="204"/>
      <c r="C94" s="218" t="s">
        <v>150</v>
      </c>
      <c r="D94" s="219"/>
      <c r="E94" s="204"/>
      <c r="F94" s="229"/>
      <c r="G94" s="228"/>
      <c r="H94" s="216"/>
      <c r="I94" s="171"/>
      <c r="K94" s="20"/>
      <c r="L94" s="21"/>
      <c r="M94" s="20"/>
      <c r="N94" s="20"/>
    </row>
    <row r="95" spans="1:14" ht="16" customHeight="1" x14ac:dyDescent="0.25">
      <c r="A95" s="210"/>
      <c r="B95" s="204"/>
      <c r="C95" s="218" t="s">
        <v>151</v>
      </c>
      <c r="D95" s="219"/>
      <c r="E95" s="204"/>
      <c r="F95" s="229"/>
      <c r="G95" s="228"/>
      <c r="H95" s="216"/>
      <c r="I95" s="171"/>
      <c r="K95" s="20"/>
      <c r="M95" s="20"/>
      <c r="N95" s="20"/>
    </row>
    <row r="96" spans="1:14" ht="16" customHeight="1" x14ac:dyDescent="0.25">
      <c r="A96" s="210"/>
      <c r="B96" s="204" t="s">
        <v>152</v>
      </c>
      <c r="C96" s="219" t="s">
        <v>153</v>
      </c>
      <c r="D96" s="219"/>
      <c r="E96" s="204"/>
      <c r="F96" s="229"/>
      <c r="G96" s="228"/>
      <c r="H96" s="216"/>
      <c r="I96" s="171"/>
      <c r="K96" s="20"/>
      <c r="M96" s="20"/>
      <c r="N96" s="20"/>
    </row>
    <row r="97" spans="1:41" ht="16" customHeight="1" x14ac:dyDescent="0.35">
      <c r="A97" s="210"/>
      <c r="B97" s="204"/>
      <c r="C97" s="212" t="s">
        <v>18</v>
      </c>
      <c r="D97" s="212" t="s">
        <v>154</v>
      </c>
      <c r="E97" s="220" t="s">
        <v>16</v>
      </c>
      <c r="F97" s="221">
        <v>550</v>
      </c>
      <c r="G97" s="228"/>
      <c r="H97" s="216"/>
      <c r="I97" s="171"/>
      <c r="K97" s="20"/>
      <c r="L97" s="19"/>
      <c r="M97" s="20"/>
      <c r="N97" s="20"/>
    </row>
    <row r="98" spans="1:41" ht="16" customHeight="1" x14ac:dyDescent="0.25">
      <c r="A98" s="210"/>
      <c r="B98" s="204"/>
      <c r="C98" s="212"/>
      <c r="D98" s="212"/>
      <c r="E98" s="220"/>
      <c r="F98" s="221"/>
      <c r="G98" s="222"/>
      <c r="H98" s="216"/>
      <c r="I98" s="171"/>
      <c r="K98" s="20"/>
      <c r="M98" s="20"/>
      <c r="N98" s="20"/>
    </row>
    <row r="99" spans="1:41" ht="16" customHeight="1" x14ac:dyDescent="0.35">
      <c r="A99" s="210"/>
      <c r="B99" s="204"/>
      <c r="C99" s="212" t="s">
        <v>19</v>
      </c>
      <c r="D99" s="212" t="s">
        <v>155</v>
      </c>
      <c r="E99" s="220" t="s">
        <v>156</v>
      </c>
      <c r="F99" s="221">
        <v>550</v>
      </c>
      <c r="G99" s="228"/>
      <c r="H99" s="216"/>
      <c r="K99" s="18"/>
      <c r="L99" s="19"/>
      <c r="M99" s="18"/>
      <c r="N99" s="18"/>
    </row>
    <row r="100" spans="1:41" s="23" customFormat="1" ht="16" customHeight="1" x14ac:dyDescent="0.25">
      <c r="A100" s="182"/>
      <c r="B100" s="183"/>
      <c r="C100" s="182"/>
      <c r="D100" s="182"/>
      <c r="E100" s="182"/>
      <c r="F100" s="184"/>
      <c r="G100" s="185"/>
      <c r="H100" s="20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ht="16" customHeight="1" x14ac:dyDescent="0.25">
      <c r="A101" s="217">
        <v>2.9</v>
      </c>
      <c r="B101" s="180" t="s">
        <v>9</v>
      </c>
      <c r="C101" s="182"/>
      <c r="D101" s="182"/>
      <c r="E101" s="204"/>
      <c r="F101" s="204"/>
      <c r="G101" s="185"/>
      <c r="H101" s="186"/>
    </row>
    <row r="102" spans="1:41" ht="16" customHeight="1" x14ac:dyDescent="0.25">
      <c r="A102" s="179"/>
      <c r="B102" s="180" t="s">
        <v>36</v>
      </c>
      <c r="C102" s="203" t="s">
        <v>37</v>
      </c>
      <c r="D102" s="181"/>
      <c r="E102" s="204"/>
      <c r="F102" s="204"/>
      <c r="G102" s="185"/>
      <c r="H102" s="186"/>
    </row>
    <row r="103" spans="1:41" ht="16" customHeight="1" x14ac:dyDescent="0.25">
      <c r="A103" s="187"/>
      <c r="B103" s="183"/>
      <c r="C103" s="187" t="s">
        <v>38</v>
      </c>
      <c r="D103" s="182"/>
      <c r="E103" s="204"/>
      <c r="F103" s="204"/>
      <c r="G103" s="185"/>
      <c r="H103" s="186"/>
    </row>
    <row r="104" spans="1:41" ht="16" customHeight="1" x14ac:dyDescent="0.25">
      <c r="A104" s="182"/>
      <c r="B104" s="183"/>
      <c r="C104" s="187" t="s">
        <v>39</v>
      </c>
      <c r="D104" s="182"/>
      <c r="E104" s="204"/>
      <c r="F104" s="204"/>
      <c r="G104" s="185"/>
      <c r="H104" s="186"/>
    </row>
    <row r="105" spans="1:41" ht="16" customHeight="1" x14ac:dyDescent="0.25">
      <c r="A105" s="182"/>
      <c r="B105" s="183"/>
      <c r="C105" s="187" t="s">
        <v>40</v>
      </c>
      <c r="D105" s="182"/>
      <c r="E105" s="204"/>
      <c r="F105" s="204"/>
      <c r="G105" s="185"/>
      <c r="H105" s="186"/>
    </row>
    <row r="106" spans="1:41" ht="16" customHeight="1" x14ac:dyDescent="0.25">
      <c r="A106" s="182"/>
      <c r="B106" s="183"/>
      <c r="C106" s="187" t="s">
        <v>41</v>
      </c>
      <c r="D106" s="182"/>
      <c r="E106" s="204"/>
      <c r="F106" s="204"/>
      <c r="G106" s="185"/>
      <c r="H106" s="186"/>
    </row>
    <row r="107" spans="1:41" ht="16" customHeight="1" x14ac:dyDescent="0.25">
      <c r="A107" s="182"/>
      <c r="B107" s="183"/>
      <c r="C107" s="190"/>
      <c r="D107" s="190"/>
      <c r="E107" s="204"/>
      <c r="F107" s="204"/>
      <c r="G107" s="185"/>
      <c r="H107" s="186"/>
    </row>
    <row r="108" spans="1:41" ht="16" customHeight="1" x14ac:dyDescent="0.25">
      <c r="A108" s="182"/>
      <c r="B108" s="183"/>
      <c r="C108" s="203" t="s">
        <v>62</v>
      </c>
      <c r="D108" s="182"/>
      <c r="E108" s="232"/>
      <c r="F108" s="232"/>
      <c r="G108" s="185"/>
      <c r="H108" s="208"/>
    </row>
    <row r="109" spans="1:41" ht="16" customHeight="1" x14ac:dyDescent="0.25">
      <c r="A109" s="182"/>
      <c r="B109" s="183"/>
      <c r="C109" s="204" t="s">
        <v>42</v>
      </c>
      <c r="D109" s="182" t="s">
        <v>123</v>
      </c>
      <c r="E109" s="204" t="s">
        <v>30</v>
      </c>
      <c r="F109" s="204">
        <v>1</v>
      </c>
      <c r="G109" s="185"/>
      <c r="H109" s="186"/>
    </row>
    <row r="110" spans="1:41" ht="16" customHeight="1" x14ac:dyDescent="0.25">
      <c r="A110" s="182"/>
      <c r="B110" s="183"/>
      <c r="C110" s="204"/>
      <c r="D110" s="182"/>
      <c r="E110" s="204"/>
      <c r="F110" s="204"/>
      <c r="G110" s="185"/>
      <c r="H110" s="186"/>
    </row>
    <row r="111" spans="1:41" ht="16" customHeight="1" x14ac:dyDescent="0.25">
      <c r="A111" s="182"/>
      <c r="B111" s="183"/>
      <c r="C111" s="204" t="s">
        <v>43</v>
      </c>
      <c r="D111" s="182" t="s">
        <v>124</v>
      </c>
      <c r="E111" s="204" t="s">
        <v>30</v>
      </c>
      <c r="F111" s="204">
        <v>1</v>
      </c>
      <c r="G111" s="185"/>
      <c r="H111" s="186"/>
    </row>
    <row r="112" spans="1:41" ht="16" customHeight="1" x14ac:dyDescent="0.25">
      <c r="A112" s="187"/>
      <c r="B112" s="180"/>
      <c r="C112" s="204"/>
      <c r="D112" s="182"/>
      <c r="E112" s="204"/>
      <c r="F112" s="204"/>
      <c r="G112" s="185"/>
      <c r="H112" s="186"/>
    </row>
    <row r="113" spans="1:8" ht="16" customHeight="1" x14ac:dyDescent="0.25">
      <c r="A113" s="182"/>
      <c r="B113" s="180"/>
      <c r="C113" s="204" t="s">
        <v>44</v>
      </c>
      <c r="D113" s="182" t="s">
        <v>105</v>
      </c>
      <c r="E113" s="204"/>
      <c r="F113" s="204"/>
      <c r="G113" s="185"/>
      <c r="H113" s="186"/>
    </row>
    <row r="114" spans="1:8" ht="16" customHeight="1" x14ac:dyDescent="0.25">
      <c r="A114" s="209"/>
      <c r="B114" s="183"/>
      <c r="C114" s="204"/>
      <c r="D114" s="182" t="s">
        <v>106</v>
      </c>
      <c r="E114" s="204"/>
      <c r="F114" s="204"/>
      <c r="G114" s="185"/>
      <c r="H114" s="186"/>
    </row>
    <row r="115" spans="1:8" ht="16" customHeight="1" x14ac:dyDescent="0.25">
      <c r="A115" s="187"/>
      <c r="B115" s="183"/>
      <c r="C115" s="204"/>
      <c r="D115" s="182" t="s">
        <v>107</v>
      </c>
      <c r="E115" s="204"/>
      <c r="F115" s="204"/>
      <c r="G115" s="185"/>
      <c r="H115" s="186"/>
    </row>
    <row r="116" spans="1:8" ht="16" customHeight="1" x14ac:dyDescent="0.25">
      <c r="A116" s="187"/>
      <c r="B116" s="183"/>
      <c r="C116" s="204"/>
      <c r="D116" s="182" t="s">
        <v>108</v>
      </c>
      <c r="E116" s="204"/>
      <c r="F116" s="204"/>
      <c r="G116" s="185"/>
      <c r="H116" s="186"/>
    </row>
    <row r="117" spans="1:8" ht="16" customHeight="1" x14ac:dyDescent="0.25">
      <c r="A117" s="187"/>
      <c r="B117" s="182"/>
      <c r="C117" s="204"/>
      <c r="D117" s="182" t="s">
        <v>109</v>
      </c>
      <c r="E117" s="204" t="s">
        <v>30</v>
      </c>
      <c r="F117" s="204">
        <f>2</f>
        <v>2</v>
      </c>
      <c r="G117" s="185"/>
      <c r="H117" s="186"/>
    </row>
    <row r="118" spans="1:8" ht="16" customHeight="1" x14ac:dyDescent="0.25">
      <c r="A118" s="187"/>
      <c r="B118" s="180"/>
      <c r="C118" s="204"/>
      <c r="D118" s="182"/>
      <c r="E118" s="204"/>
      <c r="F118" s="204"/>
      <c r="G118" s="185"/>
      <c r="H118" s="186"/>
    </row>
    <row r="119" spans="1:8" ht="16" customHeight="1" x14ac:dyDescent="0.25">
      <c r="A119" s="187"/>
      <c r="B119" s="180"/>
      <c r="C119" s="204"/>
      <c r="D119" s="182"/>
      <c r="E119" s="204"/>
      <c r="F119" s="204"/>
      <c r="G119" s="185"/>
      <c r="H119" s="186"/>
    </row>
    <row r="120" spans="1:8" customFormat="1" ht="16" customHeight="1" x14ac:dyDescent="0.35">
      <c r="A120" s="126"/>
      <c r="B120" s="126"/>
      <c r="C120" s="134"/>
      <c r="D120" s="147" t="s">
        <v>33</v>
      </c>
      <c r="E120" s="140"/>
      <c r="F120" s="140"/>
      <c r="G120" s="129"/>
      <c r="H120" s="130"/>
    </row>
    <row r="121" spans="1:8" customFormat="1" ht="16" customHeight="1" x14ac:dyDescent="0.35">
      <c r="A121" s="126"/>
      <c r="B121" s="126"/>
      <c r="C121" s="134"/>
      <c r="D121" s="147" t="s">
        <v>34</v>
      </c>
      <c r="E121" s="140"/>
      <c r="F121" s="140"/>
      <c r="G121" s="129"/>
      <c r="H121" s="130"/>
    </row>
    <row r="122" spans="1:8" ht="16" customHeight="1" x14ac:dyDescent="0.25">
      <c r="A122" s="182"/>
      <c r="B122" s="183"/>
      <c r="C122" s="204" t="s">
        <v>45</v>
      </c>
      <c r="D122" s="182" t="s">
        <v>127</v>
      </c>
      <c r="E122" s="204"/>
      <c r="F122" s="204"/>
      <c r="G122" s="185"/>
      <c r="H122" s="186"/>
    </row>
    <row r="123" spans="1:8" ht="16" customHeight="1" x14ac:dyDescent="0.25">
      <c r="A123" s="210"/>
      <c r="B123" s="211"/>
      <c r="C123" s="204"/>
      <c r="D123" s="182" t="s">
        <v>128</v>
      </c>
      <c r="E123" s="204"/>
      <c r="F123" s="204"/>
      <c r="G123" s="185"/>
      <c r="H123" s="186"/>
    </row>
    <row r="124" spans="1:8" ht="16" customHeight="1" x14ac:dyDescent="0.25">
      <c r="A124" s="217"/>
      <c r="B124" s="211"/>
      <c r="C124" s="204"/>
      <c r="D124" s="182" t="s">
        <v>129</v>
      </c>
      <c r="E124" s="204"/>
      <c r="F124" s="204"/>
      <c r="G124" s="185"/>
      <c r="H124" s="186"/>
    </row>
    <row r="125" spans="1:8" ht="16" customHeight="1" x14ac:dyDescent="0.25">
      <c r="A125" s="217"/>
      <c r="B125" s="204"/>
      <c r="C125" s="204"/>
      <c r="D125" s="182" t="s">
        <v>130</v>
      </c>
      <c r="E125" s="204"/>
      <c r="F125" s="204"/>
      <c r="G125" s="185"/>
      <c r="H125" s="186"/>
    </row>
    <row r="126" spans="1:8" ht="16" customHeight="1" x14ac:dyDescent="0.25">
      <c r="A126" s="223"/>
      <c r="B126" s="223"/>
      <c r="C126" s="204"/>
      <c r="D126" s="182" t="s">
        <v>131</v>
      </c>
      <c r="E126" s="204" t="s">
        <v>30</v>
      </c>
      <c r="F126" s="204">
        <f>1</f>
        <v>1</v>
      </c>
      <c r="G126" s="185"/>
      <c r="H126" s="186"/>
    </row>
    <row r="127" spans="1:8" ht="16" customHeight="1" x14ac:dyDescent="0.25">
      <c r="A127" s="223"/>
      <c r="B127" s="223"/>
      <c r="C127" s="204"/>
      <c r="D127" s="182"/>
      <c r="E127" s="204"/>
      <c r="F127" s="204"/>
      <c r="G127" s="185"/>
      <c r="H127" s="186"/>
    </row>
    <row r="128" spans="1:8" ht="16" customHeight="1" x14ac:dyDescent="0.25">
      <c r="A128" s="223"/>
      <c r="B128" s="223"/>
      <c r="C128" s="204" t="s">
        <v>46</v>
      </c>
      <c r="D128" s="182" t="s">
        <v>134</v>
      </c>
      <c r="E128" s="204"/>
      <c r="F128" s="204"/>
      <c r="G128" s="185"/>
      <c r="H128" s="186"/>
    </row>
    <row r="129" spans="1:8" ht="16" customHeight="1" x14ac:dyDescent="0.25">
      <c r="A129" s="223"/>
      <c r="B129" s="223"/>
      <c r="C129" s="204"/>
      <c r="D129" s="182" t="s">
        <v>125</v>
      </c>
      <c r="E129" s="204"/>
      <c r="F129" s="204"/>
      <c r="G129" s="185"/>
      <c r="H129" s="186"/>
    </row>
    <row r="130" spans="1:8" ht="16" customHeight="1" x14ac:dyDescent="0.25">
      <c r="A130" s="223"/>
      <c r="B130" s="223"/>
      <c r="C130" s="204"/>
      <c r="D130" s="182" t="s">
        <v>126</v>
      </c>
      <c r="E130" s="204"/>
      <c r="F130" s="204"/>
      <c r="G130" s="185"/>
      <c r="H130" s="186"/>
    </row>
    <row r="131" spans="1:8" ht="16" customHeight="1" x14ac:dyDescent="0.25">
      <c r="A131" s="182"/>
      <c r="B131" s="183"/>
      <c r="C131" s="204"/>
      <c r="D131" s="182" t="s">
        <v>113</v>
      </c>
      <c r="E131" s="204" t="s">
        <v>30</v>
      </c>
      <c r="F131" s="204">
        <v>1</v>
      </c>
      <c r="G131" s="185"/>
      <c r="H131" s="186"/>
    </row>
    <row r="132" spans="1:8" ht="16" customHeight="1" x14ac:dyDescent="0.25">
      <c r="A132" s="182"/>
      <c r="B132" s="183"/>
      <c r="C132" s="204"/>
      <c r="D132" s="182"/>
      <c r="E132" s="204"/>
      <c r="F132" s="204"/>
      <c r="G132" s="185"/>
      <c r="H132" s="186"/>
    </row>
    <row r="133" spans="1:8" ht="16" customHeight="1" x14ac:dyDescent="0.25">
      <c r="A133" s="217"/>
      <c r="B133" s="204"/>
      <c r="C133" s="204" t="s">
        <v>47</v>
      </c>
      <c r="D133" s="182" t="s">
        <v>158</v>
      </c>
      <c r="E133" s="204"/>
      <c r="F133" s="204"/>
      <c r="G133" s="185"/>
      <c r="H133" s="186"/>
    </row>
    <row r="134" spans="1:8" ht="16" customHeight="1" x14ac:dyDescent="0.25">
      <c r="A134" s="217"/>
      <c r="B134" s="204"/>
      <c r="C134" s="204"/>
      <c r="D134" s="182" t="s">
        <v>118</v>
      </c>
      <c r="E134" s="204"/>
      <c r="F134" s="204"/>
      <c r="G134" s="185"/>
      <c r="H134" s="186"/>
    </row>
    <row r="135" spans="1:8" ht="16" customHeight="1" x14ac:dyDescent="0.25">
      <c r="A135" s="223"/>
      <c r="B135" s="204"/>
      <c r="C135" s="204"/>
      <c r="D135" s="182" t="s">
        <v>119</v>
      </c>
      <c r="E135" s="204"/>
      <c r="F135" s="204"/>
      <c r="G135" s="185"/>
      <c r="H135" s="186"/>
    </row>
    <row r="136" spans="1:8" ht="16" customHeight="1" x14ac:dyDescent="0.25">
      <c r="A136" s="210"/>
      <c r="B136" s="204"/>
      <c r="C136" s="204"/>
      <c r="D136" s="182" t="s">
        <v>120</v>
      </c>
      <c r="E136" s="204"/>
      <c r="F136" s="204"/>
      <c r="G136" s="185"/>
      <c r="H136" s="186"/>
    </row>
    <row r="137" spans="1:8" ht="16" customHeight="1" x14ac:dyDescent="0.25">
      <c r="A137" s="210"/>
      <c r="B137" s="204"/>
      <c r="C137" s="204"/>
      <c r="D137" s="182" t="s">
        <v>121</v>
      </c>
      <c r="E137" s="204"/>
      <c r="F137" s="204"/>
      <c r="G137" s="185"/>
      <c r="H137" s="186"/>
    </row>
    <row r="138" spans="1:8" ht="16" customHeight="1" x14ac:dyDescent="0.25">
      <c r="A138" s="210"/>
      <c r="B138" s="204"/>
      <c r="C138" s="204"/>
      <c r="D138" s="182" t="s">
        <v>122</v>
      </c>
      <c r="E138" s="204" t="s">
        <v>30</v>
      </c>
      <c r="F138" s="204">
        <v>1</v>
      </c>
      <c r="G138" s="185"/>
      <c r="H138" s="186"/>
    </row>
    <row r="139" spans="1:8" ht="16" customHeight="1" x14ac:dyDescent="0.25">
      <c r="A139" s="210"/>
      <c r="B139" s="204"/>
      <c r="C139" s="204"/>
      <c r="D139" s="182"/>
      <c r="E139" s="204"/>
      <c r="F139" s="204"/>
      <c r="G139" s="185"/>
      <c r="H139" s="186"/>
    </row>
    <row r="140" spans="1:8" ht="16" customHeight="1" x14ac:dyDescent="0.25">
      <c r="A140" s="182"/>
      <c r="B140" s="183"/>
      <c r="C140" s="204" t="s">
        <v>48</v>
      </c>
      <c r="D140" s="182" t="s">
        <v>112</v>
      </c>
      <c r="E140" s="204" t="s">
        <v>30</v>
      </c>
      <c r="F140" s="204">
        <v>1</v>
      </c>
      <c r="G140" s="185"/>
      <c r="H140" s="186"/>
    </row>
    <row r="141" spans="1:8" ht="16" customHeight="1" x14ac:dyDescent="0.25">
      <c r="A141" s="217"/>
      <c r="B141" s="211"/>
      <c r="C141" s="204"/>
      <c r="D141" s="182" t="s">
        <v>113</v>
      </c>
      <c r="E141" s="204"/>
      <c r="F141" s="204"/>
      <c r="G141" s="185"/>
      <c r="H141" s="186"/>
    </row>
    <row r="142" spans="1:8" ht="16" customHeight="1" x14ac:dyDescent="0.25">
      <c r="A142" s="217"/>
      <c r="B142" s="211"/>
      <c r="C142" s="218"/>
      <c r="D142" s="218"/>
      <c r="E142" s="204"/>
      <c r="F142" s="229"/>
      <c r="G142" s="228"/>
      <c r="H142" s="216"/>
    </row>
    <row r="143" spans="1:8" ht="16" customHeight="1" x14ac:dyDescent="0.25">
      <c r="A143" s="210"/>
      <c r="B143" s="204"/>
      <c r="C143" s="204" t="s">
        <v>49</v>
      </c>
      <c r="D143" s="182" t="s">
        <v>157</v>
      </c>
      <c r="E143" s="204" t="s">
        <v>30</v>
      </c>
      <c r="F143" s="204">
        <v>1</v>
      </c>
      <c r="G143" s="185"/>
      <c r="H143" s="186"/>
    </row>
    <row r="144" spans="1:8" ht="16" customHeight="1" x14ac:dyDescent="0.25">
      <c r="A144" s="210"/>
      <c r="B144" s="204"/>
      <c r="C144" s="204"/>
      <c r="D144" s="182"/>
      <c r="E144" s="204"/>
      <c r="F144" s="204"/>
      <c r="G144" s="185"/>
      <c r="H144" s="186"/>
    </row>
    <row r="145" spans="1:10" ht="16" customHeight="1" x14ac:dyDescent="0.25">
      <c r="A145" s="210"/>
      <c r="B145" s="204"/>
      <c r="C145" s="204" t="s">
        <v>50</v>
      </c>
      <c r="D145" s="182" t="s">
        <v>110</v>
      </c>
      <c r="E145" s="204"/>
      <c r="F145" s="204"/>
      <c r="G145" s="185"/>
      <c r="H145" s="186"/>
    </row>
    <row r="146" spans="1:10" ht="16" customHeight="1" x14ac:dyDescent="0.25">
      <c r="A146" s="210"/>
      <c r="B146" s="204"/>
      <c r="C146" s="204"/>
      <c r="D146" s="182" t="s">
        <v>111</v>
      </c>
      <c r="E146" s="204" t="s">
        <v>30</v>
      </c>
      <c r="F146" s="204">
        <v>1</v>
      </c>
      <c r="G146" s="185"/>
      <c r="H146" s="186"/>
    </row>
    <row r="147" spans="1:10" ht="16" customHeight="1" x14ac:dyDescent="0.25">
      <c r="A147" s="210"/>
      <c r="B147" s="204"/>
      <c r="C147" s="204"/>
      <c r="D147" s="182"/>
      <c r="E147" s="204"/>
      <c r="F147" s="204"/>
      <c r="G147" s="185"/>
      <c r="H147" s="186"/>
    </row>
    <row r="148" spans="1:10" ht="16" customHeight="1" x14ac:dyDescent="0.25">
      <c r="A148" s="210"/>
      <c r="B148" s="204"/>
      <c r="C148" s="204" t="s">
        <v>51</v>
      </c>
      <c r="D148" s="182" t="s">
        <v>114</v>
      </c>
      <c r="E148" s="204"/>
      <c r="F148" s="204"/>
      <c r="G148" s="185"/>
      <c r="H148" s="186"/>
    </row>
    <row r="149" spans="1:10" ht="16" customHeight="1" x14ac:dyDescent="0.25">
      <c r="A149" s="210"/>
      <c r="B149" s="204"/>
      <c r="C149" s="204"/>
      <c r="D149" s="182" t="s">
        <v>115</v>
      </c>
      <c r="E149" s="204" t="s">
        <v>30</v>
      </c>
      <c r="F149" s="204">
        <v>1</v>
      </c>
      <c r="G149" s="185"/>
      <c r="H149" s="186"/>
    </row>
    <row r="150" spans="1:10" ht="16" customHeight="1" x14ac:dyDescent="0.25">
      <c r="A150" s="210"/>
      <c r="B150" s="204"/>
      <c r="C150" s="204"/>
      <c r="D150" s="182"/>
      <c r="E150" s="204"/>
      <c r="F150" s="204"/>
      <c r="G150" s="185"/>
      <c r="H150" s="186"/>
    </row>
    <row r="151" spans="1:10" ht="16" customHeight="1" x14ac:dyDescent="0.25">
      <c r="A151" s="210"/>
      <c r="B151" s="204"/>
      <c r="C151" s="204" t="s">
        <v>52</v>
      </c>
      <c r="D151" s="182" t="s">
        <v>132</v>
      </c>
      <c r="E151" s="204"/>
      <c r="F151" s="204"/>
      <c r="G151" s="185"/>
      <c r="H151" s="186"/>
    </row>
    <row r="152" spans="1:10" ht="16" customHeight="1" x14ac:dyDescent="0.25">
      <c r="A152" s="210"/>
      <c r="B152" s="204"/>
      <c r="C152" s="204"/>
      <c r="D152" s="182" t="s">
        <v>133</v>
      </c>
      <c r="E152" s="204"/>
      <c r="F152" s="204"/>
      <c r="G152" s="185"/>
      <c r="H152" s="186"/>
    </row>
    <row r="153" spans="1:10" ht="16" customHeight="1" x14ac:dyDescent="0.25">
      <c r="A153" s="210"/>
      <c r="B153" s="204"/>
      <c r="C153" s="204"/>
      <c r="D153" s="182" t="s">
        <v>104</v>
      </c>
      <c r="E153" s="204" t="s">
        <v>30</v>
      </c>
      <c r="F153" s="204">
        <v>1</v>
      </c>
      <c r="G153" s="185"/>
      <c r="H153" s="186"/>
    </row>
    <row r="154" spans="1:10" ht="16" customHeight="1" x14ac:dyDescent="0.25">
      <c r="A154" s="210"/>
      <c r="B154" s="204"/>
      <c r="C154" s="204" t="s">
        <v>53</v>
      </c>
      <c r="D154" s="182" t="s">
        <v>116</v>
      </c>
      <c r="E154" s="204"/>
      <c r="F154" s="204"/>
      <c r="G154" s="185"/>
      <c r="H154" s="186"/>
    </row>
    <row r="155" spans="1:10" ht="16" customHeight="1" x14ac:dyDescent="0.25">
      <c r="A155" s="210"/>
      <c r="B155" s="204"/>
      <c r="C155" s="204"/>
      <c r="D155" s="182" t="s">
        <v>117</v>
      </c>
      <c r="E155" s="204" t="s">
        <v>30</v>
      </c>
      <c r="F155" s="204">
        <v>1</v>
      </c>
      <c r="G155" s="185"/>
      <c r="H155" s="186"/>
    </row>
    <row r="156" spans="1:10" ht="16" customHeight="1" x14ac:dyDescent="0.25">
      <c r="A156" s="182"/>
      <c r="B156" s="183"/>
      <c r="C156" s="204" t="s">
        <v>54</v>
      </c>
      <c r="D156" s="182" t="s">
        <v>103</v>
      </c>
      <c r="E156" s="204" t="s">
        <v>30</v>
      </c>
      <c r="F156" s="204">
        <v>1</v>
      </c>
      <c r="G156" s="185"/>
      <c r="H156" s="186"/>
    </row>
    <row r="157" spans="1:10" ht="16" customHeight="1" x14ac:dyDescent="0.25">
      <c r="A157" s="182"/>
      <c r="B157" s="183"/>
      <c r="C157" s="204" t="s">
        <v>55</v>
      </c>
      <c r="D157" s="182" t="s">
        <v>102</v>
      </c>
      <c r="E157" s="204" t="s">
        <v>30</v>
      </c>
      <c r="F157" s="204">
        <v>1</v>
      </c>
      <c r="G157" s="185"/>
      <c r="H157" s="186"/>
    </row>
    <row r="158" spans="1:10" ht="16" customHeight="1" x14ac:dyDescent="0.25">
      <c r="A158" s="11"/>
      <c r="B158" s="12"/>
      <c r="C158" s="24" t="s">
        <v>57</v>
      </c>
      <c r="D158" s="24"/>
      <c r="E158" s="13"/>
      <c r="F158" s="14"/>
      <c r="G158" s="15"/>
      <c r="H158" s="16"/>
      <c r="J158" s="29"/>
    </row>
  </sheetData>
  <sheetProtection selectLockedCells="1"/>
  <mergeCells count="5">
    <mergeCell ref="C5:D6"/>
    <mergeCell ref="E5:E6"/>
    <mergeCell ref="F5:F6"/>
    <mergeCell ref="G5:G6"/>
    <mergeCell ref="H5:H6"/>
  </mergeCells>
  <pageMargins left="0.51181102362204722" right="0.51181102362204722" top="0.74803149606299213" bottom="0.74803149606299213" header="0.31496062992125984" footer="0.31496062992125984"/>
  <pageSetup paperSize="9" firstPageNumber="143" fitToHeight="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9620-BF96-4419-A0D6-DD618E1E2143}">
  <sheetPr>
    <tabColor theme="1"/>
  </sheetPr>
  <dimension ref="A1:V284"/>
  <sheetViews>
    <sheetView tabSelected="1" view="pageBreakPreview" topLeftCell="A28" zoomScale="96" zoomScaleNormal="80" zoomScaleSheetLayoutView="96" workbookViewId="0">
      <selection activeCell="D122" sqref="D122"/>
    </sheetView>
  </sheetViews>
  <sheetFormatPr defaultColWidth="8.7265625" defaultRowHeight="14.5" x14ac:dyDescent="0.35"/>
  <cols>
    <col min="1" max="1" width="6.7265625" style="39" customWidth="1"/>
    <col min="2" max="2" width="7.7265625" style="39" customWidth="1"/>
    <col min="3" max="3" width="4.453125" style="39" customWidth="1"/>
    <col min="4" max="4" width="32.90625" style="39" customWidth="1"/>
    <col min="5" max="5" width="6.81640625" style="39" customWidth="1"/>
    <col min="6" max="6" width="8.26953125" style="39" customWidth="1"/>
    <col min="7" max="7" width="10.26953125" style="39" customWidth="1"/>
    <col min="8" max="8" width="14.26953125" style="39" bestFit="1" customWidth="1"/>
    <col min="9" max="18" width="8.7265625" style="39"/>
    <col min="19" max="19" width="10.26953125" style="39" customWidth="1"/>
    <col min="20" max="16384" width="8.7265625" style="39"/>
  </cols>
  <sheetData>
    <row r="1" spans="1:9" x14ac:dyDescent="0.35">
      <c r="A1" s="27" t="s">
        <v>420</v>
      </c>
      <c r="B1" s="36"/>
      <c r="C1" s="36"/>
      <c r="D1" s="36"/>
      <c r="E1" s="36"/>
      <c r="F1" s="37"/>
      <c r="G1" s="36"/>
      <c r="H1" s="38"/>
    </row>
    <row r="2" spans="1:9" x14ac:dyDescent="0.35">
      <c r="A2" s="27" t="s">
        <v>487</v>
      </c>
      <c r="B2" s="36"/>
      <c r="C2" s="36"/>
      <c r="D2" s="36"/>
      <c r="E2" s="36"/>
      <c r="F2" s="37"/>
      <c r="G2" s="36"/>
      <c r="H2" s="38"/>
    </row>
    <row r="3" spans="1:9" x14ac:dyDescent="0.35">
      <c r="A3" s="27" t="s">
        <v>495</v>
      </c>
      <c r="B3" s="36"/>
      <c r="C3" s="36"/>
      <c r="D3" s="36"/>
      <c r="E3" s="36"/>
      <c r="F3" s="37"/>
      <c r="G3" s="36"/>
    </row>
    <row r="4" spans="1:9" x14ac:dyDescent="0.35">
      <c r="A4" s="28" t="s">
        <v>422</v>
      </c>
      <c r="B4" s="40"/>
      <c r="C4" s="40"/>
      <c r="D4" s="40"/>
      <c r="E4" s="41"/>
      <c r="F4" s="37"/>
      <c r="G4" s="36"/>
      <c r="H4" s="42"/>
    </row>
    <row r="5" spans="1:9" x14ac:dyDescent="0.35">
      <c r="A5" s="43" t="s">
        <v>0</v>
      </c>
      <c r="B5" s="43" t="s">
        <v>1</v>
      </c>
      <c r="C5" s="95" t="s">
        <v>2</v>
      </c>
      <c r="D5" s="96"/>
      <c r="E5" s="93" t="s">
        <v>3</v>
      </c>
      <c r="F5" s="99" t="s">
        <v>4</v>
      </c>
      <c r="G5" s="93" t="s">
        <v>5</v>
      </c>
      <c r="H5" s="93" t="s">
        <v>6</v>
      </c>
    </row>
    <row r="6" spans="1:9" x14ac:dyDescent="0.35">
      <c r="A6" s="44" t="s">
        <v>7</v>
      </c>
      <c r="B6" s="44" t="s">
        <v>8</v>
      </c>
      <c r="C6" s="97"/>
      <c r="D6" s="98"/>
      <c r="E6" s="94"/>
      <c r="F6" s="100"/>
      <c r="G6" s="94"/>
      <c r="H6" s="94"/>
    </row>
    <row r="7" spans="1:9" ht="16" customHeight="1" x14ac:dyDescent="0.35">
      <c r="A7" s="233"/>
      <c r="B7" s="234" t="s">
        <v>9</v>
      </c>
      <c r="C7" s="235" t="s">
        <v>271</v>
      </c>
      <c r="D7" s="236"/>
      <c r="E7" s="237" t="s">
        <v>56</v>
      </c>
      <c r="F7" s="238"/>
      <c r="G7" s="239"/>
      <c r="H7" s="240"/>
    </row>
    <row r="8" spans="1:9" ht="16" customHeight="1" x14ac:dyDescent="0.35">
      <c r="A8" s="241">
        <v>3.1</v>
      </c>
      <c r="B8" s="242" t="s">
        <v>78</v>
      </c>
      <c r="C8" s="243" t="s">
        <v>272</v>
      </c>
      <c r="D8" s="243"/>
      <c r="E8" s="244" t="s">
        <v>56</v>
      </c>
      <c r="F8" s="245"/>
      <c r="G8" s="246"/>
      <c r="H8" s="247"/>
    </row>
    <row r="9" spans="1:9" ht="16" customHeight="1" x14ac:dyDescent="0.35">
      <c r="A9" s="241" t="s">
        <v>448</v>
      </c>
      <c r="B9" s="242"/>
      <c r="C9" s="243" t="s">
        <v>11</v>
      </c>
      <c r="D9" s="243"/>
      <c r="E9" s="244" t="s">
        <v>56</v>
      </c>
      <c r="F9" s="245"/>
      <c r="G9" s="246"/>
      <c r="H9" s="247"/>
    </row>
    <row r="10" spans="1:9" ht="16" customHeight="1" x14ac:dyDescent="0.35">
      <c r="A10" s="248"/>
      <c r="B10" s="249" t="s">
        <v>274</v>
      </c>
      <c r="C10" s="250" t="s">
        <v>18</v>
      </c>
      <c r="D10" s="250" t="s">
        <v>275</v>
      </c>
      <c r="E10" s="244" t="s">
        <v>28</v>
      </c>
      <c r="F10" s="245">
        <v>21760</v>
      </c>
      <c r="G10" s="246"/>
      <c r="H10" s="247"/>
    </row>
    <row r="11" spans="1:9" ht="16" customHeight="1" x14ac:dyDescent="0.35">
      <c r="A11" s="248"/>
      <c r="B11" s="249"/>
      <c r="C11" s="250"/>
      <c r="D11" s="250"/>
      <c r="E11" s="244"/>
      <c r="F11" s="245"/>
      <c r="G11" s="246"/>
      <c r="H11" s="247"/>
    </row>
    <row r="12" spans="1:9" ht="16" customHeight="1" x14ac:dyDescent="0.35">
      <c r="A12" s="248"/>
      <c r="B12" s="249" t="s">
        <v>276</v>
      </c>
      <c r="C12" s="250" t="s">
        <v>19</v>
      </c>
      <c r="D12" s="250" t="s">
        <v>277</v>
      </c>
      <c r="E12" s="244" t="s">
        <v>30</v>
      </c>
      <c r="F12" s="245">
        <v>50</v>
      </c>
      <c r="G12" s="246"/>
      <c r="H12" s="247"/>
    </row>
    <row r="13" spans="1:9" ht="16" customHeight="1" x14ac:dyDescent="0.35">
      <c r="A13" s="248"/>
      <c r="B13" s="249"/>
      <c r="C13" s="251"/>
      <c r="D13" s="252"/>
      <c r="E13" s="244"/>
      <c r="F13" s="245"/>
      <c r="G13" s="246"/>
      <c r="H13" s="247"/>
    </row>
    <row r="14" spans="1:9" ht="16" customHeight="1" x14ac:dyDescent="0.35">
      <c r="A14" s="248"/>
      <c r="B14" s="249" t="s">
        <v>278</v>
      </c>
      <c r="C14" s="250" t="s">
        <v>27</v>
      </c>
      <c r="D14" s="250" t="s">
        <v>279</v>
      </c>
      <c r="E14" s="244" t="s">
        <v>280</v>
      </c>
      <c r="F14" s="245">
        <v>4355</v>
      </c>
      <c r="G14" s="246"/>
      <c r="H14" s="247"/>
      <c r="I14" s="39">
        <f>+F10*0.2</f>
        <v>4352</v>
      </c>
    </row>
    <row r="15" spans="1:9" ht="16" customHeight="1" x14ac:dyDescent="0.35">
      <c r="A15" s="248"/>
      <c r="B15" s="249"/>
      <c r="C15" s="251"/>
      <c r="D15" s="252"/>
      <c r="E15" s="244"/>
      <c r="F15" s="245"/>
      <c r="G15" s="246"/>
      <c r="H15" s="247"/>
    </row>
    <row r="16" spans="1:9" ht="16" customHeight="1" x14ac:dyDescent="0.35">
      <c r="A16" s="241"/>
      <c r="B16" s="242" t="s">
        <v>9</v>
      </c>
      <c r="C16" s="253"/>
      <c r="D16" s="250"/>
      <c r="E16" s="244"/>
      <c r="F16" s="245"/>
      <c r="G16" s="246"/>
      <c r="H16" s="247"/>
    </row>
    <row r="17" spans="1:11" ht="16" customHeight="1" x14ac:dyDescent="0.35">
      <c r="A17" s="241" t="s">
        <v>449</v>
      </c>
      <c r="B17" s="242" t="s">
        <v>78</v>
      </c>
      <c r="C17" s="254" t="s">
        <v>281</v>
      </c>
      <c r="D17" s="254"/>
      <c r="E17" s="244"/>
      <c r="F17" s="245"/>
      <c r="G17" s="246"/>
      <c r="H17" s="247"/>
    </row>
    <row r="18" spans="1:11" ht="16" customHeight="1" x14ac:dyDescent="0.35">
      <c r="A18" s="248" t="s">
        <v>464</v>
      </c>
      <c r="B18" s="249" t="s">
        <v>282</v>
      </c>
      <c r="C18" s="250" t="s">
        <v>283</v>
      </c>
      <c r="D18" s="250"/>
      <c r="E18" s="244"/>
      <c r="F18" s="245"/>
      <c r="G18" s="246"/>
      <c r="H18" s="247"/>
    </row>
    <row r="19" spans="1:11" ht="16" customHeight="1" x14ac:dyDescent="0.35">
      <c r="A19" s="248"/>
      <c r="B19" s="249"/>
      <c r="C19" s="250" t="s">
        <v>284</v>
      </c>
      <c r="D19" s="250"/>
      <c r="E19" s="244"/>
      <c r="F19" s="245"/>
      <c r="G19" s="246"/>
      <c r="H19" s="247"/>
    </row>
    <row r="20" spans="1:11" ht="16" customHeight="1" x14ac:dyDescent="0.35">
      <c r="A20" s="248"/>
      <c r="B20" s="249"/>
      <c r="C20" s="250" t="s">
        <v>285</v>
      </c>
      <c r="D20" s="250"/>
      <c r="E20" s="244"/>
      <c r="F20" s="245"/>
      <c r="G20" s="246"/>
      <c r="H20" s="247"/>
    </row>
    <row r="21" spans="1:11" ht="16" customHeight="1" x14ac:dyDescent="0.35">
      <c r="A21" s="248"/>
      <c r="B21" s="249"/>
      <c r="C21" s="250" t="s">
        <v>286</v>
      </c>
      <c r="D21" s="250"/>
      <c r="E21" s="244"/>
      <c r="F21" s="245"/>
      <c r="G21" s="246"/>
      <c r="H21" s="247"/>
    </row>
    <row r="22" spans="1:11" ht="16" customHeight="1" x14ac:dyDescent="0.35">
      <c r="A22" s="248"/>
      <c r="B22" s="249"/>
      <c r="C22" s="250" t="s">
        <v>18</v>
      </c>
      <c r="D22" s="250" t="s">
        <v>287</v>
      </c>
      <c r="E22" s="244" t="s">
        <v>16</v>
      </c>
      <c r="F22" s="245">
        <v>17905</v>
      </c>
      <c r="G22" s="246"/>
      <c r="H22" s="247"/>
      <c r="I22" s="39">
        <v>14920</v>
      </c>
      <c r="J22" s="39">
        <v>1.2</v>
      </c>
      <c r="K22" s="39">
        <f>+J22*I22</f>
        <v>17904</v>
      </c>
    </row>
    <row r="23" spans="1:11" ht="16" customHeight="1" x14ac:dyDescent="0.35">
      <c r="A23" s="248"/>
      <c r="B23" s="249"/>
      <c r="C23" s="250"/>
      <c r="D23" s="250"/>
      <c r="E23" s="244"/>
      <c r="F23" s="245"/>
      <c r="G23" s="246"/>
      <c r="H23" s="247"/>
    </row>
    <row r="24" spans="1:11" ht="16" customHeight="1" x14ac:dyDescent="0.35">
      <c r="A24" s="248"/>
      <c r="B24" s="249"/>
      <c r="C24" s="250" t="s">
        <v>19</v>
      </c>
      <c r="D24" s="250" t="s">
        <v>288</v>
      </c>
      <c r="E24" s="244" t="s">
        <v>16</v>
      </c>
      <c r="F24" s="245">
        <v>0</v>
      </c>
      <c r="G24" s="246"/>
      <c r="H24" s="247"/>
    </row>
    <row r="25" spans="1:11" ht="16" customHeight="1" x14ac:dyDescent="0.35">
      <c r="A25" s="248"/>
      <c r="B25" s="249"/>
      <c r="C25" s="250"/>
      <c r="D25" s="250"/>
      <c r="E25" s="244"/>
      <c r="F25" s="245"/>
      <c r="G25" s="246"/>
      <c r="H25" s="247"/>
    </row>
    <row r="26" spans="1:11" ht="16" customHeight="1" x14ac:dyDescent="0.35">
      <c r="A26" s="248" t="s">
        <v>465</v>
      </c>
      <c r="B26" s="249" t="s">
        <v>289</v>
      </c>
      <c r="C26" s="255" t="s">
        <v>450</v>
      </c>
      <c r="D26" s="255"/>
      <c r="E26" s="244"/>
      <c r="F26" s="245"/>
      <c r="G26" s="246"/>
      <c r="H26" s="247"/>
    </row>
    <row r="27" spans="1:11" ht="16" customHeight="1" x14ac:dyDescent="0.35">
      <c r="A27" s="248"/>
      <c r="B27" s="249"/>
      <c r="C27" s="250" t="s">
        <v>18</v>
      </c>
      <c r="D27" s="250" t="s">
        <v>92</v>
      </c>
      <c r="E27" s="244" t="s">
        <v>16</v>
      </c>
      <c r="F27" s="245">
        <v>5375</v>
      </c>
      <c r="G27" s="246"/>
      <c r="H27" s="247"/>
      <c r="I27" s="39">
        <f>+F22*0.3</f>
        <v>5371.5</v>
      </c>
    </row>
    <row r="28" spans="1:11" ht="16" customHeight="1" x14ac:dyDescent="0.35">
      <c r="A28" s="248"/>
      <c r="B28" s="249"/>
      <c r="C28" s="250"/>
      <c r="D28" s="250"/>
      <c r="E28" s="244"/>
      <c r="F28" s="245"/>
      <c r="G28" s="246"/>
      <c r="H28" s="247"/>
    </row>
    <row r="29" spans="1:11" ht="16" customHeight="1" x14ac:dyDescent="0.35">
      <c r="A29" s="248"/>
      <c r="B29" s="249"/>
      <c r="C29" s="250" t="s">
        <v>19</v>
      </c>
      <c r="D29" s="250" t="s">
        <v>93</v>
      </c>
      <c r="E29" s="244" t="s">
        <v>16</v>
      </c>
      <c r="F29" s="345">
        <v>3580</v>
      </c>
      <c r="G29" s="246"/>
      <c r="H29" s="247"/>
      <c r="I29" s="39">
        <f>+F22*0.2</f>
        <v>3581</v>
      </c>
    </row>
    <row r="30" spans="1:11" ht="16" customHeight="1" x14ac:dyDescent="0.35">
      <c r="A30" s="248"/>
      <c r="B30" s="249"/>
      <c r="C30" s="250"/>
      <c r="D30" s="250"/>
      <c r="E30" s="244"/>
      <c r="F30" s="245"/>
      <c r="G30" s="246"/>
      <c r="H30" s="247"/>
    </row>
    <row r="31" spans="1:11" ht="16" customHeight="1" x14ac:dyDescent="0.35">
      <c r="A31" s="248" t="s">
        <v>466</v>
      </c>
      <c r="B31" s="249" t="s">
        <v>290</v>
      </c>
      <c r="C31" s="250" t="s">
        <v>291</v>
      </c>
      <c r="D31" s="250"/>
      <c r="E31" s="244"/>
      <c r="F31" s="245"/>
      <c r="G31" s="246"/>
      <c r="H31" s="247"/>
    </row>
    <row r="32" spans="1:11" ht="16" customHeight="1" x14ac:dyDescent="0.35">
      <c r="A32" s="248"/>
      <c r="B32" s="249"/>
      <c r="C32" s="250" t="s">
        <v>98</v>
      </c>
      <c r="D32" s="250"/>
      <c r="E32" s="244" t="s">
        <v>16</v>
      </c>
      <c r="F32" s="245">
        <f>+I32</f>
        <v>8955</v>
      </c>
      <c r="G32" s="246"/>
      <c r="H32" s="247"/>
      <c r="I32" s="45">
        <f>+(F29+F27)</f>
        <v>8955</v>
      </c>
    </row>
    <row r="33" spans="1:9" ht="16" customHeight="1" x14ac:dyDescent="0.35">
      <c r="A33" s="248"/>
      <c r="B33" s="249"/>
      <c r="C33" s="250"/>
      <c r="D33" s="250"/>
      <c r="E33" s="244"/>
      <c r="F33" s="245"/>
      <c r="G33" s="246"/>
      <c r="H33" s="247"/>
    </row>
    <row r="34" spans="1:9" ht="16" customHeight="1" x14ac:dyDescent="0.35">
      <c r="A34" s="248" t="s">
        <v>467</v>
      </c>
      <c r="B34" s="249" t="s">
        <v>292</v>
      </c>
      <c r="C34" s="250" t="s">
        <v>293</v>
      </c>
      <c r="D34" s="250"/>
      <c r="E34" s="244" t="s">
        <v>16</v>
      </c>
      <c r="F34" s="245">
        <f>+I34</f>
        <v>2685.75</v>
      </c>
      <c r="G34" s="246"/>
      <c r="H34" s="247"/>
      <c r="I34" s="39">
        <f>+I27*0.5</f>
        <v>2685.75</v>
      </c>
    </row>
    <row r="35" spans="1:9" ht="16" customHeight="1" x14ac:dyDescent="0.35">
      <c r="A35" s="248"/>
      <c r="B35" s="249"/>
      <c r="C35" s="250" t="s">
        <v>26</v>
      </c>
      <c r="D35" s="250"/>
      <c r="E35" s="244"/>
      <c r="F35" s="245"/>
      <c r="G35" s="246"/>
      <c r="H35" s="247"/>
    </row>
    <row r="36" spans="1:9" ht="16" customHeight="1" x14ac:dyDescent="0.35">
      <c r="A36" s="248"/>
      <c r="B36" s="249"/>
      <c r="C36" s="250"/>
      <c r="D36" s="250"/>
      <c r="E36" s="244"/>
      <c r="F36" s="245"/>
      <c r="G36" s="246"/>
      <c r="H36" s="247"/>
    </row>
    <row r="37" spans="1:9" ht="16" customHeight="1" x14ac:dyDescent="0.35">
      <c r="A37" s="248" t="s">
        <v>467</v>
      </c>
      <c r="B37" s="249" t="s">
        <v>294</v>
      </c>
      <c r="C37" s="250" t="s">
        <v>25</v>
      </c>
      <c r="D37" s="250"/>
      <c r="E37" s="244" t="s">
        <v>16</v>
      </c>
      <c r="F37" s="245">
        <f>+I37</f>
        <v>5015.4000000000005</v>
      </c>
      <c r="G37" s="246"/>
      <c r="H37" s="247"/>
      <c r="I37" s="45">
        <f>+(F29+F27-F34)*0.8</f>
        <v>5015.4000000000005</v>
      </c>
    </row>
    <row r="38" spans="1:9" ht="16" customHeight="1" x14ac:dyDescent="0.35">
      <c r="A38" s="248"/>
      <c r="B38" s="249"/>
      <c r="C38" s="250" t="s">
        <v>26</v>
      </c>
      <c r="D38" s="250"/>
      <c r="E38" s="244"/>
      <c r="F38" s="245"/>
      <c r="G38" s="246"/>
      <c r="H38" s="247"/>
    </row>
    <row r="39" spans="1:9" ht="16" customHeight="1" x14ac:dyDescent="0.35">
      <c r="A39" s="248"/>
      <c r="B39" s="249"/>
      <c r="C39" s="250"/>
      <c r="D39" s="250"/>
      <c r="E39" s="244"/>
      <c r="F39" s="245"/>
      <c r="G39" s="246"/>
      <c r="H39" s="247"/>
    </row>
    <row r="40" spans="1:9" ht="16" customHeight="1" x14ac:dyDescent="0.35">
      <c r="A40" s="248"/>
      <c r="B40" s="249"/>
      <c r="C40" s="250"/>
      <c r="D40" s="250"/>
      <c r="E40" s="244"/>
      <c r="F40" s="245"/>
      <c r="G40" s="246"/>
      <c r="H40" s="247"/>
    </row>
    <row r="41" spans="1:9" ht="16" customHeight="1" x14ac:dyDescent="0.35">
      <c r="A41" s="248"/>
      <c r="B41" s="249"/>
      <c r="C41" s="250"/>
      <c r="D41" s="250"/>
      <c r="E41" s="244"/>
      <c r="F41" s="245"/>
      <c r="G41" s="246"/>
      <c r="H41" s="247"/>
    </row>
    <row r="42" spans="1:9" ht="16" customHeight="1" x14ac:dyDescent="0.35">
      <c r="A42" s="248"/>
      <c r="B42" s="249"/>
      <c r="C42" s="250"/>
      <c r="D42" s="250"/>
      <c r="E42" s="244"/>
      <c r="F42" s="245"/>
      <c r="G42" s="246"/>
      <c r="H42" s="247"/>
    </row>
    <row r="43" spans="1:9" ht="16" customHeight="1" x14ac:dyDescent="0.35">
      <c r="A43" s="248"/>
      <c r="B43" s="249"/>
      <c r="C43" s="250"/>
      <c r="D43" s="250"/>
      <c r="E43" s="244"/>
      <c r="F43" s="245"/>
      <c r="G43" s="246"/>
      <c r="H43" s="247"/>
    </row>
    <row r="44" spans="1:9" ht="16" customHeight="1" x14ac:dyDescent="0.35">
      <c r="A44" s="253"/>
      <c r="B44" s="253"/>
      <c r="C44" s="253"/>
      <c r="D44" s="265" t="s">
        <v>33</v>
      </c>
      <c r="E44" s="253"/>
      <c r="F44" s="253"/>
      <c r="G44" s="266"/>
      <c r="H44" s="247"/>
    </row>
    <row r="45" spans="1:9" ht="16" customHeight="1" x14ac:dyDescent="0.35">
      <c r="A45" s="253"/>
      <c r="B45" s="253"/>
      <c r="C45" s="253"/>
      <c r="D45" s="265" t="s">
        <v>34</v>
      </c>
      <c r="E45" s="253"/>
      <c r="F45" s="253"/>
      <c r="G45" s="267"/>
      <c r="H45" s="247"/>
    </row>
    <row r="46" spans="1:9" ht="16" customHeight="1" x14ac:dyDescent="0.35">
      <c r="A46" s="248"/>
      <c r="B46" s="249"/>
      <c r="C46" s="250"/>
      <c r="D46" s="250"/>
      <c r="E46" s="244"/>
      <c r="F46" s="245"/>
      <c r="G46" s="246"/>
      <c r="H46" s="247"/>
    </row>
    <row r="47" spans="1:9" ht="16" customHeight="1" x14ac:dyDescent="0.35">
      <c r="A47" s="248" t="s">
        <v>467</v>
      </c>
      <c r="B47" s="249" t="s">
        <v>295</v>
      </c>
      <c r="C47" s="250" t="s">
        <v>439</v>
      </c>
      <c r="D47" s="250"/>
      <c r="E47" s="244" t="s">
        <v>16</v>
      </c>
      <c r="F47" s="245">
        <f>+I47</f>
        <v>1880.7749999999999</v>
      </c>
      <c r="G47" s="246"/>
      <c r="H47" s="247"/>
      <c r="I47" s="39">
        <f>+(F27+F29-F34)*0.3</f>
        <v>1880.7749999999999</v>
      </c>
    </row>
    <row r="48" spans="1:9" ht="16" customHeight="1" x14ac:dyDescent="0.35">
      <c r="A48" s="248"/>
      <c r="B48" s="249"/>
      <c r="C48" s="250" t="s">
        <v>440</v>
      </c>
      <c r="D48" s="250"/>
      <c r="E48" s="244"/>
      <c r="F48" s="245"/>
      <c r="G48" s="246"/>
      <c r="H48" s="247"/>
    </row>
    <row r="49" spans="1:8" ht="16" customHeight="1" x14ac:dyDescent="0.35">
      <c r="A49" s="248"/>
      <c r="B49" s="249"/>
      <c r="C49" s="250"/>
      <c r="D49" s="250"/>
      <c r="E49" s="244"/>
      <c r="F49" s="245"/>
      <c r="G49" s="246"/>
      <c r="H49" s="247"/>
    </row>
    <row r="50" spans="1:8" ht="16" customHeight="1" x14ac:dyDescent="0.35">
      <c r="A50" s="248" t="s">
        <v>468</v>
      </c>
      <c r="B50" s="249" t="s">
        <v>296</v>
      </c>
      <c r="C50" s="250" t="s">
        <v>297</v>
      </c>
      <c r="D50" s="250"/>
      <c r="E50" s="244"/>
      <c r="F50" s="245"/>
      <c r="G50" s="246"/>
      <c r="H50" s="247"/>
    </row>
    <row r="51" spans="1:8" ht="16" customHeight="1" x14ac:dyDescent="0.35">
      <c r="A51" s="248"/>
      <c r="B51" s="249"/>
      <c r="C51" s="250" t="s">
        <v>298</v>
      </c>
      <c r="D51" s="250"/>
      <c r="E51" s="244" t="s">
        <v>299</v>
      </c>
      <c r="F51" s="256">
        <v>1.2</v>
      </c>
      <c r="G51" s="246"/>
      <c r="H51" s="247"/>
    </row>
    <row r="52" spans="1:8" ht="16" customHeight="1" x14ac:dyDescent="0.35">
      <c r="A52" s="248"/>
      <c r="B52" s="249"/>
      <c r="C52" s="250"/>
      <c r="D52" s="250"/>
      <c r="E52" s="244"/>
      <c r="F52" s="245"/>
      <c r="G52" s="246"/>
      <c r="H52" s="247"/>
    </row>
    <row r="53" spans="1:8" ht="16" customHeight="1" x14ac:dyDescent="0.35">
      <c r="A53" s="248" t="s">
        <v>469</v>
      </c>
      <c r="B53" s="249" t="s">
        <v>79</v>
      </c>
      <c r="C53" s="250" t="s">
        <v>300</v>
      </c>
      <c r="D53" s="250"/>
      <c r="E53" s="244" t="s">
        <v>16</v>
      </c>
      <c r="F53" s="245">
        <v>3000</v>
      </c>
      <c r="G53" s="246"/>
      <c r="H53" s="247"/>
    </row>
    <row r="54" spans="1:8" ht="16" customHeight="1" x14ac:dyDescent="0.35">
      <c r="A54" s="248"/>
      <c r="B54" s="249"/>
      <c r="C54" s="250"/>
      <c r="D54" s="250"/>
      <c r="E54" s="244"/>
      <c r="F54" s="245"/>
      <c r="G54" s="246"/>
      <c r="H54" s="247"/>
    </row>
    <row r="55" spans="1:8" ht="16" customHeight="1" x14ac:dyDescent="0.35">
      <c r="A55" s="248" t="s">
        <v>470</v>
      </c>
      <c r="B55" s="249" t="s">
        <v>301</v>
      </c>
      <c r="C55" s="255" t="s">
        <v>302</v>
      </c>
      <c r="D55" s="255"/>
      <c r="E55" s="244"/>
      <c r="F55" s="256"/>
      <c r="G55" s="246"/>
      <c r="H55" s="247"/>
    </row>
    <row r="56" spans="1:8" ht="16" customHeight="1" x14ac:dyDescent="0.35">
      <c r="A56" s="248"/>
      <c r="B56" s="249"/>
      <c r="C56" s="250" t="s">
        <v>18</v>
      </c>
      <c r="D56" s="250" t="s">
        <v>303</v>
      </c>
      <c r="E56" s="244" t="s">
        <v>16</v>
      </c>
      <c r="F56" s="245">
        <v>7220</v>
      </c>
      <c r="G56" s="246"/>
      <c r="H56" s="247"/>
    </row>
    <row r="57" spans="1:8" ht="16" customHeight="1" x14ac:dyDescent="0.35">
      <c r="A57" s="248"/>
      <c r="B57" s="249"/>
      <c r="C57" s="250"/>
      <c r="D57" s="250"/>
      <c r="E57" s="244"/>
      <c r="F57" s="245"/>
      <c r="G57" s="246"/>
      <c r="H57" s="247"/>
    </row>
    <row r="58" spans="1:8" ht="16" customHeight="1" x14ac:dyDescent="0.35">
      <c r="A58" s="248"/>
      <c r="B58" s="249"/>
      <c r="C58" s="250" t="s">
        <v>19</v>
      </c>
      <c r="D58" s="250" t="s">
        <v>304</v>
      </c>
      <c r="E58" s="244" t="s">
        <v>305</v>
      </c>
      <c r="F58" s="245">
        <v>48000</v>
      </c>
      <c r="G58" s="246"/>
      <c r="H58" s="247"/>
    </row>
    <row r="59" spans="1:8" ht="16" customHeight="1" x14ac:dyDescent="0.35">
      <c r="A59" s="248"/>
      <c r="B59" s="249"/>
      <c r="C59" s="250"/>
      <c r="D59" s="250"/>
      <c r="E59" s="244"/>
      <c r="F59" s="245"/>
      <c r="G59" s="246"/>
      <c r="H59" s="247"/>
    </row>
    <row r="60" spans="1:8" ht="16" customHeight="1" x14ac:dyDescent="0.35">
      <c r="A60" s="248" t="s">
        <v>471</v>
      </c>
      <c r="B60" s="249" t="s">
        <v>306</v>
      </c>
      <c r="C60" s="257" t="s">
        <v>307</v>
      </c>
      <c r="D60" s="252"/>
      <c r="E60" s="244" t="s">
        <v>28</v>
      </c>
      <c r="F60" s="245">
        <v>12740</v>
      </c>
      <c r="G60" s="246"/>
      <c r="H60" s="247"/>
    </row>
    <row r="61" spans="1:8" ht="16" customHeight="1" x14ac:dyDescent="0.35">
      <c r="A61" s="248"/>
      <c r="B61" s="249"/>
      <c r="C61" s="258"/>
      <c r="D61" s="250"/>
      <c r="E61" s="244"/>
      <c r="F61" s="245"/>
      <c r="G61" s="246"/>
      <c r="H61" s="247"/>
    </row>
    <row r="62" spans="1:8" ht="16" customHeight="1" x14ac:dyDescent="0.35">
      <c r="A62" s="248" t="s">
        <v>472</v>
      </c>
      <c r="B62" s="249"/>
      <c r="C62" s="259" t="s">
        <v>308</v>
      </c>
      <c r="D62" s="259"/>
      <c r="E62" s="244"/>
      <c r="F62" s="245"/>
      <c r="G62" s="246"/>
      <c r="H62" s="247"/>
    </row>
    <row r="63" spans="1:8" ht="16" customHeight="1" x14ac:dyDescent="0.35">
      <c r="A63" s="248"/>
      <c r="B63" s="249" t="s">
        <v>309</v>
      </c>
      <c r="C63" s="250" t="s">
        <v>18</v>
      </c>
      <c r="D63" s="250" t="s">
        <v>310</v>
      </c>
      <c r="E63" s="244" t="s">
        <v>30</v>
      </c>
      <c r="F63" s="245">
        <v>213.333333333333</v>
      </c>
      <c r="G63" s="246"/>
      <c r="H63" s="247"/>
    </row>
    <row r="64" spans="1:8" ht="16" customHeight="1" x14ac:dyDescent="0.35">
      <c r="A64" s="248"/>
      <c r="B64" s="249"/>
      <c r="C64" s="250"/>
      <c r="D64" s="250"/>
      <c r="E64" s="244"/>
      <c r="F64" s="245"/>
      <c r="G64" s="246"/>
      <c r="H64" s="247"/>
    </row>
    <row r="65" spans="1:22" ht="16" customHeight="1" x14ac:dyDescent="0.35">
      <c r="A65" s="248"/>
      <c r="B65" s="249" t="s">
        <v>311</v>
      </c>
      <c r="C65" s="250" t="s">
        <v>19</v>
      </c>
      <c r="D65" s="250" t="s">
        <v>312</v>
      </c>
      <c r="E65" s="244" t="s">
        <v>28</v>
      </c>
      <c r="F65" s="245">
        <v>1593.5</v>
      </c>
      <c r="G65" s="246"/>
      <c r="H65" s="247"/>
    </row>
    <row r="66" spans="1:22" ht="16" customHeight="1" x14ac:dyDescent="0.35">
      <c r="A66" s="248"/>
      <c r="B66" s="249"/>
      <c r="C66" s="250"/>
      <c r="D66" s="250"/>
      <c r="E66" s="244"/>
      <c r="F66" s="245"/>
      <c r="G66" s="246"/>
      <c r="H66" s="247"/>
    </row>
    <row r="67" spans="1:22" ht="16" customHeight="1" x14ac:dyDescent="0.35">
      <c r="A67" s="260"/>
      <c r="B67" s="261" t="s">
        <v>9</v>
      </c>
      <c r="C67" s="253"/>
      <c r="D67" s="250"/>
      <c r="E67" s="244"/>
      <c r="F67" s="245"/>
      <c r="G67" s="246"/>
      <c r="H67" s="247"/>
    </row>
    <row r="68" spans="1:22" ht="16" customHeight="1" x14ac:dyDescent="0.35">
      <c r="A68" s="260">
        <v>3.2</v>
      </c>
      <c r="B68" s="261" t="s">
        <v>148</v>
      </c>
      <c r="C68" s="254" t="s">
        <v>149</v>
      </c>
      <c r="D68" s="254"/>
      <c r="E68" s="244"/>
      <c r="F68" s="245"/>
      <c r="G68" s="246"/>
      <c r="H68" s="247"/>
    </row>
    <row r="69" spans="1:22" ht="16" customHeight="1" x14ac:dyDescent="0.35">
      <c r="A69" s="262" t="s">
        <v>473</v>
      </c>
      <c r="B69" s="244"/>
      <c r="C69" s="254" t="s">
        <v>150</v>
      </c>
      <c r="D69" s="255"/>
      <c r="E69" s="244"/>
      <c r="F69" s="245"/>
      <c r="G69" s="246"/>
      <c r="H69" s="247"/>
    </row>
    <row r="70" spans="1:22" ht="16" customHeight="1" x14ac:dyDescent="0.35">
      <c r="A70" s="262"/>
      <c r="B70" s="244"/>
      <c r="C70" s="254" t="s">
        <v>151</v>
      </c>
      <c r="D70" s="255"/>
      <c r="E70" s="244"/>
      <c r="F70" s="245"/>
      <c r="G70" s="246"/>
      <c r="H70" s="247"/>
      <c r="T70" s="45"/>
    </row>
    <row r="71" spans="1:22" ht="16" customHeight="1" x14ac:dyDescent="0.35">
      <c r="A71" s="262" t="s">
        <v>474</v>
      </c>
      <c r="B71" s="244" t="s">
        <v>452</v>
      </c>
      <c r="C71" s="255" t="s">
        <v>153</v>
      </c>
      <c r="D71" s="255"/>
      <c r="E71" s="244"/>
      <c r="F71" s="245"/>
      <c r="G71" s="246"/>
      <c r="H71" s="247"/>
      <c r="V71" s="46"/>
    </row>
    <row r="72" spans="1:22" ht="16" customHeight="1" x14ac:dyDescent="0.35">
      <c r="A72" s="262"/>
      <c r="B72" s="244"/>
      <c r="C72" s="250" t="s">
        <v>18</v>
      </c>
      <c r="D72" s="250" t="s">
        <v>154</v>
      </c>
      <c r="E72" s="249" t="s">
        <v>16</v>
      </c>
      <c r="F72" s="263">
        <f>+I72</f>
        <v>1475</v>
      </c>
      <c r="G72" s="246"/>
      <c r="H72" s="247"/>
      <c r="I72" s="39">
        <v>1475</v>
      </c>
      <c r="T72" s="47"/>
      <c r="V72" s="46"/>
    </row>
    <row r="73" spans="1:22" ht="16" customHeight="1" x14ac:dyDescent="0.35">
      <c r="A73" s="262"/>
      <c r="B73" s="244"/>
      <c r="C73" s="250"/>
      <c r="D73" s="250"/>
      <c r="E73" s="249"/>
      <c r="F73" s="263"/>
      <c r="G73" s="264"/>
      <c r="H73" s="247"/>
    </row>
    <row r="74" spans="1:22" ht="16" customHeight="1" x14ac:dyDescent="0.35">
      <c r="A74" s="262"/>
      <c r="B74" s="244"/>
      <c r="C74" s="250" t="s">
        <v>19</v>
      </c>
      <c r="D74" s="250" t="s">
        <v>155</v>
      </c>
      <c r="E74" s="249" t="s">
        <v>156</v>
      </c>
      <c r="F74" s="263">
        <f>+I74</f>
        <v>1475</v>
      </c>
      <c r="G74" s="246"/>
      <c r="H74" s="247"/>
      <c r="I74" s="39">
        <v>1475</v>
      </c>
      <c r="T74" s="47"/>
    </row>
    <row r="75" spans="1:22" ht="16" customHeight="1" x14ac:dyDescent="0.35">
      <c r="A75" s="262"/>
      <c r="B75" s="244"/>
      <c r="C75" s="250"/>
      <c r="D75" s="250"/>
      <c r="E75" s="249"/>
      <c r="F75" s="263"/>
      <c r="G75" s="246"/>
      <c r="H75" s="247"/>
      <c r="T75" s="47"/>
    </row>
    <row r="76" spans="1:22" ht="16" customHeight="1" x14ac:dyDescent="0.35">
      <c r="A76" s="262" t="s">
        <v>475</v>
      </c>
      <c r="B76" s="244" t="s">
        <v>453</v>
      </c>
      <c r="C76" s="255" t="s">
        <v>313</v>
      </c>
      <c r="D76" s="250"/>
      <c r="E76" s="249"/>
      <c r="F76" s="263"/>
      <c r="G76" s="264"/>
      <c r="H76" s="247"/>
    </row>
    <row r="77" spans="1:22" ht="16" customHeight="1" x14ac:dyDescent="0.35">
      <c r="A77" s="262"/>
      <c r="B77" s="244"/>
      <c r="C77" s="250" t="s">
        <v>18</v>
      </c>
      <c r="D77" s="250" t="s">
        <v>154</v>
      </c>
      <c r="E77" s="249" t="s">
        <v>16</v>
      </c>
      <c r="F77" s="263">
        <f>+I77</f>
        <v>1475</v>
      </c>
      <c r="G77" s="246"/>
      <c r="H77" s="247"/>
      <c r="I77" s="39">
        <f>+I72</f>
        <v>1475</v>
      </c>
    </row>
    <row r="78" spans="1:22" ht="16" customHeight="1" x14ac:dyDescent="0.35">
      <c r="A78" s="262"/>
      <c r="B78" s="244"/>
      <c r="C78" s="250"/>
      <c r="D78" s="250"/>
      <c r="E78" s="249"/>
      <c r="F78" s="263"/>
      <c r="G78" s="264"/>
      <c r="H78" s="247"/>
    </row>
    <row r="79" spans="1:22" ht="16" customHeight="1" x14ac:dyDescent="0.35">
      <c r="A79" s="262"/>
      <c r="B79" s="244"/>
      <c r="C79" s="250" t="s">
        <v>19</v>
      </c>
      <c r="D79" s="250" t="s">
        <v>155</v>
      </c>
      <c r="E79" s="249" t="s">
        <v>16</v>
      </c>
      <c r="F79" s="263">
        <f>+I79</f>
        <v>1475</v>
      </c>
      <c r="G79" s="246"/>
      <c r="H79" s="247"/>
      <c r="I79" s="39">
        <f>+I72</f>
        <v>1475</v>
      </c>
    </row>
    <row r="80" spans="1:22" ht="16" customHeight="1" x14ac:dyDescent="0.35">
      <c r="A80" s="262"/>
      <c r="B80" s="244"/>
      <c r="C80" s="250"/>
      <c r="D80" s="250"/>
      <c r="E80" s="249"/>
      <c r="F80" s="263"/>
      <c r="G80" s="246"/>
      <c r="H80" s="247"/>
      <c r="T80" s="47"/>
    </row>
    <row r="81" spans="1:20" ht="16" customHeight="1" x14ac:dyDescent="0.35">
      <c r="A81" s="262"/>
      <c r="B81" s="244"/>
      <c r="C81" s="250"/>
      <c r="D81" s="250"/>
      <c r="E81" s="249"/>
      <c r="F81" s="263"/>
      <c r="G81" s="246"/>
      <c r="H81" s="247"/>
      <c r="T81" s="47"/>
    </row>
    <row r="82" spans="1:20" ht="16" customHeight="1" x14ac:dyDescent="0.35">
      <c r="A82" s="248"/>
      <c r="B82" s="249"/>
      <c r="C82" s="250"/>
      <c r="D82" s="250"/>
      <c r="E82" s="244"/>
      <c r="F82" s="245"/>
      <c r="G82" s="246"/>
      <c r="H82" s="247"/>
    </row>
    <row r="83" spans="1:20" ht="16" customHeight="1" x14ac:dyDescent="0.35">
      <c r="A83" s="248"/>
      <c r="B83" s="249"/>
      <c r="C83" s="250"/>
      <c r="D83" s="250"/>
      <c r="E83" s="244"/>
      <c r="F83" s="245"/>
      <c r="G83" s="246"/>
      <c r="H83" s="247"/>
    </row>
    <row r="84" spans="1:20" ht="16" customHeight="1" x14ac:dyDescent="0.35">
      <c r="A84" s="253"/>
      <c r="B84" s="253"/>
      <c r="C84" s="253"/>
      <c r="D84" s="265" t="s">
        <v>33</v>
      </c>
      <c r="E84" s="253"/>
      <c r="F84" s="253"/>
      <c r="G84" s="266"/>
      <c r="H84" s="247"/>
    </row>
    <row r="85" spans="1:20" ht="16" customHeight="1" x14ac:dyDescent="0.35">
      <c r="A85" s="253"/>
      <c r="B85" s="253"/>
      <c r="C85" s="253"/>
      <c r="D85" s="265" t="s">
        <v>34</v>
      </c>
      <c r="E85" s="253"/>
      <c r="F85" s="253"/>
      <c r="G85" s="267"/>
      <c r="H85" s="247"/>
    </row>
    <row r="86" spans="1:20" ht="16" customHeight="1" x14ac:dyDescent="0.35">
      <c r="A86" s="262"/>
      <c r="B86" s="244"/>
      <c r="C86" s="250"/>
      <c r="D86" s="250"/>
      <c r="E86" s="249"/>
      <c r="F86" s="263"/>
      <c r="G86" s="264"/>
      <c r="H86" s="247"/>
    </row>
    <row r="87" spans="1:20" ht="16" customHeight="1" x14ac:dyDescent="0.35">
      <c r="A87" s="262" t="s">
        <v>476</v>
      </c>
      <c r="B87" s="244" t="s">
        <v>79</v>
      </c>
      <c r="C87" s="255" t="s">
        <v>314</v>
      </c>
      <c r="D87" s="250"/>
      <c r="E87" s="249"/>
      <c r="F87" s="263"/>
      <c r="G87" s="264"/>
      <c r="H87" s="247"/>
    </row>
    <row r="88" spans="1:20" ht="16" customHeight="1" x14ac:dyDescent="0.35">
      <c r="A88" s="262"/>
      <c r="B88" s="244"/>
      <c r="C88" s="250" t="s">
        <v>18</v>
      </c>
      <c r="D88" s="250" t="s">
        <v>154</v>
      </c>
      <c r="E88" s="249" t="s">
        <v>16</v>
      </c>
      <c r="F88" s="263">
        <f>+J88</f>
        <v>1917.5</v>
      </c>
      <c r="G88" s="246"/>
      <c r="H88" s="247"/>
      <c r="I88" s="39">
        <f>+I77</f>
        <v>1475</v>
      </c>
      <c r="J88" s="39">
        <f>+I88*1.3</f>
        <v>1917.5</v>
      </c>
    </row>
    <row r="89" spans="1:20" ht="16" customHeight="1" x14ac:dyDescent="0.35">
      <c r="A89" s="262"/>
      <c r="B89" s="244"/>
      <c r="C89" s="250"/>
      <c r="D89" s="250"/>
      <c r="E89" s="249"/>
      <c r="F89" s="263"/>
      <c r="G89" s="264"/>
      <c r="H89" s="247"/>
    </row>
    <row r="90" spans="1:20" ht="16" customHeight="1" x14ac:dyDescent="0.35">
      <c r="A90" s="262"/>
      <c r="B90" s="244"/>
      <c r="C90" s="250" t="s">
        <v>19</v>
      </c>
      <c r="D90" s="250" t="s">
        <v>155</v>
      </c>
      <c r="E90" s="249" t="s">
        <v>16</v>
      </c>
      <c r="F90" s="263">
        <f>+J90</f>
        <v>1917.5</v>
      </c>
      <c r="G90" s="246"/>
      <c r="H90" s="247"/>
      <c r="I90" s="39">
        <f>+I79</f>
        <v>1475</v>
      </c>
      <c r="J90" s="39">
        <f>+I90*1.3</f>
        <v>1917.5</v>
      </c>
    </row>
    <row r="91" spans="1:20" ht="16" customHeight="1" x14ac:dyDescent="0.35">
      <c r="A91" s="262"/>
      <c r="B91" s="244"/>
      <c r="C91" s="250"/>
      <c r="D91" s="250"/>
      <c r="E91" s="249"/>
      <c r="F91" s="263"/>
      <c r="G91" s="264"/>
      <c r="H91" s="247"/>
    </row>
    <row r="92" spans="1:20" ht="16" customHeight="1" x14ac:dyDescent="0.35">
      <c r="A92" s="262" t="s">
        <v>477</v>
      </c>
      <c r="B92" s="268" t="s">
        <v>454</v>
      </c>
      <c r="C92" s="269" t="s">
        <v>315</v>
      </c>
      <c r="D92" s="269"/>
      <c r="E92" s="249"/>
      <c r="F92" s="263"/>
      <c r="G92" s="264"/>
      <c r="H92" s="270"/>
    </row>
    <row r="93" spans="1:20" ht="16" customHeight="1" x14ac:dyDescent="0.35">
      <c r="A93" s="262"/>
      <c r="B93" s="268"/>
      <c r="C93" s="269" t="s">
        <v>316</v>
      </c>
      <c r="D93" s="269"/>
      <c r="E93" s="249" t="s">
        <v>305</v>
      </c>
      <c r="F93" s="263">
        <v>44550</v>
      </c>
      <c r="G93" s="246"/>
      <c r="H93" s="247"/>
    </row>
    <row r="94" spans="1:20" ht="16" customHeight="1" x14ac:dyDescent="0.35">
      <c r="A94" s="262"/>
      <c r="B94" s="261" t="s">
        <v>9</v>
      </c>
      <c r="C94" s="250"/>
      <c r="D94" s="250"/>
      <c r="E94" s="242"/>
      <c r="F94" s="271"/>
      <c r="G94" s="272"/>
      <c r="H94" s="247"/>
    </row>
    <row r="95" spans="1:20" ht="16" customHeight="1" x14ac:dyDescent="0.35">
      <c r="A95" s="260">
        <v>3.3</v>
      </c>
      <c r="B95" s="261" t="s">
        <v>36</v>
      </c>
      <c r="C95" s="254" t="s">
        <v>135</v>
      </c>
      <c r="D95" s="255"/>
      <c r="E95" s="242"/>
      <c r="F95" s="271"/>
      <c r="G95" s="272"/>
      <c r="H95" s="247"/>
    </row>
    <row r="96" spans="1:20" ht="16" customHeight="1" x14ac:dyDescent="0.35">
      <c r="A96" s="260" t="s">
        <v>451</v>
      </c>
      <c r="B96" s="244"/>
      <c r="C96" s="254" t="s">
        <v>441</v>
      </c>
      <c r="D96" s="250"/>
      <c r="E96" s="249"/>
      <c r="F96" s="263"/>
      <c r="G96" s="264"/>
      <c r="H96" s="247"/>
    </row>
    <row r="97" spans="1:8" ht="16" customHeight="1" x14ac:dyDescent="0.35">
      <c r="A97" s="273" t="s">
        <v>455</v>
      </c>
      <c r="B97" s="273" t="s">
        <v>31</v>
      </c>
      <c r="C97" s="257" t="s">
        <v>137</v>
      </c>
      <c r="D97" s="257"/>
      <c r="E97" s="273"/>
      <c r="F97" s="274"/>
      <c r="G97" s="275"/>
      <c r="H97" s="276"/>
    </row>
    <row r="98" spans="1:8" ht="16" customHeight="1" x14ac:dyDescent="0.35">
      <c r="A98" s="273"/>
      <c r="B98" s="273"/>
      <c r="C98" s="257" t="s">
        <v>138</v>
      </c>
      <c r="D98" s="257"/>
      <c r="E98" s="273"/>
      <c r="F98" s="274"/>
      <c r="G98" s="275"/>
      <c r="H98" s="276"/>
    </row>
    <row r="99" spans="1:8" ht="16" customHeight="1" x14ac:dyDescent="0.35">
      <c r="A99" s="273"/>
      <c r="B99" s="273"/>
      <c r="C99" s="257" t="s">
        <v>139</v>
      </c>
      <c r="D99" s="257"/>
      <c r="E99" s="273"/>
      <c r="F99" s="274"/>
      <c r="G99" s="275"/>
      <c r="H99" s="276"/>
    </row>
    <row r="100" spans="1:8" ht="16" customHeight="1" x14ac:dyDescent="0.35">
      <c r="A100" s="273"/>
      <c r="B100" s="273"/>
      <c r="C100" s="257" t="s">
        <v>140</v>
      </c>
      <c r="D100" s="257"/>
      <c r="E100" s="273"/>
      <c r="F100" s="274"/>
      <c r="G100" s="275"/>
      <c r="H100" s="276"/>
    </row>
    <row r="101" spans="1:8" ht="16" customHeight="1" x14ac:dyDescent="0.35">
      <c r="A101" s="273"/>
      <c r="B101" s="273"/>
      <c r="C101" s="257" t="s">
        <v>18</v>
      </c>
      <c r="D101" s="262" t="s">
        <v>442</v>
      </c>
      <c r="E101" s="249" t="s">
        <v>28</v>
      </c>
      <c r="F101" s="263">
        <v>1040</v>
      </c>
      <c r="G101" s="246"/>
      <c r="H101" s="247"/>
    </row>
    <row r="102" spans="1:8" ht="16" customHeight="1" x14ac:dyDescent="0.35">
      <c r="A102" s="273"/>
      <c r="B102" s="273"/>
      <c r="C102" s="257"/>
      <c r="D102" s="262"/>
      <c r="E102" s="249"/>
      <c r="F102" s="263"/>
      <c r="G102" s="246"/>
      <c r="H102" s="247"/>
    </row>
    <row r="103" spans="1:8" ht="16" customHeight="1" x14ac:dyDescent="0.35">
      <c r="A103" s="273"/>
      <c r="B103" s="273"/>
      <c r="C103" s="257" t="s">
        <v>19</v>
      </c>
      <c r="D103" s="262" t="s">
        <v>317</v>
      </c>
      <c r="E103" s="249" t="s">
        <v>28</v>
      </c>
      <c r="F103" s="263">
        <v>12025</v>
      </c>
      <c r="G103" s="246"/>
      <c r="H103" s="247"/>
    </row>
    <row r="104" spans="1:8" ht="16" customHeight="1" x14ac:dyDescent="0.35">
      <c r="A104" s="273"/>
      <c r="B104" s="273"/>
      <c r="C104" s="257"/>
      <c r="D104" s="262"/>
      <c r="E104" s="249"/>
      <c r="F104" s="263"/>
      <c r="G104" s="246"/>
      <c r="H104" s="247"/>
    </row>
    <row r="105" spans="1:8" ht="16" customHeight="1" x14ac:dyDescent="0.35">
      <c r="A105" s="273"/>
      <c r="B105" s="273"/>
      <c r="C105" s="257" t="s">
        <v>27</v>
      </c>
      <c r="D105" s="262" t="s">
        <v>318</v>
      </c>
      <c r="E105" s="249" t="s">
        <v>28</v>
      </c>
      <c r="F105" s="263">
        <v>6217</v>
      </c>
      <c r="G105" s="246"/>
      <c r="H105" s="247"/>
    </row>
    <row r="106" spans="1:8" ht="16" customHeight="1" x14ac:dyDescent="0.35">
      <c r="A106" s="273"/>
      <c r="B106" s="273"/>
      <c r="C106" s="257"/>
      <c r="D106" s="257"/>
      <c r="E106" s="273"/>
      <c r="F106" s="274"/>
      <c r="G106" s="275"/>
      <c r="H106" s="276"/>
    </row>
    <row r="107" spans="1:8" ht="16" customHeight="1" x14ac:dyDescent="0.35">
      <c r="A107" s="262"/>
      <c r="B107" s="244"/>
      <c r="C107" s="262" t="s">
        <v>29</v>
      </c>
      <c r="D107" s="262" t="s">
        <v>319</v>
      </c>
      <c r="E107" s="249" t="s">
        <v>28</v>
      </c>
      <c r="F107" s="263">
        <v>5</v>
      </c>
      <c r="G107" s="246"/>
      <c r="H107" s="247"/>
    </row>
    <row r="108" spans="1:8" ht="16" customHeight="1" x14ac:dyDescent="0.35">
      <c r="A108" s="262"/>
      <c r="B108" s="244"/>
      <c r="C108" s="250"/>
      <c r="D108" s="262"/>
      <c r="E108" s="249"/>
      <c r="F108" s="263"/>
      <c r="G108" s="264"/>
      <c r="H108" s="247"/>
    </row>
    <row r="109" spans="1:8" ht="16" customHeight="1" x14ac:dyDescent="0.35">
      <c r="A109" s="262"/>
      <c r="B109" s="244"/>
      <c r="C109" s="250" t="s">
        <v>159</v>
      </c>
      <c r="D109" s="262" t="s">
        <v>493</v>
      </c>
      <c r="E109" s="249" t="s">
        <v>28</v>
      </c>
      <c r="F109" s="263">
        <v>2475</v>
      </c>
      <c r="G109" s="246"/>
      <c r="H109" s="247"/>
    </row>
    <row r="110" spans="1:8" ht="16" customHeight="1" x14ac:dyDescent="0.35">
      <c r="A110" s="262"/>
      <c r="B110" s="244"/>
      <c r="C110" s="250"/>
      <c r="D110" s="262"/>
      <c r="E110" s="249"/>
      <c r="F110" s="263"/>
      <c r="G110" s="264"/>
      <c r="H110" s="247"/>
    </row>
    <row r="111" spans="1:8" ht="16" customHeight="1" x14ac:dyDescent="0.35">
      <c r="A111" s="262"/>
      <c r="B111" s="244"/>
      <c r="C111" s="250" t="s">
        <v>160</v>
      </c>
      <c r="D111" s="262" t="s">
        <v>494</v>
      </c>
      <c r="E111" s="249" t="s">
        <v>28</v>
      </c>
      <c r="F111" s="263">
        <f>30*20</f>
        <v>600</v>
      </c>
      <c r="G111" s="246"/>
      <c r="H111" s="247"/>
    </row>
    <row r="112" spans="1:8" ht="16" customHeight="1" x14ac:dyDescent="0.35">
      <c r="A112" s="262"/>
      <c r="B112" s="244"/>
      <c r="C112" s="250"/>
      <c r="D112" s="262"/>
      <c r="E112" s="249"/>
      <c r="F112" s="263"/>
      <c r="G112" s="264"/>
      <c r="H112" s="247"/>
    </row>
    <row r="113" spans="1:8" ht="16" customHeight="1" x14ac:dyDescent="0.35">
      <c r="A113" s="260" t="s">
        <v>456</v>
      </c>
      <c r="B113" s="244"/>
      <c r="C113" s="277" t="s">
        <v>141</v>
      </c>
      <c r="D113" s="262"/>
      <c r="E113" s="249"/>
      <c r="F113" s="263"/>
      <c r="G113" s="264"/>
      <c r="H113" s="247"/>
    </row>
    <row r="114" spans="1:8" ht="16" customHeight="1" x14ac:dyDescent="0.35">
      <c r="A114" s="260"/>
      <c r="B114" s="244"/>
      <c r="C114" s="277" t="s">
        <v>142</v>
      </c>
      <c r="D114" s="262"/>
      <c r="E114" s="249"/>
      <c r="F114" s="263"/>
      <c r="G114" s="264"/>
      <c r="H114" s="247"/>
    </row>
    <row r="115" spans="1:8" ht="16" customHeight="1" x14ac:dyDescent="0.35">
      <c r="A115" s="273"/>
      <c r="B115" s="244"/>
      <c r="C115" s="262" t="s">
        <v>143</v>
      </c>
      <c r="D115" s="262"/>
      <c r="E115" s="249"/>
      <c r="F115" s="263"/>
      <c r="G115" s="264"/>
      <c r="H115" s="247"/>
    </row>
    <row r="116" spans="1:8" ht="16" customHeight="1" x14ac:dyDescent="0.35">
      <c r="A116" s="262"/>
      <c r="B116" s="244"/>
      <c r="C116" s="262" t="s">
        <v>144</v>
      </c>
      <c r="D116" s="262"/>
      <c r="E116" s="249"/>
      <c r="F116" s="263"/>
      <c r="G116" s="264"/>
      <c r="H116" s="247"/>
    </row>
    <row r="117" spans="1:8" ht="16" customHeight="1" x14ac:dyDescent="0.35">
      <c r="A117" s="262"/>
      <c r="B117" s="244"/>
      <c r="C117" s="262" t="s">
        <v>145</v>
      </c>
      <c r="D117" s="262"/>
      <c r="E117" s="249"/>
      <c r="F117" s="263"/>
      <c r="G117" s="264"/>
      <c r="H117" s="247"/>
    </row>
    <row r="118" spans="1:8" ht="16" customHeight="1" x14ac:dyDescent="0.35">
      <c r="A118" s="262"/>
      <c r="B118" s="244"/>
      <c r="C118" s="262" t="s">
        <v>146</v>
      </c>
      <c r="D118" s="262"/>
      <c r="E118" s="249"/>
      <c r="F118" s="263"/>
      <c r="G118" s="264"/>
      <c r="H118" s="247"/>
    </row>
    <row r="119" spans="1:8" ht="16" customHeight="1" x14ac:dyDescent="0.35">
      <c r="A119" s="262"/>
      <c r="B119" s="244"/>
      <c r="C119" s="262" t="s">
        <v>147</v>
      </c>
      <c r="D119" s="262"/>
      <c r="E119" s="249"/>
      <c r="F119" s="263"/>
      <c r="G119" s="264"/>
      <c r="H119" s="247"/>
    </row>
    <row r="120" spans="1:8" ht="16" customHeight="1" x14ac:dyDescent="0.35">
      <c r="A120" s="262" t="s">
        <v>478</v>
      </c>
      <c r="B120" s="244"/>
      <c r="C120" s="278" t="s">
        <v>320</v>
      </c>
      <c r="D120" s="262"/>
      <c r="E120" s="249"/>
      <c r="F120" s="263"/>
      <c r="G120" s="264"/>
      <c r="H120" s="247"/>
    </row>
    <row r="121" spans="1:8" ht="16" customHeight="1" x14ac:dyDescent="0.35">
      <c r="A121" s="262"/>
      <c r="B121" s="244"/>
      <c r="C121" s="262" t="s">
        <v>18</v>
      </c>
      <c r="D121" s="262" t="s">
        <v>443</v>
      </c>
      <c r="E121" s="249" t="s">
        <v>30</v>
      </c>
      <c r="F121" s="245">
        <v>4</v>
      </c>
      <c r="G121" s="246"/>
      <c r="H121" s="247"/>
    </row>
    <row r="122" spans="1:8" ht="16" customHeight="1" x14ac:dyDescent="0.35">
      <c r="A122" s="262"/>
      <c r="B122" s="244"/>
      <c r="C122" s="262"/>
      <c r="D122" s="262"/>
      <c r="E122" s="249"/>
      <c r="F122" s="245"/>
      <c r="G122" s="246"/>
      <c r="H122" s="247"/>
    </row>
    <row r="123" spans="1:8" ht="16" customHeight="1" x14ac:dyDescent="0.35">
      <c r="A123" s="262"/>
      <c r="B123" s="244"/>
      <c r="C123" s="250"/>
      <c r="D123" s="262"/>
      <c r="E123" s="249"/>
      <c r="F123" s="263"/>
      <c r="G123" s="264"/>
      <c r="H123" s="247"/>
    </row>
    <row r="124" spans="1:8" ht="16" customHeight="1" x14ac:dyDescent="0.35">
      <c r="A124" s="253"/>
      <c r="B124" s="253"/>
      <c r="C124" s="253"/>
      <c r="D124" s="265" t="s">
        <v>33</v>
      </c>
      <c r="E124" s="253"/>
      <c r="F124" s="253"/>
      <c r="G124" s="266"/>
      <c r="H124" s="247"/>
    </row>
    <row r="125" spans="1:8" ht="16" customHeight="1" x14ac:dyDescent="0.35">
      <c r="A125" s="253"/>
      <c r="B125" s="253"/>
      <c r="C125" s="253"/>
      <c r="D125" s="265" t="s">
        <v>34</v>
      </c>
      <c r="E125" s="253"/>
      <c r="F125" s="253"/>
      <c r="G125" s="267"/>
      <c r="H125" s="247"/>
    </row>
    <row r="126" spans="1:8" ht="16" customHeight="1" x14ac:dyDescent="0.35">
      <c r="A126" s="262"/>
      <c r="B126" s="244"/>
      <c r="C126" s="250"/>
      <c r="D126" s="262"/>
      <c r="E126" s="249"/>
      <c r="F126" s="263"/>
      <c r="G126" s="264"/>
      <c r="H126" s="247"/>
    </row>
    <row r="127" spans="1:8" ht="16" customHeight="1" x14ac:dyDescent="0.35">
      <c r="A127" s="262"/>
      <c r="B127" s="244"/>
      <c r="C127" s="262" t="s">
        <v>19</v>
      </c>
      <c r="D127" s="262" t="s">
        <v>321</v>
      </c>
      <c r="E127" s="249" t="s">
        <v>30</v>
      </c>
      <c r="F127" s="245">
        <v>4</v>
      </c>
      <c r="G127" s="246"/>
      <c r="H127" s="247"/>
    </row>
    <row r="128" spans="1:8" ht="16" customHeight="1" x14ac:dyDescent="0.35">
      <c r="A128" s="262"/>
      <c r="B128" s="244"/>
      <c r="C128" s="262"/>
      <c r="D128" s="262"/>
      <c r="E128" s="249"/>
      <c r="F128" s="245"/>
      <c r="G128" s="246"/>
      <c r="H128" s="247"/>
    </row>
    <row r="129" spans="1:8" ht="16" customHeight="1" x14ac:dyDescent="0.35">
      <c r="A129" s="262"/>
      <c r="B129" s="244"/>
      <c r="C129" s="262" t="s">
        <v>27</v>
      </c>
      <c r="D129" s="262" t="s">
        <v>322</v>
      </c>
      <c r="E129" s="249" t="s">
        <v>30</v>
      </c>
      <c r="F129" s="245">
        <v>4</v>
      </c>
      <c r="G129" s="246"/>
      <c r="H129" s="247"/>
    </row>
    <row r="130" spans="1:8" ht="16" customHeight="1" x14ac:dyDescent="0.35">
      <c r="A130" s="262"/>
      <c r="B130" s="244"/>
      <c r="C130" s="278"/>
      <c r="D130" s="262"/>
      <c r="E130" s="249"/>
      <c r="F130" s="263"/>
      <c r="G130" s="263"/>
      <c r="H130" s="247"/>
    </row>
    <row r="131" spans="1:8" ht="16" customHeight="1" x14ac:dyDescent="0.35">
      <c r="A131" s="262"/>
      <c r="B131" s="244"/>
      <c r="C131" s="262" t="s">
        <v>29</v>
      </c>
      <c r="D131" s="262" t="s">
        <v>324</v>
      </c>
      <c r="E131" s="249" t="s">
        <v>30</v>
      </c>
      <c r="F131" s="245">
        <v>0</v>
      </c>
      <c r="G131" s="246"/>
      <c r="H131" s="247"/>
    </row>
    <row r="132" spans="1:8" ht="16" customHeight="1" x14ac:dyDescent="0.35">
      <c r="A132" s="262"/>
      <c r="B132" s="244"/>
      <c r="C132" s="262"/>
      <c r="D132" s="262"/>
      <c r="E132" s="249"/>
      <c r="F132" s="263"/>
      <c r="G132" s="264"/>
      <c r="H132" s="247"/>
    </row>
    <row r="133" spans="1:8" ht="16" customHeight="1" x14ac:dyDescent="0.35">
      <c r="A133" s="262" t="s">
        <v>479</v>
      </c>
      <c r="B133" s="244"/>
      <c r="C133" s="278" t="s">
        <v>325</v>
      </c>
      <c r="D133" s="262"/>
      <c r="E133" s="249"/>
      <c r="F133" s="263"/>
      <c r="G133" s="264"/>
      <c r="H133" s="247"/>
    </row>
    <row r="134" spans="1:8" ht="16" customHeight="1" x14ac:dyDescent="0.35">
      <c r="A134" s="262"/>
      <c r="B134" s="244"/>
      <c r="C134" s="279" t="s">
        <v>18</v>
      </c>
      <c r="D134" s="262" t="s">
        <v>326</v>
      </c>
      <c r="E134" s="249" t="s">
        <v>30</v>
      </c>
      <c r="F134" s="245">
        <v>0</v>
      </c>
      <c r="G134" s="246"/>
      <c r="H134" s="247"/>
    </row>
    <row r="135" spans="1:8" ht="16" customHeight="1" x14ac:dyDescent="0.35">
      <c r="A135" s="262"/>
      <c r="B135" s="244"/>
      <c r="C135" s="279"/>
      <c r="D135" s="262"/>
      <c r="E135" s="249"/>
      <c r="F135" s="263"/>
      <c r="G135" s="280"/>
      <c r="H135" s="247"/>
    </row>
    <row r="136" spans="1:8" ht="16" customHeight="1" x14ac:dyDescent="0.35">
      <c r="A136" s="262"/>
      <c r="B136" s="244"/>
      <c r="C136" s="262" t="s">
        <v>19</v>
      </c>
      <c r="D136" s="262" t="s">
        <v>327</v>
      </c>
      <c r="E136" s="249" t="s">
        <v>30</v>
      </c>
      <c r="F136" s="245">
        <v>0</v>
      </c>
      <c r="G136" s="246"/>
      <c r="H136" s="247"/>
    </row>
    <row r="137" spans="1:8" ht="16" customHeight="1" x14ac:dyDescent="0.35">
      <c r="A137" s="262"/>
      <c r="B137" s="244"/>
      <c r="C137" s="262"/>
      <c r="D137" s="262"/>
      <c r="E137" s="249"/>
      <c r="F137" s="245"/>
      <c r="G137" s="281"/>
      <c r="H137" s="247"/>
    </row>
    <row r="138" spans="1:8" ht="16" customHeight="1" x14ac:dyDescent="0.35">
      <c r="A138" s="262"/>
      <c r="B138" s="244"/>
      <c r="C138" s="262" t="s">
        <v>27</v>
      </c>
      <c r="D138" s="262" t="s">
        <v>328</v>
      </c>
      <c r="E138" s="249" t="s">
        <v>30</v>
      </c>
      <c r="F138" s="245">
        <v>0</v>
      </c>
      <c r="G138" s="246"/>
      <c r="H138" s="247"/>
    </row>
    <row r="139" spans="1:8" ht="16" customHeight="1" x14ac:dyDescent="0.35">
      <c r="A139" s="262"/>
      <c r="B139" s="244"/>
      <c r="C139" s="262"/>
      <c r="D139" s="262"/>
      <c r="E139" s="249"/>
      <c r="F139" s="245"/>
      <c r="G139" s="281"/>
      <c r="H139" s="247"/>
    </row>
    <row r="140" spans="1:8" ht="16" customHeight="1" x14ac:dyDescent="0.35">
      <c r="A140" s="262"/>
      <c r="B140" s="244"/>
      <c r="C140" s="262" t="s">
        <v>29</v>
      </c>
      <c r="D140" s="262" t="s">
        <v>323</v>
      </c>
      <c r="E140" s="249" t="s">
        <v>30</v>
      </c>
      <c r="F140" s="245">
        <v>0</v>
      </c>
      <c r="G140" s="246"/>
      <c r="H140" s="247"/>
    </row>
    <row r="141" spans="1:8" ht="16" customHeight="1" x14ac:dyDescent="0.35">
      <c r="A141" s="262"/>
      <c r="B141" s="244"/>
      <c r="C141" s="278"/>
      <c r="D141" s="262"/>
      <c r="E141" s="249"/>
      <c r="F141" s="263"/>
      <c r="G141" s="264"/>
      <c r="H141" s="247"/>
    </row>
    <row r="142" spans="1:8" ht="16" customHeight="1" x14ac:dyDescent="0.35">
      <c r="A142" s="262" t="s">
        <v>480</v>
      </c>
      <c r="B142" s="244"/>
      <c r="C142" s="278" t="s">
        <v>457</v>
      </c>
      <c r="D142" s="262"/>
      <c r="E142" s="249"/>
      <c r="F142" s="263"/>
      <c r="G142" s="264"/>
      <c r="H142" s="247"/>
    </row>
    <row r="143" spans="1:8" ht="16" customHeight="1" x14ac:dyDescent="0.35">
      <c r="A143" s="262"/>
      <c r="B143" s="244"/>
      <c r="C143" s="279" t="s">
        <v>18</v>
      </c>
      <c r="D143" s="262" t="s">
        <v>321</v>
      </c>
      <c r="E143" s="249" t="s">
        <v>30</v>
      </c>
      <c r="F143" s="263">
        <v>0</v>
      </c>
      <c r="G143" s="246"/>
      <c r="H143" s="247"/>
    </row>
    <row r="144" spans="1:8" ht="16" customHeight="1" x14ac:dyDescent="0.35">
      <c r="A144" s="262"/>
      <c r="B144" s="244"/>
      <c r="C144" s="279"/>
      <c r="D144" s="262"/>
      <c r="E144" s="249"/>
      <c r="F144" s="263"/>
      <c r="G144" s="281"/>
      <c r="H144" s="247"/>
    </row>
    <row r="145" spans="1:8" ht="16" customHeight="1" x14ac:dyDescent="0.35">
      <c r="A145" s="262"/>
      <c r="B145" s="244"/>
      <c r="C145" s="279" t="s">
        <v>19</v>
      </c>
      <c r="D145" s="262" t="s">
        <v>328</v>
      </c>
      <c r="E145" s="249" t="s">
        <v>30</v>
      </c>
      <c r="F145" s="245">
        <v>0</v>
      </c>
      <c r="G145" s="246"/>
      <c r="H145" s="247"/>
    </row>
    <row r="146" spans="1:8" ht="16" customHeight="1" x14ac:dyDescent="0.35">
      <c r="A146" s="262"/>
      <c r="B146" s="244"/>
      <c r="C146" s="279"/>
      <c r="D146" s="262"/>
      <c r="E146" s="249"/>
      <c r="F146" s="245"/>
      <c r="G146" s="246"/>
      <c r="H146" s="247"/>
    </row>
    <row r="147" spans="1:8" ht="16" customHeight="1" x14ac:dyDescent="0.35">
      <c r="A147" s="262"/>
      <c r="B147" s="244"/>
      <c r="C147" s="262" t="s">
        <v>27</v>
      </c>
      <c r="D147" s="262" t="s">
        <v>323</v>
      </c>
      <c r="E147" s="249" t="s">
        <v>30</v>
      </c>
      <c r="F147" s="263">
        <v>0</v>
      </c>
      <c r="G147" s="246"/>
      <c r="H147" s="247"/>
    </row>
    <row r="148" spans="1:8" ht="16" customHeight="1" x14ac:dyDescent="0.35">
      <c r="A148" s="262"/>
      <c r="B148" s="244"/>
      <c r="C148" s="262"/>
      <c r="D148" s="262"/>
      <c r="E148" s="249"/>
      <c r="F148" s="245"/>
      <c r="G148" s="280"/>
      <c r="H148" s="247"/>
    </row>
    <row r="149" spans="1:8" ht="16" customHeight="1" x14ac:dyDescent="0.35">
      <c r="A149" s="262" t="s">
        <v>481</v>
      </c>
      <c r="B149" s="244"/>
      <c r="C149" s="278" t="s">
        <v>329</v>
      </c>
      <c r="D149" s="262"/>
      <c r="E149" s="249"/>
      <c r="F149" s="263"/>
      <c r="G149" s="264"/>
      <c r="H149" s="247"/>
    </row>
    <row r="150" spans="1:8" ht="16" customHeight="1" x14ac:dyDescent="0.35">
      <c r="A150" s="262"/>
      <c r="B150" s="244"/>
      <c r="C150" s="262" t="s">
        <v>18</v>
      </c>
      <c r="D150" s="262" t="s">
        <v>327</v>
      </c>
      <c r="E150" s="249" t="s">
        <v>30</v>
      </c>
      <c r="F150" s="263">
        <v>0</v>
      </c>
      <c r="G150" s="246"/>
      <c r="H150" s="247"/>
    </row>
    <row r="151" spans="1:8" ht="16" customHeight="1" x14ac:dyDescent="0.35">
      <c r="A151" s="262"/>
      <c r="B151" s="244"/>
      <c r="C151" s="262" t="s">
        <v>19</v>
      </c>
      <c r="D151" s="262" t="s">
        <v>328</v>
      </c>
      <c r="E151" s="249" t="s">
        <v>30</v>
      </c>
      <c r="F151" s="263">
        <v>0</v>
      </c>
      <c r="G151" s="246"/>
      <c r="H151" s="247"/>
    </row>
    <row r="152" spans="1:8" ht="16" customHeight="1" x14ac:dyDescent="0.35">
      <c r="A152" s="262"/>
      <c r="B152" s="244"/>
      <c r="C152" s="262"/>
      <c r="D152" s="262"/>
      <c r="E152" s="249"/>
      <c r="F152" s="263"/>
      <c r="G152" s="280"/>
      <c r="H152" s="247"/>
    </row>
    <row r="153" spans="1:8" ht="16" customHeight="1" x14ac:dyDescent="0.35">
      <c r="A153" s="262"/>
      <c r="B153" s="244"/>
      <c r="C153" s="262" t="s">
        <v>27</v>
      </c>
      <c r="D153" s="262" t="s">
        <v>323</v>
      </c>
      <c r="E153" s="249" t="s">
        <v>30</v>
      </c>
      <c r="F153" s="263">
        <v>0</v>
      </c>
      <c r="G153" s="246"/>
      <c r="H153" s="247"/>
    </row>
    <row r="154" spans="1:8" ht="16" customHeight="1" x14ac:dyDescent="0.35">
      <c r="A154" s="262"/>
      <c r="B154" s="244"/>
      <c r="C154" s="262"/>
      <c r="D154" s="262"/>
      <c r="E154" s="249"/>
      <c r="F154" s="245"/>
      <c r="G154" s="280"/>
      <c r="H154" s="247"/>
    </row>
    <row r="155" spans="1:8" ht="16" customHeight="1" x14ac:dyDescent="0.35">
      <c r="A155" s="262" t="s">
        <v>482</v>
      </c>
      <c r="B155" s="244"/>
      <c r="C155" s="278" t="s">
        <v>330</v>
      </c>
      <c r="D155" s="262"/>
      <c r="E155" s="249"/>
      <c r="F155" s="263"/>
      <c r="G155" s="281"/>
      <c r="H155" s="247"/>
    </row>
    <row r="156" spans="1:8" ht="16" customHeight="1" x14ac:dyDescent="0.35">
      <c r="A156" s="262"/>
      <c r="B156" s="244"/>
      <c r="C156" s="262" t="s">
        <v>18</v>
      </c>
      <c r="D156" s="262" t="s">
        <v>331</v>
      </c>
      <c r="E156" s="249" t="s">
        <v>30</v>
      </c>
      <c r="F156" s="263">
        <v>0</v>
      </c>
      <c r="G156" s="246"/>
      <c r="H156" s="247"/>
    </row>
    <row r="157" spans="1:8" ht="16" customHeight="1" x14ac:dyDescent="0.35">
      <c r="A157" s="262"/>
      <c r="B157" s="244"/>
      <c r="C157" s="262"/>
      <c r="D157" s="262"/>
      <c r="E157" s="249"/>
      <c r="F157" s="263"/>
      <c r="G157" s="281"/>
      <c r="H157" s="247"/>
    </row>
    <row r="158" spans="1:8" ht="16" customHeight="1" x14ac:dyDescent="0.35">
      <c r="A158" s="262"/>
      <c r="B158" s="244"/>
      <c r="C158" s="262" t="s">
        <v>19</v>
      </c>
      <c r="D158" s="262" t="s">
        <v>332</v>
      </c>
      <c r="E158" s="249" t="s">
        <v>30</v>
      </c>
      <c r="F158" s="263">
        <v>6</v>
      </c>
      <c r="G158" s="246"/>
      <c r="H158" s="247"/>
    </row>
    <row r="159" spans="1:8" ht="16" customHeight="1" x14ac:dyDescent="0.35">
      <c r="A159" s="262"/>
      <c r="B159" s="244"/>
      <c r="C159" s="262"/>
      <c r="D159" s="279"/>
      <c r="E159" s="249"/>
      <c r="F159" s="263"/>
      <c r="G159" s="263"/>
      <c r="H159" s="247"/>
    </row>
    <row r="160" spans="1:8" ht="16" customHeight="1" x14ac:dyDescent="0.35">
      <c r="A160" s="262"/>
      <c r="B160" s="244"/>
      <c r="C160" s="262" t="s">
        <v>27</v>
      </c>
      <c r="D160" s="262" t="s">
        <v>333</v>
      </c>
      <c r="E160" s="249" t="s">
        <v>30</v>
      </c>
      <c r="F160" s="263">
        <v>9</v>
      </c>
      <c r="G160" s="246"/>
      <c r="H160" s="247"/>
    </row>
    <row r="161" spans="1:8" ht="16" customHeight="1" x14ac:dyDescent="0.35">
      <c r="A161" s="262"/>
      <c r="B161" s="244"/>
      <c r="C161" s="262"/>
      <c r="D161" s="262"/>
      <c r="E161" s="249"/>
      <c r="F161" s="263"/>
      <c r="G161" s="246"/>
      <c r="H161" s="247"/>
    </row>
    <row r="162" spans="1:8" ht="16" customHeight="1" x14ac:dyDescent="0.35">
      <c r="A162" s="262"/>
      <c r="B162" s="244"/>
      <c r="C162" s="262" t="s">
        <v>29</v>
      </c>
      <c r="D162" s="262" t="s">
        <v>334</v>
      </c>
      <c r="E162" s="249" t="s">
        <v>30</v>
      </c>
      <c r="F162" s="245">
        <v>0</v>
      </c>
      <c r="G162" s="246"/>
      <c r="H162" s="247"/>
    </row>
    <row r="163" spans="1:8" ht="16" customHeight="1" x14ac:dyDescent="0.35">
      <c r="A163" s="262"/>
      <c r="B163" s="244"/>
      <c r="C163" s="262"/>
      <c r="D163" s="262"/>
      <c r="E163" s="249"/>
      <c r="F163" s="245"/>
      <c r="G163" s="246"/>
      <c r="H163" s="247"/>
    </row>
    <row r="164" spans="1:8" ht="16" customHeight="1" x14ac:dyDescent="0.35">
      <c r="A164" s="253"/>
      <c r="B164" s="253"/>
      <c r="C164" s="253"/>
      <c r="D164" s="265" t="s">
        <v>33</v>
      </c>
      <c r="E164" s="253"/>
      <c r="F164" s="253"/>
      <c r="G164" s="266"/>
      <c r="H164" s="247"/>
    </row>
    <row r="165" spans="1:8" ht="16" customHeight="1" x14ac:dyDescent="0.35">
      <c r="A165" s="253"/>
      <c r="B165" s="253"/>
      <c r="C165" s="253"/>
      <c r="D165" s="265" t="s">
        <v>34</v>
      </c>
      <c r="E165" s="253"/>
      <c r="F165" s="253"/>
      <c r="G165" s="267"/>
      <c r="H165" s="247"/>
    </row>
    <row r="166" spans="1:8" ht="16" customHeight="1" x14ac:dyDescent="0.35">
      <c r="A166" s="262"/>
      <c r="B166" s="244"/>
      <c r="C166" s="262"/>
      <c r="D166" s="262"/>
      <c r="E166" s="249"/>
      <c r="F166" s="245"/>
      <c r="G166" s="281"/>
      <c r="H166" s="247"/>
    </row>
    <row r="167" spans="1:8" ht="16" customHeight="1" x14ac:dyDescent="0.35">
      <c r="A167" s="262" t="s">
        <v>483</v>
      </c>
      <c r="B167" s="244"/>
      <c r="C167" s="278" t="s">
        <v>335</v>
      </c>
      <c r="D167" s="262"/>
      <c r="E167" s="249"/>
      <c r="F167" s="245"/>
      <c r="G167" s="281"/>
      <c r="H167" s="247"/>
    </row>
    <row r="168" spans="1:8" ht="16" customHeight="1" x14ac:dyDescent="0.35">
      <c r="A168" s="262"/>
      <c r="B168" s="244"/>
      <c r="C168" s="262"/>
      <c r="D168" s="262"/>
      <c r="E168" s="249"/>
      <c r="F168" s="263"/>
      <c r="G168" s="281"/>
      <c r="H168" s="247"/>
    </row>
    <row r="169" spans="1:8" ht="16" customHeight="1" x14ac:dyDescent="0.35">
      <c r="A169" s="262"/>
      <c r="B169" s="244"/>
      <c r="C169" s="262" t="s">
        <v>18</v>
      </c>
      <c r="D169" s="262" t="s">
        <v>341</v>
      </c>
      <c r="E169" s="249" t="s">
        <v>30</v>
      </c>
      <c r="F169" s="245">
        <v>8</v>
      </c>
      <c r="G169" s="246"/>
      <c r="H169" s="247"/>
    </row>
    <row r="170" spans="1:8" ht="16" customHeight="1" x14ac:dyDescent="0.35">
      <c r="A170" s="262"/>
      <c r="B170" s="244"/>
      <c r="C170" s="262"/>
      <c r="D170" s="262"/>
      <c r="E170" s="249"/>
      <c r="F170" s="263"/>
      <c r="G170" s="281"/>
      <c r="H170" s="247"/>
    </row>
    <row r="171" spans="1:8" ht="16" customHeight="1" x14ac:dyDescent="0.35">
      <c r="A171" s="262"/>
      <c r="B171" s="244"/>
      <c r="C171" s="262" t="s">
        <v>19</v>
      </c>
      <c r="D171" s="262" t="s">
        <v>336</v>
      </c>
      <c r="E171" s="249" t="s">
        <v>30</v>
      </c>
      <c r="F171" s="245">
        <v>5</v>
      </c>
      <c r="G171" s="246"/>
      <c r="H171" s="247"/>
    </row>
    <row r="172" spans="1:8" ht="16" customHeight="1" x14ac:dyDescent="0.35">
      <c r="A172" s="262"/>
      <c r="B172" s="244"/>
      <c r="C172" s="262"/>
      <c r="D172" s="262"/>
      <c r="E172" s="249"/>
      <c r="F172" s="263"/>
      <c r="G172" s="281"/>
      <c r="H172" s="247"/>
    </row>
    <row r="173" spans="1:8" ht="16" customHeight="1" x14ac:dyDescent="0.35">
      <c r="A173" s="262"/>
      <c r="B173" s="244"/>
      <c r="C173" s="262" t="s">
        <v>27</v>
      </c>
      <c r="D173" s="262" t="s">
        <v>337</v>
      </c>
      <c r="E173" s="249" t="s">
        <v>30</v>
      </c>
      <c r="F173" s="245">
        <v>0</v>
      </c>
      <c r="G173" s="246"/>
      <c r="H173" s="247"/>
    </row>
    <row r="174" spans="1:8" ht="16" customHeight="1" x14ac:dyDescent="0.35">
      <c r="A174" s="262"/>
      <c r="B174" s="244"/>
      <c r="C174" s="262"/>
      <c r="D174" s="262"/>
      <c r="E174" s="249"/>
      <c r="F174" s="263"/>
      <c r="G174" s="281"/>
      <c r="H174" s="247"/>
    </row>
    <row r="175" spans="1:8" ht="16" customHeight="1" x14ac:dyDescent="0.35">
      <c r="A175" s="262"/>
      <c r="B175" s="244"/>
      <c r="C175" s="262" t="s">
        <v>29</v>
      </c>
      <c r="D175" s="262" t="s">
        <v>338</v>
      </c>
      <c r="E175" s="249" t="s">
        <v>30</v>
      </c>
      <c r="F175" s="245">
        <v>0</v>
      </c>
      <c r="G175" s="246"/>
      <c r="H175" s="247"/>
    </row>
    <row r="176" spans="1:8" ht="16" customHeight="1" x14ac:dyDescent="0.35">
      <c r="A176" s="262"/>
      <c r="B176" s="244"/>
      <c r="C176" s="262"/>
      <c r="D176" s="262"/>
      <c r="E176" s="249"/>
      <c r="F176" s="263"/>
      <c r="G176" s="281"/>
      <c r="H176" s="247"/>
    </row>
    <row r="177" spans="1:8" ht="16" customHeight="1" x14ac:dyDescent="0.35">
      <c r="A177" s="262" t="s">
        <v>484</v>
      </c>
      <c r="B177" s="244"/>
      <c r="C177" s="278" t="s">
        <v>339</v>
      </c>
      <c r="D177" s="262"/>
      <c r="E177" s="249"/>
      <c r="F177" s="263"/>
      <c r="G177" s="281"/>
      <c r="H177" s="247"/>
    </row>
    <row r="178" spans="1:8" ht="16" customHeight="1" x14ac:dyDescent="0.35">
      <c r="A178" s="262"/>
      <c r="B178" s="244"/>
      <c r="C178" s="262" t="s">
        <v>18</v>
      </c>
      <c r="D178" s="262" t="s">
        <v>326</v>
      </c>
      <c r="E178" s="249" t="s">
        <v>30</v>
      </c>
      <c r="F178" s="245">
        <v>0</v>
      </c>
      <c r="G178" s="281"/>
      <c r="H178" s="247"/>
    </row>
    <row r="179" spans="1:8" ht="16" customHeight="1" x14ac:dyDescent="0.35">
      <c r="A179" s="262"/>
      <c r="B179" s="244"/>
      <c r="C179" s="262"/>
      <c r="D179" s="262"/>
      <c r="E179" s="249"/>
      <c r="F179" s="245"/>
      <c r="G179" s="281"/>
      <c r="H179" s="247"/>
    </row>
    <row r="180" spans="1:8" ht="16" customHeight="1" x14ac:dyDescent="0.35">
      <c r="A180" s="262"/>
      <c r="B180" s="244"/>
      <c r="C180" s="262" t="s">
        <v>19</v>
      </c>
      <c r="D180" s="262" t="s">
        <v>327</v>
      </c>
      <c r="E180" s="249" t="s">
        <v>30</v>
      </c>
      <c r="F180" s="245">
        <v>0</v>
      </c>
      <c r="G180" s="246"/>
      <c r="H180" s="247"/>
    </row>
    <row r="181" spans="1:8" ht="16" customHeight="1" x14ac:dyDescent="0.35">
      <c r="A181" s="262"/>
      <c r="B181" s="244"/>
      <c r="C181" s="262"/>
      <c r="D181" s="262"/>
      <c r="E181" s="249"/>
      <c r="F181" s="245"/>
      <c r="G181" s="281"/>
      <c r="H181" s="247"/>
    </row>
    <row r="182" spans="1:8" ht="16" customHeight="1" x14ac:dyDescent="0.35">
      <c r="A182" s="262"/>
      <c r="B182" s="244"/>
      <c r="C182" s="262" t="s">
        <v>27</v>
      </c>
      <c r="D182" s="262" t="s">
        <v>328</v>
      </c>
      <c r="E182" s="249" t="s">
        <v>30</v>
      </c>
      <c r="F182" s="245">
        <v>1</v>
      </c>
      <c r="G182" s="246"/>
      <c r="H182" s="247"/>
    </row>
    <row r="183" spans="1:8" ht="16" customHeight="1" x14ac:dyDescent="0.35">
      <c r="A183" s="262"/>
      <c r="B183" s="244"/>
      <c r="C183" s="262"/>
      <c r="D183" s="262"/>
      <c r="E183" s="249"/>
      <c r="F183" s="245"/>
      <c r="G183" s="281"/>
      <c r="H183" s="247"/>
    </row>
    <row r="184" spans="1:8" ht="16" customHeight="1" x14ac:dyDescent="0.35">
      <c r="A184" s="262"/>
      <c r="B184" s="244"/>
      <c r="C184" s="262" t="s">
        <v>29</v>
      </c>
      <c r="D184" s="262" t="s">
        <v>334</v>
      </c>
      <c r="E184" s="249" t="s">
        <v>30</v>
      </c>
      <c r="F184" s="245">
        <v>0</v>
      </c>
      <c r="G184" s="246"/>
      <c r="H184" s="247"/>
    </row>
    <row r="185" spans="1:8" ht="16" customHeight="1" x14ac:dyDescent="0.35">
      <c r="A185" s="262"/>
      <c r="B185" s="244"/>
      <c r="C185" s="262"/>
      <c r="D185" s="262"/>
      <c r="E185" s="249"/>
      <c r="F185" s="245"/>
      <c r="G185" s="246"/>
      <c r="H185" s="247"/>
    </row>
    <row r="186" spans="1:8" ht="16" customHeight="1" x14ac:dyDescent="0.35">
      <c r="A186" s="262" t="s">
        <v>485</v>
      </c>
      <c r="B186" s="244"/>
      <c r="C186" s="278" t="s">
        <v>340</v>
      </c>
      <c r="D186" s="262"/>
      <c r="E186" s="249"/>
      <c r="F186" s="245"/>
      <c r="G186" s="281"/>
      <c r="H186" s="247"/>
    </row>
    <row r="187" spans="1:8" ht="16" customHeight="1" x14ac:dyDescent="0.35">
      <c r="A187" s="262"/>
      <c r="B187" s="244"/>
      <c r="C187" s="278"/>
      <c r="D187" s="262"/>
      <c r="E187" s="249"/>
      <c r="F187" s="245"/>
      <c r="G187" s="281"/>
      <c r="H187" s="247"/>
    </row>
    <row r="188" spans="1:8" ht="16" customHeight="1" x14ac:dyDescent="0.35">
      <c r="A188" s="262"/>
      <c r="B188" s="244"/>
      <c r="C188" s="262" t="s">
        <v>18</v>
      </c>
      <c r="D188" s="262" t="s">
        <v>341</v>
      </c>
      <c r="E188" s="249" t="s">
        <v>30</v>
      </c>
      <c r="F188" s="245">
        <v>3</v>
      </c>
      <c r="G188" s="246"/>
      <c r="H188" s="247"/>
    </row>
    <row r="189" spans="1:8" ht="16" customHeight="1" x14ac:dyDescent="0.35">
      <c r="A189" s="262"/>
      <c r="B189" s="244"/>
      <c r="C189" s="262"/>
      <c r="D189" s="262"/>
      <c r="E189" s="249"/>
      <c r="F189" s="263"/>
      <c r="G189" s="281"/>
      <c r="H189" s="247"/>
    </row>
    <row r="190" spans="1:8" ht="16" customHeight="1" x14ac:dyDescent="0.35">
      <c r="A190" s="262"/>
      <c r="B190" s="244"/>
      <c r="C190" s="262" t="s">
        <v>19</v>
      </c>
      <c r="D190" s="262" t="s">
        <v>336</v>
      </c>
      <c r="E190" s="249" t="s">
        <v>30</v>
      </c>
      <c r="F190" s="245">
        <v>3</v>
      </c>
      <c r="G190" s="246"/>
      <c r="H190" s="247"/>
    </row>
    <row r="191" spans="1:8" ht="16" customHeight="1" x14ac:dyDescent="0.35">
      <c r="A191" s="262"/>
      <c r="B191" s="244"/>
      <c r="C191" s="262"/>
      <c r="D191" s="262"/>
      <c r="E191" s="249"/>
      <c r="F191" s="263"/>
      <c r="G191" s="281"/>
      <c r="H191" s="247"/>
    </row>
    <row r="192" spans="1:8" ht="16" customHeight="1" x14ac:dyDescent="0.35">
      <c r="A192" s="262"/>
      <c r="B192" s="244"/>
      <c r="C192" s="262" t="s">
        <v>27</v>
      </c>
      <c r="D192" s="262" t="s">
        <v>337</v>
      </c>
      <c r="E192" s="249" t="s">
        <v>30</v>
      </c>
      <c r="F192" s="245">
        <v>0</v>
      </c>
      <c r="G192" s="246"/>
      <c r="H192" s="247"/>
    </row>
    <row r="193" spans="1:8" ht="16" customHeight="1" x14ac:dyDescent="0.35">
      <c r="A193" s="262"/>
      <c r="B193" s="244"/>
      <c r="C193" s="262"/>
      <c r="D193" s="262"/>
      <c r="E193" s="249"/>
      <c r="F193" s="263"/>
      <c r="G193" s="281"/>
      <c r="H193" s="247"/>
    </row>
    <row r="194" spans="1:8" ht="16" customHeight="1" x14ac:dyDescent="0.35">
      <c r="A194" s="262"/>
      <c r="B194" s="244"/>
      <c r="C194" s="262" t="s">
        <v>29</v>
      </c>
      <c r="D194" s="262" t="s">
        <v>338</v>
      </c>
      <c r="E194" s="249" t="s">
        <v>30</v>
      </c>
      <c r="F194" s="245">
        <v>0</v>
      </c>
      <c r="G194" s="246"/>
      <c r="H194" s="247"/>
    </row>
    <row r="195" spans="1:8" ht="16" customHeight="1" x14ac:dyDescent="0.35">
      <c r="A195" s="262"/>
      <c r="B195" s="244"/>
      <c r="C195" s="262"/>
      <c r="D195" s="262"/>
      <c r="E195" s="249"/>
      <c r="F195" s="245"/>
      <c r="G195" s="281"/>
      <c r="H195" s="247"/>
    </row>
    <row r="196" spans="1:8" ht="16" customHeight="1" x14ac:dyDescent="0.35">
      <c r="A196" s="262" t="s">
        <v>486</v>
      </c>
      <c r="B196" s="244"/>
      <c r="C196" s="278" t="s">
        <v>342</v>
      </c>
      <c r="D196" s="262"/>
      <c r="E196" s="249"/>
      <c r="F196" s="263"/>
      <c r="G196" s="281"/>
      <c r="H196" s="247"/>
    </row>
    <row r="197" spans="1:8" ht="16" customHeight="1" x14ac:dyDescent="0.35">
      <c r="A197" s="262"/>
      <c r="B197" s="244"/>
      <c r="C197" s="262" t="s">
        <v>18</v>
      </c>
      <c r="D197" s="262" t="s">
        <v>334</v>
      </c>
      <c r="E197" s="249" t="s">
        <v>30</v>
      </c>
      <c r="F197" s="245">
        <v>0</v>
      </c>
      <c r="G197" s="246"/>
      <c r="H197" s="247"/>
    </row>
    <row r="198" spans="1:8" ht="16" customHeight="1" x14ac:dyDescent="0.35">
      <c r="A198" s="262"/>
      <c r="B198" s="244"/>
      <c r="C198" s="262"/>
      <c r="D198" s="262"/>
      <c r="E198" s="249"/>
      <c r="F198" s="245"/>
      <c r="G198" s="246"/>
      <c r="H198" s="247"/>
    </row>
    <row r="199" spans="1:8" ht="16" customHeight="1" x14ac:dyDescent="0.35">
      <c r="A199" s="262"/>
      <c r="B199" s="244"/>
      <c r="C199" s="262"/>
      <c r="D199" s="262"/>
      <c r="E199" s="249"/>
      <c r="F199" s="245"/>
      <c r="G199" s="246"/>
      <c r="H199" s="247"/>
    </row>
    <row r="200" spans="1:8" ht="16" customHeight="1" x14ac:dyDescent="0.35">
      <c r="A200" s="262"/>
      <c r="B200" s="244"/>
      <c r="C200" s="262"/>
      <c r="D200" s="262"/>
      <c r="E200" s="249"/>
      <c r="F200" s="245"/>
      <c r="G200" s="246"/>
      <c r="H200" s="247"/>
    </row>
    <row r="201" spans="1:8" ht="16" customHeight="1" x14ac:dyDescent="0.35">
      <c r="A201" s="262"/>
      <c r="B201" s="244"/>
      <c r="C201" s="262"/>
      <c r="D201" s="262"/>
      <c r="E201" s="249"/>
      <c r="F201" s="245"/>
      <c r="G201" s="246"/>
      <c r="H201" s="247"/>
    </row>
    <row r="202" spans="1:8" ht="16" customHeight="1" x14ac:dyDescent="0.35">
      <c r="A202" s="262"/>
      <c r="B202" s="244"/>
      <c r="C202" s="262"/>
      <c r="D202" s="262"/>
      <c r="E202" s="249"/>
      <c r="F202" s="245"/>
      <c r="G202" s="246"/>
      <c r="H202" s="247"/>
    </row>
    <row r="203" spans="1:8" ht="16" customHeight="1" x14ac:dyDescent="0.35">
      <c r="A203" s="262"/>
      <c r="B203" s="244"/>
      <c r="C203" s="262"/>
      <c r="D203" s="262"/>
      <c r="E203" s="249"/>
      <c r="F203" s="245"/>
      <c r="G203" s="246"/>
      <c r="H203" s="247"/>
    </row>
    <row r="204" spans="1:8" ht="16" customHeight="1" x14ac:dyDescent="0.35">
      <c r="A204" s="253"/>
      <c r="B204" s="253"/>
      <c r="C204" s="253"/>
      <c r="D204" s="265" t="s">
        <v>33</v>
      </c>
      <c r="E204" s="253"/>
      <c r="F204" s="253"/>
      <c r="G204" s="266"/>
      <c r="H204" s="247"/>
    </row>
    <row r="205" spans="1:8" ht="16" customHeight="1" x14ac:dyDescent="0.35">
      <c r="A205" s="253"/>
      <c r="B205" s="253"/>
      <c r="C205" s="253"/>
      <c r="D205" s="265" t="s">
        <v>34</v>
      </c>
      <c r="E205" s="253"/>
      <c r="F205" s="253"/>
      <c r="G205" s="267"/>
      <c r="H205" s="247"/>
    </row>
    <row r="206" spans="1:8" ht="16" customHeight="1" x14ac:dyDescent="0.35">
      <c r="A206" s="262"/>
      <c r="B206" s="261" t="s">
        <v>9</v>
      </c>
      <c r="C206" s="250"/>
      <c r="D206" s="250"/>
      <c r="E206" s="244"/>
      <c r="F206" s="245"/>
      <c r="G206" s="246"/>
      <c r="H206" s="247"/>
    </row>
    <row r="207" spans="1:8" ht="16" customHeight="1" x14ac:dyDescent="0.35">
      <c r="A207" s="262"/>
      <c r="B207" s="261" t="s">
        <v>36</v>
      </c>
      <c r="C207" s="254" t="s">
        <v>343</v>
      </c>
      <c r="D207" s="250"/>
      <c r="E207" s="244"/>
      <c r="F207" s="245"/>
      <c r="G207" s="246"/>
      <c r="H207" s="247"/>
    </row>
    <row r="208" spans="1:8" ht="16" customHeight="1" x14ac:dyDescent="0.35">
      <c r="A208" s="260">
        <v>3.4</v>
      </c>
      <c r="B208" s="244" t="s">
        <v>207</v>
      </c>
      <c r="C208" s="262" t="s">
        <v>344</v>
      </c>
      <c r="D208" s="262"/>
      <c r="E208" s="244"/>
      <c r="F208" s="245"/>
      <c r="G208" s="246"/>
      <c r="H208" s="247"/>
    </row>
    <row r="209" spans="1:8" ht="16" customHeight="1" x14ac:dyDescent="0.35">
      <c r="A209" s="262" t="s">
        <v>458</v>
      </c>
      <c r="B209" s="244"/>
      <c r="C209" s="262" t="s">
        <v>345</v>
      </c>
      <c r="D209" s="262"/>
      <c r="E209" s="244"/>
      <c r="F209" s="245"/>
      <c r="G209" s="246"/>
      <c r="H209" s="247"/>
    </row>
    <row r="210" spans="1:8" ht="16" customHeight="1" x14ac:dyDescent="0.35">
      <c r="A210" s="262"/>
      <c r="B210" s="244"/>
      <c r="C210" s="262" t="s">
        <v>346</v>
      </c>
      <c r="D210" s="262"/>
      <c r="E210" s="244"/>
      <c r="F210" s="245"/>
      <c r="G210" s="246"/>
      <c r="H210" s="247"/>
    </row>
    <row r="211" spans="1:8" ht="16" customHeight="1" x14ac:dyDescent="0.35">
      <c r="A211" s="262"/>
      <c r="B211" s="244"/>
      <c r="C211" s="262" t="s">
        <v>347</v>
      </c>
      <c r="D211" s="262"/>
      <c r="E211" s="244"/>
      <c r="F211" s="245"/>
      <c r="G211" s="246"/>
      <c r="H211" s="247"/>
    </row>
    <row r="212" spans="1:8" ht="16" customHeight="1" x14ac:dyDescent="0.35">
      <c r="A212" s="262"/>
      <c r="B212" s="244"/>
      <c r="C212" s="262" t="s">
        <v>18</v>
      </c>
      <c r="D212" s="250" t="s">
        <v>348</v>
      </c>
      <c r="E212" s="244" t="s">
        <v>30</v>
      </c>
      <c r="F212" s="245">
        <v>0</v>
      </c>
      <c r="G212" s="246"/>
      <c r="H212" s="247"/>
    </row>
    <row r="213" spans="1:8" ht="16" customHeight="1" x14ac:dyDescent="0.35">
      <c r="A213" s="262"/>
      <c r="B213" s="244"/>
      <c r="C213" s="262"/>
      <c r="D213" s="250"/>
      <c r="E213" s="244"/>
      <c r="F213" s="245"/>
      <c r="G213" s="246"/>
      <c r="H213" s="247"/>
    </row>
    <row r="214" spans="1:8" ht="16" customHeight="1" x14ac:dyDescent="0.35">
      <c r="A214" s="262"/>
      <c r="B214" s="244"/>
      <c r="C214" s="262" t="s">
        <v>19</v>
      </c>
      <c r="D214" s="250" t="s">
        <v>349</v>
      </c>
      <c r="E214" s="244" t="s">
        <v>30</v>
      </c>
      <c r="F214" s="245">
        <v>0</v>
      </c>
      <c r="G214" s="246"/>
      <c r="H214" s="247"/>
    </row>
    <row r="215" spans="1:8" ht="16" customHeight="1" x14ac:dyDescent="0.35">
      <c r="A215" s="262"/>
      <c r="B215" s="244"/>
      <c r="C215" s="262"/>
      <c r="D215" s="250"/>
      <c r="E215" s="244"/>
      <c r="F215" s="245"/>
      <c r="G215" s="282"/>
      <c r="H215" s="247"/>
    </row>
    <row r="216" spans="1:8" ht="16" customHeight="1" x14ac:dyDescent="0.35">
      <c r="A216" s="262"/>
      <c r="B216" s="244"/>
      <c r="C216" s="262" t="s">
        <v>27</v>
      </c>
      <c r="D216" s="250" t="s">
        <v>350</v>
      </c>
      <c r="E216" s="244" t="s">
        <v>30</v>
      </c>
      <c r="F216" s="245">
        <v>20</v>
      </c>
      <c r="G216" s="246"/>
      <c r="H216" s="247"/>
    </row>
    <row r="217" spans="1:8" ht="16" customHeight="1" x14ac:dyDescent="0.35">
      <c r="A217" s="262"/>
      <c r="B217" s="244"/>
      <c r="C217" s="262"/>
      <c r="D217" s="250"/>
      <c r="E217" s="244"/>
      <c r="F217" s="245"/>
      <c r="G217" s="282"/>
      <c r="H217" s="247"/>
    </row>
    <row r="218" spans="1:8" ht="16" customHeight="1" x14ac:dyDescent="0.35">
      <c r="A218" s="262"/>
      <c r="B218" s="244"/>
      <c r="C218" s="262" t="s">
        <v>29</v>
      </c>
      <c r="D218" s="250" t="s">
        <v>351</v>
      </c>
      <c r="E218" s="244" t="s">
        <v>30</v>
      </c>
      <c r="F218" s="245">
        <v>16</v>
      </c>
      <c r="G218" s="246"/>
      <c r="H218" s="247"/>
    </row>
    <row r="219" spans="1:8" ht="16" customHeight="1" x14ac:dyDescent="0.35">
      <c r="A219" s="262"/>
      <c r="B219" s="244"/>
      <c r="C219" s="262"/>
      <c r="D219" s="250"/>
      <c r="E219" s="244"/>
      <c r="F219" s="245"/>
      <c r="G219" s="281"/>
      <c r="H219" s="247"/>
    </row>
    <row r="220" spans="1:8" ht="16" customHeight="1" x14ac:dyDescent="0.35">
      <c r="A220" s="262"/>
      <c r="B220" s="261" t="s">
        <v>9</v>
      </c>
      <c r="C220" s="250"/>
      <c r="D220" s="250"/>
      <c r="E220" s="244"/>
      <c r="F220" s="245"/>
      <c r="G220" s="281"/>
      <c r="H220" s="247"/>
    </row>
    <row r="221" spans="1:8" ht="16" customHeight="1" x14ac:dyDescent="0.35">
      <c r="A221" s="262"/>
      <c r="B221" s="261" t="s">
        <v>36</v>
      </c>
      <c r="C221" s="254" t="s">
        <v>352</v>
      </c>
      <c r="D221" s="250"/>
      <c r="E221" s="244"/>
      <c r="F221" s="245"/>
      <c r="G221" s="281"/>
      <c r="H221" s="247"/>
    </row>
    <row r="222" spans="1:8" ht="16" customHeight="1" x14ac:dyDescent="0.35">
      <c r="A222" s="260">
        <v>3.5</v>
      </c>
      <c r="B222" s="269" t="s">
        <v>459</v>
      </c>
      <c r="C222" s="283" t="s">
        <v>353</v>
      </c>
      <c r="D222" s="284"/>
      <c r="E222" s="244"/>
      <c r="F222" s="245"/>
      <c r="G222" s="281"/>
      <c r="H222" s="247"/>
    </row>
    <row r="223" spans="1:8" ht="16" customHeight="1" x14ac:dyDescent="0.35">
      <c r="A223" s="262" t="s">
        <v>460</v>
      </c>
      <c r="B223" s="285"/>
      <c r="C223" s="286" t="s">
        <v>354</v>
      </c>
      <c r="D223" s="287"/>
      <c r="E223" s="244"/>
      <c r="F223" s="245"/>
      <c r="G223" s="281"/>
      <c r="H223" s="247"/>
    </row>
    <row r="224" spans="1:8" ht="16" customHeight="1" x14ac:dyDescent="0.35">
      <c r="A224" s="285"/>
      <c r="B224" s="244"/>
      <c r="C224" s="262" t="s">
        <v>18</v>
      </c>
      <c r="D224" s="250" t="s">
        <v>355</v>
      </c>
      <c r="E224" s="244" t="s">
        <v>30</v>
      </c>
      <c r="F224" s="245">
        <v>45</v>
      </c>
      <c r="G224" s="246"/>
      <c r="H224" s="247"/>
    </row>
    <row r="225" spans="1:8" ht="16" customHeight="1" x14ac:dyDescent="0.35">
      <c r="A225" s="262"/>
      <c r="B225" s="244"/>
      <c r="C225" s="262"/>
      <c r="D225" s="250"/>
      <c r="E225" s="244"/>
      <c r="F225" s="245"/>
      <c r="G225" s="281"/>
      <c r="H225" s="247"/>
    </row>
    <row r="226" spans="1:8" ht="16" customHeight="1" x14ac:dyDescent="0.35">
      <c r="A226" s="262"/>
      <c r="B226" s="244"/>
      <c r="C226" s="262" t="s">
        <v>19</v>
      </c>
      <c r="D226" s="250" t="s">
        <v>356</v>
      </c>
      <c r="E226" s="244" t="s">
        <v>30</v>
      </c>
      <c r="F226" s="245">
        <v>10</v>
      </c>
      <c r="G226" s="246"/>
      <c r="H226" s="247"/>
    </row>
    <row r="227" spans="1:8" ht="16" customHeight="1" x14ac:dyDescent="0.35">
      <c r="A227" s="262"/>
      <c r="B227" s="244"/>
      <c r="C227" s="262"/>
      <c r="D227" s="250"/>
      <c r="E227" s="244"/>
      <c r="F227" s="245"/>
      <c r="G227" s="246"/>
      <c r="H227" s="247"/>
    </row>
    <row r="228" spans="1:8" ht="16" customHeight="1" x14ac:dyDescent="0.35">
      <c r="A228" s="262"/>
      <c r="B228" s="244"/>
      <c r="C228" s="262" t="s">
        <v>27</v>
      </c>
      <c r="D228" s="250" t="s">
        <v>357</v>
      </c>
      <c r="E228" s="244" t="s">
        <v>30</v>
      </c>
      <c r="F228" s="245">
        <v>0</v>
      </c>
      <c r="G228" s="246"/>
      <c r="H228" s="247"/>
    </row>
    <row r="229" spans="1:8" ht="16" customHeight="1" x14ac:dyDescent="0.35">
      <c r="A229" s="262"/>
      <c r="B229" s="244"/>
      <c r="C229" s="262"/>
      <c r="D229" s="250"/>
      <c r="E229" s="244"/>
      <c r="F229" s="245"/>
      <c r="G229" s="281"/>
      <c r="H229" s="247"/>
    </row>
    <row r="230" spans="1:8" ht="16" customHeight="1" x14ac:dyDescent="0.35">
      <c r="A230" s="253"/>
      <c r="B230" s="244"/>
      <c r="C230" s="254" t="s">
        <v>358</v>
      </c>
      <c r="D230" s="250"/>
      <c r="E230" s="244"/>
      <c r="F230" s="245"/>
      <c r="G230" s="246"/>
      <c r="H230" s="247"/>
    </row>
    <row r="231" spans="1:8" ht="16" customHeight="1" x14ac:dyDescent="0.35">
      <c r="A231" s="260">
        <v>3.6</v>
      </c>
      <c r="B231" s="244"/>
      <c r="C231" s="250" t="s">
        <v>359</v>
      </c>
      <c r="D231" s="250"/>
      <c r="E231" s="244"/>
      <c r="F231" s="245"/>
      <c r="G231" s="246"/>
      <c r="H231" s="247"/>
    </row>
    <row r="232" spans="1:8" ht="16" customHeight="1" x14ac:dyDescent="0.35">
      <c r="A232" s="262" t="s">
        <v>461</v>
      </c>
      <c r="B232" s="244"/>
      <c r="C232" s="250" t="s">
        <v>360</v>
      </c>
      <c r="D232" s="250"/>
      <c r="E232" s="244"/>
      <c r="F232" s="245"/>
      <c r="G232" s="281"/>
      <c r="H232" s="247"/>
    </row>
    <row r="233" spans="1:8" ht="16" customHeight="1" x14ac:dyDescent="0.35">
      <c r="A233" s="262"/>
      <c r="B233" s="244"/>
      <c r="C233" s="250" t="s">
        <v>361</v>
      </c>
      <c r="D233" s="250"/>
      <c r="E233" s="244"/>
      <c r="F233" s="245"/>
      <c r="G233" s="246"/>
      <c r="H233" s="247"/>
    </row>
    <row r="234" spans="1:8" ht="16" customHeight="1" x14ac:dyDescent="0.35">
      <c r="A234" s="262"/>
      <c r="B234" s="244"/>
      <c r="C234" s="250" t="s">
        <v>362</v>
      </c>
      <c r="D234" s="250"/>
      <c r="E234" s="244"/>
      <c r="F234" s="245"/>
      <c r="G234" s="246"/>
      <c r="H234" s="247"/>
    </row>
    <row r="235" spans="1:8" ht="16" customHeight="1" x14ac:dyDescent="0.35">
      <c r="A235" s="262"/>
      <c r="B235" s="244"/>
      <c r="C235" s="250" t="s">
        <v>18</v>
      </c>
      <c r="D235" s="250" t="s">
        <v>363</v>
      </c>
      <c r="E235" s="244" t="s">
        <v>30</v>
      </c>
      <c r="F235" s="245">
        <v>170</v>
      </c>
      <c r="G235" s="246"/>
      <c r="H235" s="247"/>
    </row>
    <row r="236" spans="1:8" ht="16" customHeight="1" x14ac:dyDescent="0.35">
      <c r="A236" s="262"/>
      <c r="B236" s="244"/>
      <c r="C236" s="250"/>
      <c r="D236" s="250" t="s">
        <v>364</v>
      </c>
      <c r="E236" s="244"/>
      <c r="F236" s="245"/>
      <c r="G236" s="281"/>
      <c r="H236" s="247"/>
    </row>
    <row r="237" spans="1:8" ht="16" customHeight="1" x14ac:dyDescent="0.35">
      <c r="A237" s="262"/>
      <c r="B237" s="244"/>
      <c r="C237" s="250"/>
      <c r="D237" s="250"/>
      <c r="E237" s="244"/>
      <c r="F237" s="245"/>
      <c r="G237" s="281"/>
      <c r="H237" s="247"/>
    </row>
    <row r="238" spans="1:8" ht="16" customHeight="1" x14ac:dyDescent="0.35">
      <c r="A238" s="262"/>
      <c r="B238" s="244"/>
      <c r="C238" s="250" t="s">
        <v>19</v>
      </c>
      <c r="D238" s="250" t="s">
        <v>365</v>
      </c>
      <c r="E238" s="244" t="s">
        <v>30</v>
      </c>
      <c r="F238" s="245">
        <v>26</v>
      </c>
      <c r="G238" s="246"/>
      <c r="H238" s="247"/>
    </row>
    <row r="239" spans="1:8" ht="16" customHeight="1" x14ac:dyDescent="0.35">
      <c r="A239" s="262"/>
      <c r="B239" s="244"/>
      <c r="C239" s="250"/>
      <c r="D239" s="250" t="s">
        <v>366</v>
      </c>
      <c r="E239" s="244"/>
      <c r="F239" s="245"/>
      <c r="G239" s="246"/>
      <c r="H239" s="247"/>
    </row>
    <row r="240" spans="1:8" ht="16" customHeight="1" x14ac:dyDescent="0.35">
      <c r="A240" s="262"/>
      <c r="B240" s="244"/>
      <c r="C240" s="250"/>
      <c r="D240" s="250"/>
      <c r="E240" s="244"/>
      <c r="F240" s="245"/>
      <c r="G240" s="246"/>
      <c r="H240" s="247"/>
    </row>
    <row r="241" spans="1:8" ht="16" customHeight="1" x14ac:dyDescent="0.35">
      <c r="A241" s="262"/>
      <c r="B241" s="244"/>
      <c r="C241" s="250" t="s">
        <v>27</v>
      </c>
      <c r="D241" s="250" t="s">
        <v>367</v>
      </c>
      <c r="E241" s="244" t="s">
        <v>30</v>
      </c>
      <c r="F241" s="245">
        <v>204</v>
      </c>
      <c r="G241" s="246"/>
      <c r="H241" s="247"/>
    </row>
    <row r="242" spans="1:8" ht="16" customHeight="1" x14ac:dyDescent="0.35">
      <c r="A242" s="262"/>
      <c r="B242" s="244"/>
      <c r="C242" s="250"/>
      <c r="D242" s="250" t="s">
        <v>368</v>
      </c>
      <c r="E242" s="244"/>
      <c r="F242" s="245"/>
      <c r="G242" s="281"/>
      <c r="H242" s="247"/>
    </row>
    <row r="243" spans="1:8" ht="16" customHeight="1" x14ac:dyDescent="0.35">
      <c r="A243" s="262"/>
      <c r="B243" s="244"/>
      <c r="C243" s="250"/>
      <c r="D243" s="250"/>
      <c r="E243" s="244"/>
      <c r="F243" s="245"/>
      <c r="G243" s="281"/>
      <c r="H243" s="247"/>
    </row>
    <row r="244" spans="1:8" ht="16" customHeight="1" x14ac:dyDescent="0.35">
      <c r="A244" s="253"/>
      <c r="B244" s="253"/>
      <c r="C244" s="253"/>
      <c r="D244" s="265" t="s">
        <v>33</v>
      </c>
      <c r="E244" s="253"/>
      <c r="F244" s="253"/>
      <c r="G244" s="266"/>
      <c r="H244" s="247"/>
    </row>
    <row r="245" spans="1:8" ht="16" customHeight="1" x14ac:dyDescent="0.35">
      <c r="A245" s="253"/>
      <c r="B245" s="253"/>
      <c r="C245" s="253"/>
      <c r="D245" s="265" t="s">
        <v>34</v>
      </c>
      <c r="E245" s="253"/>
      <c r="F245" s="253"/>
      <c r="G245" s="267"/>
      <c r="H245" s="247"/>
    </row>
    <row r="246" spans="1:8" ht="16" customHeight="1" x14ac:dyDescent="0.35">
      <c r="A246" s="262"/>
      <c r="B246" s="244"/>
      <c r="C246" s="250"/>
      <c r="D246" s="250"/>
      <c r="E246" s="244"/>
      <c r="F246" s="245"/>
      <c r="G246" s="281"/>
      <c r="H246" s="247"/>
    </row>
    <row r="247" spans="1:8" ht="16" customHeight="1" x14ac:dyDescent="0.35">
      <c r="A247" s="262"/>
      <c r="B247" s="244"/>
      <c r="C247" s="250" t="s">
        <v>29</v>
      </c>
      <c r="D247" s="250" t="s">
        <v>369</v>
      </c>
      <c r="E247" s="244" t="s">
        <v>30</v>
      </c>
      <c r="F247" s="245">
        <v>30</v>
      </c>
      <c r="G247" s="246"/>
      <c r="H247" s="247"/>
    </row>
    <row r="248" spans="1:8" ht="16" customHeight="1" x14ac:dyDescent="0.35">
      <c r="A248" s="262"/>
      <c r="B248" s="244"/>
      <c r="C248" s="250"/>
      <c r="D248" s="250" t="s">
        <v>370</v>
      </c>
      <c r="E248" s="282"/>
      <c r="F248" s="245"/>
      <c r="G248" s="246"/>
      <c r="H248" s="247"/>
    </row>
    <row r="249" spans="1:8" ht="16" customHeight="1" x14ac:dyDescent="0.35">
      <c r="A249" s="262"/>
      <c r="B249" s="244"/>
      <c r="C249" s="250"/>
      <c r="D249" s="250"/>
      <c r="E249" s="282"/>
      <c r="F249" s="245"/>
      <c r="G249" s="246"/>
      <c r="H249" s="247"/>
    </row>
    <row r="250" spans="1:8" ht="16" customHeight="1" x14ac:dyDescent="0.35">
      <c r="A250" s="262"/>
      <c r="B250" s="244"/>
      <c r="C250" s="250" t="s">
        <v>159</v>
      </c>
      <c r="D250" s="250" t="s">
        <v>371</v>
      </c>
      <c r="E250" s="282"/>
      <c r="F250" s="245"/>
      <c r="G250" s="246"/>
      <c r="H250" s="247"/>
    </row>
    <row r="251" spans="1:8" ht="16" customHeight="1" x14ac:dyDescent="0.35">
      <c r="A251" s="262"/>
      <c r="B251" s="244"/>
      <c r="C251" s="250"/>
      <c r="D251" s="250" t="s">
        <v>372</v>
      </c>
      <c r="E251" s="282"/>
      <c r="F251" s="245"/>
      <c r="G251" s="246"/>
      <c r="H251" s="247"/>
    </row>
    <row r="252" spans="1:8" ht="16" customHeight="1" x14ac:dyDescent="0.35">
      <c r="A252" s="262"/>
      <c r="B252" s="244"/>
      <c r="C252" s="250"/>
      <c r="D252" s="250" t="s">
        <v>362</v>
      </c>
      <c r="E252" s="244" t="s">
        <v>30</v>
      </c>
      <c r="F252" s="245">
        <f>+F247+(F241*2)+F238+(F235*2)</f>
        <v>804</v>
      </c>
      <c r="G252" s="246"/>
      <c r="H252" s="247"/>
    </row>
    <row r="253" spans="1:8" ht="16" customHeight="1" x14ac:dyDescent="0.35">
      <c r="A253" s="262"/>
      <c r="B253" s="244"/>
      <c r="C253" s="250"/>
      <c r="D253" s="250"/>
      <c r="E253" s="244"/>
      <c r="F253" s="245"/>
      <c r="G253" s="246"/>
      <c r="H253" s="247"/>
    </row>
    <row r="254" spans="1:8" ht="16" customHeight="1" x14ac:dyDescent="0.35">
      <c r="A254" s="262"/>
      <c r="B254" s="288" t="s">
        <v>9</v>
      </c>
      <c r="C254" s="289"/>
      <c r="D254" s="289"/>
      <c r="E254" s="290"/>
      <c r="F254" s="291"/>
      <c r="G254" s="292"/>
      <c r="H254" s="293"/>
    </row>
    <row r="255" spans="1:8" ht="16" customHeight="1" x14ac:dyDescent="0.35">
      <c r="A255" s="260">
        <v>3.7</v>
      </c>
      <c r="B255" s="288" t="s">
        <v>36</v>
      </c>
      <c r="C255" s="253" t="s">
        <v>373</v>
      </c>
      <c r="D255" s="250"/>
      <c r="E255" s="290"/>
      <c r="F255" s="291"/>
      <c r="G255" s="292"/>
      <c r="H255" s="293"/>
    </row>
    <row r="256" spans="1:8" ht="16" customHeight="1" x14ac:dyDescent="0.35">
      <c r="A256" s="262" t="s">
        <v>462</v>
      </c>
      <c r="B256" s="290" t="s">
        <v>31</v>
      </c>
      <c r="C256" s="250" t="s">
        <v>375</v>
      </c>
      <c r="D256" s="250"/>
      <c r="E256" s="290"/>
      <c r="F256" s="291"/>
      <c r="G256" s="292"/>
      <c r="H256" s="293"/>
    </row>
    <row r="257" spans="1:8" ht="16" customHeight="1" x14ac:dyDescent="0.35">
      <c r="A257" s="262"/>
      <c r="B257" s="290"/>
      <c r="C257" s="250" t="s">
        <v>376</v>
      </c>
      <c r="D257" s="250"/>
      <c r="E257" s="290" t="s">
        <v>172</v>
      </c>
      <c r="F257" s="291">
        <v>1</v>
      </c>
      <c r="G257" s="292"/>
      <c r="H257" s="247"/>
    </row>
    <row r="258" spans="1:8" ht="16" customHeight="1" x14ac:dyDescent="0.35">
      <c r="A258" s="262"/>
      <c r="B258" s="290"/>
      <c r="C258" s="250"/>
      <c r="D258" s="250"/>
      <c r="E258" s="290"/>
      <c r="F258" s="291"/>
      <c r="G258" s="292"/>
      <c r="H258" s="293"/>
    </row>
    <row r="259" spans="1:8" ht="16" customHeight="1" x14ac:dyDescent="0.35">
      <c r="A259" s="262" t="s">
        <v>463</v>
      </c>
      <c r="B259" s="290"/>
      <c r="C259" s="253" t="s">
        <v>378</v>
      </c>
      <c r="D259" s="250"/>
      <c r="E259" s="294"/>
      <c r="F259" s="291"/>
      <c r="G259" s="292"/>
      <c r="H259" s="293"/>
    </row>
    <row r="260" spans="1:8" ht="16" customHeight="1" x14ac:dyDescent="0.35">
      <c r="A260" s="262"/>
      <c r="B260" s="244"/>
      <c r="C260" s="250" t="s">
        <v>379</v>
      </c>
      <c r="D260" s="250"/>
      <c r="E260" s="294"/>
      <c r="F260" s="291"/>
      <c r="G260" s="292"/>
      <c r="H260" s="293"/>
    </row>
    <row r="261" spans="1:8" ht="16" customHeight="1" x14ac:dyDescent="0.35">
      <c r="A261" s="262"/>
      <c r="B261" s="244"/>
      <c r="C261" s="250" t="s">
        <v>380</v>
      </c>
      <c r="D261" s="250"/>
      <c r="E261" s="294"/>
      <c r="F261" s="291"/>
      <c r="G261" s="292"/>
      <c r="H261" s="293"/>
    </row>
    <row r="262" spans="1:8" ht="16" customHeight="1" x14ac:dyDescent="0.35">
      <c r="A262" s="262"/>
      <c r="B262" s="244"/>
      <c r="C262" s="250" t="s">
        <v>381</v>
      </c>
      <c r="D262" s="295"/>
      <c r="E262" s="294" t="s">
        <v>172</v>
      </c>
      <c r="F262" s="291">
        <v>1</v>
      </c>
      <c r="G262" s="292"/>
      <c r="H262" s="247"/>
    </row>
    <row r="263" spans="1:8" ht="16" customHeight="1" x14ac:dyDescent="0.35">
      <c r="A263" s="262"/>
      <c r="B263" s="244"/>
      <c r="C263" s="250"/>
      <c r="D263" s="295"/>
      <c r="E263" s="294"/>
      <c r="F263" s="291"/>
      <c r="G263" s="292"/>
      <c r="H263" s="247"/>
    </row>
    <row r="264" spans="1:8" ht="16" customHeight="1" x14ac:dyDescent="0.35">
      <c r="A264" s="262"/>
      <c r="B264" s="244"/>
      <c r="C264" s="250"/>
      <c r="D264" s="295"/>
      <c r="E264" s="294"/>
      <c r="F264" s="291"/>
      <c r="G264" s="292"/>
      <c r="H264" s="247"/>
    </row>
    <row r="265" spans="1:8" ht="16" customHeight="1" x14ac:dyDescent="0.35">
      <c r="A265" s="262"/>
      <c r="B265" s="244"/>
      <c r="C265" s="250"/>
      <c r="D265" s="295"/>
      <c r="E265" s="294"/>
      <c r="F265" s="291"/>
      <c r="G265" s="292"/>
      <c r="H265" s="247"/>
    </row>
    <row r="266" spans="1:8" ht="16" customHeight="1" x14ac:dyDescent="0.35">
      <c r="A266" s="262"/>
      <c r="B266" s="244"/>
      <c r="C266" s="250"/>
      <c r="D266" s="295"/>
      <c r="E266" s="294"/>
      <c r="F266" s="291"/>
      <c r="G266" s="292"/>
      <c r="H266" s="247"/>
    </row>
    <row r="267" spans="1:8" ht="16" customHeight="1" x14ac:dyDescent="0.35">
      <c r="A267" s="262"/>
      <c r="B267" s="244"/>
      <c r="C267" s="250"/>
      <c r="D267" s="295"/>
      <c r="E267" s="294"/>
      <c r="F267" s="291"/>
      <c r="G267" s="292"/>
      <c r="H267" s="247"/>
    </row>
    <row r="268" spans="1:8" ht="16" customHeight="1" x14ac:dyDescent="0.35">
      <c r="A268" s="262"/>
      <c r="B268" s="244"/>
      <c r="C268" s="250"/>
      <c r="D268" s="295"/>
      <c r="E268" s="294"/>
      <c r="F268" s="291"/>
      <c r="G268" s="292"/>
      <c r="H268" s="247"/>
    </row>
    <row r="269" spans="1:8" ht="16" customHeight="1" x14ac:dyDescent="0.35">
      <c r="A269" s="262"/>
      <c r="B269" s="244"/>
      <c r="C269" s="250"/>
      <c r="D269" s="295"/>
      <c r="E269" s="294"/>
      <c r="F269" s="291"/>
      <c r="G269" s="292"/>
      <c r="H269" s="247"/>
    </row>
    <row r="270" spans="1:8" ht="16" customHeight="1" x14ac:dyDescent="0.35">
      <c r="A270" s="262"/>
      <c r="B270" s="244"/>
      <c r="C270" s="250"/>
      <c r="D270" s="295"/>
      <c r="E270" s="294"/>
      <c r="F270" s="291"/>
      <c r="G270" s="292"/>
      <c r="H270" s="247"/>
    </row>
    <row r="271" spans="1:8" ht="16" customHeight="1" x14ac:dyDescent="0.35">
      <c r="A271" s="262"/>
      <c r="B271" s="244"/>
      <c r="C271" s="250"/>
      <c r="D271" s="295"/>
      <c r="E271" s="294"/>
      <c r="F271" s="291"/>
      <c r="G271" s="292"/>
      <c r="H271" s="247"/>
    </row>
    <row r="272" spans="1:8" ht="16" customHeight="1" x14ac:dyDescent="0.35">
      <c r="A272" s="262"/>
      <c r="B272" s="244"/>
      <c r="C272" s="250"/>
      <c r="D272" s="295"/>
      <c r="E272" s="294"/>
      <c r="F272" s="291"/>
      <c r="G272" s="292"/>
      <c r="H272" s="247"/>
    </row>
    <row r="273" spans="1:8" ht="16" customHeight="1" x14ac:dyDescent="0.35">
      <c r="A273" s="262"/>
      <c r="B273" s="244"/>
      <c r="C273" s="250"/>
      <c r="D273" s="295"/>
      <c r="E273" s="294"/>
      <c r="F273" s="291"/>
      <c r="G273" s="292"/>
      <c r="H273" s="247"/>
    </row>
    <row r="274" spans="1:8" ht="16" customHeight="1" x14ac:dyDescent="0.35">
      <c r="A274" s="262"/>
      <c r="B274" s="244"/>
      <c r="C274" s="250"/>
      <c r="D274" s="295"/>
      <c r="E274" s="294"/>
      <c r="F274" s="291"/>
      <c r="G274" s="292"/>
      <c r="H274" s="247"/>
    </row>
    <row r="275" spans="1:8" ht="16" customHeight="1" x14ac:dyDescent="0.35">
      <c r="A275" s="262"/>
      <c r="B275" s="244"/>
      <c r="C275" s="250"/>
      <c r="D275" s="295"/>
      <c r="E275" s="294"/>
      <c r="F275" s="291"/>
      <c r="G275" s="292"/>
      <c r="H275" s="247"/>
    </row>
    <row r="276" spans="1:8" ht="16" customHeight="1" x14ac:dyDescent="0.35">
      <c r="A276" s="262"/>
      <c r="B276" s="244"/>
      <c r="C276" s="250"/>
      <c r="D276" s="295"/>
      <c r="E276" s="294"/>
      <c r="F276" s="291"/>
      <c r="G276" s="292"/>
      <c r="H276" s="247"/>
    </row>
    <row r="277" spans="1:8" ht="16" customHeight="1" x14ac:dyDescent="0.35">
      <c r="A277" s="262"/>
      <c r="B277" s="244"/>
      <c r="C277" s="250"/>
      <c r="D277" s="295"/>
      <c r="E277" s="294"/>
      <c r="F277" s="291"/>
      <c r="G277" s="292"/>
      <c r="H277" s="247"/>
    </row>
    <row r="278" spans="1:8" ht="16" customHeight="1" x14ac:dyDescent="0.35">
      <c r="A278" s="262"/>
      <c r="B278" s="244"/>
      <c r="C278" s="250"/>
      <c r="D278" s="295"/>
      <c r="E278" s="294"/>
      <c r="F278" s="291"/>
      <c r="G278" s="292"/>
      <c r="H278" s="247"/>
    </row>
    <row r="279" spans="1:8" ht="16" customHeight="1" x14ac:dyDescent="0.35">
      <c r="A279" s="262"/>
      <c r="B279" s="244"/>
      <c r="C279" s="250"/>
      <c r="D279" s="295"/>
      <c r="E279" s="294"/>
      <c r="F279" s="291"/>
      <c r="G279" s="292"/>
      <c r="H279" s="247"/>
    </row>
    <row r="280" spans="1:8" ht="16" customHeight="1" x14ac:dyDescent="0.35">
      <c r="A280" s="262"/>
      <c r="B280" s="244"/>
      <c r="C280" s="250"/>
      <c r="D280" s="295"/>
      <c r="E280" s="294"/>
      <c r="F280" s="291"/>
      <c r="G280" s="292"/>
      <c r="H280" s="247"/>
    </row>
    <row r="281" spans="1:8" ht="16" customHeight="1" x14ac:dyDescent="0.35">
      <c r="A281" s="262"/>
      <c r="B281" s="244"/>
      <c r="C281" s="250"/>
      <c r="D281" s="295"/>
      <c r="E281" s="294"/>
      <c r="F281" s="291"/>
      <c r="G281" s="292"/>
      <c r="H281" s="247"/>
    </row>
    <row r="282" spans="1:8" ht="16" customHeight="1" x14ac:dyDescent="0.35">
      <c r="A282" s="262"/>
      <c r="B282" s="244"/>
      <c r="C282" s="296"/>
      <c r="D282" s="250"/>
      <c r="E282" s="297"/>
      <c r="F282" s="245"/>
      <c r="G282" s="292"/>
      <c r="H282" s="293"/>
    </row>
    <row r="283" spans="1:8" ht="16" customHeight="1" x14ac:dyDescent="0.35">
      <c r="A283" s="298"/>
      <c r="B283" s="299"/>
      <c r="C283" s="300"/>
      <c r="D283" s="300"/>
      <c r="E283" s="299"/>
      <c r="F283" s="301"/>
      <c r="G283" s="302"/>
      <c r="H283" s="303"/>
    </row>
    <row r="284" spans="1:8" ht="16" customHeight="1" x14ac:dyDescent="0.35">
      <c r="A284" s="48"/>
      <c r="B284" s="49"/>
      <c r="C284" s="50" t="s">
        <v>382</v>
      </c>
      <c r="D284" s="51"/>
      <c r="E284" s="49"/>
      <c r="F284" s="52"/>
      <c r="G284" s="53"/>
      <c r="H284" s="54"/>
    </row>
  </sheetData>
  <mergeCells count="8">
    <mergeCell ref="H5:H6"/>
    <mergeCell ref="C8:D8"/>
    <mergeCell ref="C9:D9"/>
    <mergeCell ref="C62:D62"/>
    <mergeCell ref="C5:D6"/>
    <mergeCell ref="E5:E6"/>
    <mergeCell ref="F5:F6"/>
    <mergeCell ref="G5:G6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FF53-296E-45CA-9204-E3BA2D6AA9C7}">
  <sheetPr>
    <tabColor theme="1"/>
    <pageSetUpPr fitToPage="1"/>
  </sheetPr>
  <dimension ref="A1:H52"/>
  <sheetViews>
    <sheetView tabSelected="1" view="pageBreakPreview" topLeftCell="A38" zoomScale="94" zoomScaleNormal="100" zoomScaleSheetLayoutView="94" workbookViewId="0">
      <selection activeCell="D122" sqref="D122"/>
    </sheetView>
  </sheetViews>
  <sheetFormatPr defaultRowHeight="14.5" x14ac:dyDescent="0.35"/>
  <cols>
    <col min="1" max="1" width="5" customWidth="1"/>
    <col min="2" max="2" width="5.453125" customWidth="1"/>
    <col min="3" max="3" width="3.54296875" customWidth="1"/>
    <col min="4" max="4" width="35.26953125" customWidth="1"/>
    <col min="5" max="5" width="8.7265625" customWidth="1"/>
    <col min="6" max="6" width="7.453125" customWidth="1"/>
    <col min="8" max="8" width="12.26953125" bestFit="1" customWidth="1"/>
  </cols>
  <sheetData>
    <row r="1" spans="1:8" ht="15.5" x14ac:dyDescent="0.35">
      <c r="A1" s="27" t="s">
        <v>420</v>
      </c>
      <c r="B1" s="55"/>
      <c r="C1" s="56"/>
      <c r="D1" s="55"/>
      <c r="E1" s="55"/>
      <c r="F1" s="57"/>
      <c r="G1" s="57"/>
      <c r="H1" s="58"/>
    </row>
    <row r="2" spans="1:8" ht="15.5" x14ac:dyDescent="0.35">
      <c r="A2" s="27" t="s">
        <v>487</v>
      </c>
      <c r="B2" s="56"/>
      <c r="C2" s="56"/>
      <c r="D2" s="55"/>
      <c r="E2" s="55"/>
      <c r="F2" s="57"/>
      <c r="G2" s="57"/>
      <c r="H2" s="58"/>
    </row>
    <row r="3" spans="1:8" ht="15.5" x14ac:dyDescent="0.35">
      <c r="A3" s="27" t="s">
        <v>495</v>
      </c>
      <c r="B3" s="56"/>
      <c r="C3" s="56"/>
      <c r="D3" s="55"/>
      <c r="E3" s="55"/>
      <c r="F3" s="57"/>
      <c r="G3" s="57"/>
      <c r="H3" s="59"/>
    </row>
    <row r="4" spans="1:8" ht="15.5" x14ac:dyDescent="0.35">
      <c r="A4" s="60" t="s">
        <v>423</v>
      </c>
      <c r="B4" s="60"/>
      <c r="C4" s="60"/>
      <c r="D4" s="55"/>
      <c r="E4" s="55"/>
      <c r="F4" s="57"/>
      <c r="G4" s="61"/>
      <c r="H4" s="61"/>
    </row>
    <row r="5" spans="1:8" x14ac:dyDescent="0.35">
      <c r="A5" s="35" t="s">
        <v>0</v>
      </c>
      <c r="B5" s="62" t="s">
        <v>1</v>
      </c>
      <c r="C5" s="83" t="s">
        <v>2</v>
      </c>
      <c r="D5" s="84"/>
      <c r="E5" s="87" t="s">
        <v>3</v>
      </c>
      <c r="F5" s="101" t="s">
        <v>4</v>
      </c>
      <c r="G5" s="102" t="s">
        <v>5</v>
      </c>
      <c r="H5" s="103" t="s">
        <v>6</v>
      </c>
    </row>
    <row r="6" spans="1:8" x14ac:dyDescent="0.35">
      <c r="A6" s="304" t="s">
        <v>7</v>
      </c>
      <c r="B6" s="305" t="s">
        <v>8</v>
      </c>
      <c r="C6" s="306"/>
      <c r="D6" s="307"/>
      <c r="E6" s="308"/>
      <c r="F6" s="309"/>
      <c r="G6" s="310"/>
      <c r="H6" s="311"/>
    </row>
    <row r="7" spans="1:8" ht="16" customHeight="1" x14ac:dyDescent="0.35">
      <c r="A7" s="312">
        <v>4.0999999999999996</v>
      </c>
      <c r="B7" s="313"/>
      <c r="C7" s="314" t="s">
        <v>383</v>
      </c>
      <c r="D7" s="313"/>
      <c r="E7" s="313"/>
      <c r="F7" s="315"/>
      <c r="G7" s="316" t="s">
        <v>56</v>
      </c>
      <c r="H7" s="317"/>
    </row>
    <row r="8" spans="1:8" x14ac:dyDescent="0.35">
      <c r="A8" s="318"/>
      <c r="B8" s="318"/>
      <c r="C8" s="318" t="s">
        <v>18</v>
      </c>
      <c r="D8" s="318" t="s">
        <v>384</v>
      </c>
      <c r="E8" s="201" t="s">
        <v>385</v>
      </c>
      <c r="F8" s="202">
        <v>18</v>
      </c>
      <c r="G8" s="319"/>
      <c r="H8" s="320"/>
    </row>
    <row r="9" spans="1:8" ht="6" customHeight="1" x14ac:dyDescent="0.35">
      <c r="A9" s="318"/>
      <c r="B9" s="318"/>
      <c r="C9" s="318"/>
      <c r="D9" s="318"/>
      <c r="E9" s="318"/>
      <c r="F9" s="202"/>
      <c r="G9" s="319"/>
      <c r="H9" s="320"/>
    </row>
    <row r="10" spans="1:8" x14ac:dyDescent="0.35">
      <c r="A10" s="318"/>
      <c r="B10" s="318"/>
      <c r="C10" s="318" t="s">
        <v>19</v>
      </c>
      <c r="D10" s="318" t="s">
        <v>386</v>
      </c>
      <c r="E10" s="201" t="s">
        <v>385</v>
      </c>
      <c r="F10" s="202">
        <v>16</v>
      </c>
      <c r="G10" s="319"/>
      <c r="H10" s="320"/>
    </row>
    <row r="11" spans="1:8" ht="9.65" customHeight="1" x14ac:dyDescent="0.35">
      <c r="A11" s="318"/>
      <c r="B11" s="318"/>
      <c r="C11" s="318"/>
      <c r="D11" s="318"/>
      <c r="E11" s="318"/>
      <c r="F11" s="202"/>
      <c r="G11" s="319"/>
      <c r="H11" s="320"/>
    </row>
    <row r="12" spans="1:8" x14ac:dyDescent="0.35">
      <c r="A12" s="318" t="s">
        <v>56</v>
      </c>
      <c r="B12" s="318"/>
      <c r="C12" s="318" t="s">
        <v>27</v>
      </c>
      <c r="D12" s="318" t="s">
        <v>387</v>
      </c>
      <c r="E12" s="201" t="s">
        <v>385</v>
      </c>
      <c r="F12" s="202">
        <v>28</v>
      </c>
      <c r="G12" s="319"/>
      <c r="H12" s="320"/>
    </row>
    <row r="13" spans="1:8" ht="7.9" customHeight="1" x14ac:dyDescent="0.35">
      <c r="A13" s="318"/>
      <c r="B13" s="318"/>
      <c r="C13" s="231"/>
      <c r="D13" s="318"/>
      <c r="E13" s="318"/>
      <c r="F13" s="202"/>
      <c r="G13" s="319"/>
      <c r="H13" s="320"/>
    </row>
    <row r="14" spans="1:8" x14ac:dyDescent="0.35">
      <c r="A14" s="318"/>
      <c r="B14" s="318"/>
      <c r="C14" s="318" t="s">
        <v>29</v>
      </c>
      <c r="D14" s="318" t="s">
        <v>388</v>
      </c>
      <c r="E14" s="318"/>
      <c r="F14" s="202"/>
      <c r="G14" s="319"/>
      <c r="H14" s="320"/>
    </row>
    <row r="15" spans="1:8" x14ac:dyDescent="0.35">
      <c r="A15" s="318"/>
      <c r="B15" s="318"/>
      <c r="C15" s="318"/>
      <c r="D15" s="318" t="s">
        <v>389</v>
      </c>
      <c r="E15" s="201" t="s">
        <v>390</v>
      </c>
      <c r="F15" s="202">
        <v>20</v>
      </c>
      <c r="G15" s="319"/>
      <c r="H15" s="320"/>
    </row>
    <row r="16" spans="1:8" ht="7.9" customHeight="1" x14ac:dyDescent="0.35">
      <c r="A16" s="318"/>
      <c r="B16" s="318"/>
      <c r="C16" s="318"/>
      <c r="D16" s="318"/>
      <c r="E16" s="318"/>
      <c r="F16" s="202"/>
      <c r="G16" s="319"/>
      <c r="H16" s="320"/>
    </row>
    <row r="17" spans="1:8" x14ac:dyDescent="0.35">
      <c r="A17" s="318"/>
      <c r="B17" s="318"/>
      <c r="C17" s="318" t="s">
        <v>159</v>
      </c>
      <c r="D17" s="318" t="s">
        <v>391</v>
      </c>
      <c r="E17" s="318"/>
      <c r="F17" s="202"/>
      <c r="G17" s="319"/>
      <c r="H17" s="320"/>
    </row>
    <row r="18" spans="1:8" x14ac:dyDescent="0.35">
      <c r="A18" s="318"/>
      <c r="B18" s="318"/>
      <c r="C18" s="318"/>
      <c r="D18" s="318" t="s">
        <v>389</v>
      </c>
      <c r="E18" s="201" t="s">
        <v>390</v>
      </c>
      <c r="F18" s="202">
        <v>20</v>
      </c>
      <c r="G18" s="319"/>
      <c r="H18" s="320"/>
    </row>
    <row r="19" spans="1:8" ht="9" customHeight="1" x14ac:dyDescent="0.35">
      <c r="A19" s="318"/>
      <c r="B19" s="318"/>
      <c r="C19" s="318"/>
      <c r="D19" s="318"/>
      <c r="E19" s="318"/>
      <c r="F19" s="202"/>
      <c r="G19" s="319"/>
      <c r="H19" s="320"/>
    </row>
    <row r="20" spans="1:8" x14ac:dyDescent="0.35">
      <c r="A20" s="318"/>
      <c r="B20" s="318"/>
      <c r="C20" s="318" t="s">
        <v>160</v>
      </c>
      <c r="D20" s="318" t="s">
        <v>392</v>
      </c>
      <c r="E20" s="201" t="s">
        <v>390</v>
      </c>
      <c r="F20" s="202">
        <v>75</v>
      </c>
      <c r="G20" s="319"/>
      <c r="H20" s="320"/>
    </row>
    <row r="21" spans="1:8" ht="9" customHeight="1" x14ac:dyDescent="0.35">
      <c r="A21" s="318"/>
      <c r="B21" s="318"/>
      <c r="C21" s="318"/>
      <c r="D21" s="318"/>
      <c r="E21" s="318" t="s">
        <v>56</v>
      </c>
      <c r="F21" s="202"/>
      <c r="G21" s="319"/>
      <c r="H21" s="320"/>
    </row>
    <row r="22" spans="1:8" x14ac:dyDescent="0.35">
      <c r="A22" s="321">
        <v>4.2</v>
      </c>
      <c r="B22" s="318"/>
      <c r="C22" s="322" t="s">
        <v>393</v>
      </c>
      <c r="D22" s="318"/>
      <c r="E22" s="318"/>
      <c r="F22" s="202"/>
      <c r="G22" s="319"/>
      <c r="H22" s="320"/>
    </row>
    <row r="23" spans="1:8" x14ac:dyDescent="0.35">
      <c r="A23" s="318" t="s">
        <v>424</v>
      </c>
      <c r="B23" s="318"/>
      <c r="C23" s="323" t="s">
        <v>394</v>
      </c>
      <c r="D23" s="318"/>
      <c r="E23" s="318"/>
      <c r="F23" s="202"/>
      <c r="G23" s="319"/>
      <c r="H23" s="320"/>
    </row>
    <row r="24" spans="1:8" x14ac:dyDescent="0.35">
      <c r="A24" s="318"/>
      <c r="B24" s="318"/>
      <c r="C24" s="318" t="s">
        <v>18</v>
      </c>
      <c r="D24" s="318" t="s">
        <v>395</v>
      </c>
      <c r="E24" s="201" t="s">
        <v>385</v>
      </c>
      <c r="F24" s="202">
        <v>16</v>
      </c>
      <c r="G24" s="319"/>
      <c r="H24" s="320"/>
    </row>
    <row r="25" spans="1:8" ht="10.9" customHeight="1" x14ac:dyDescent="0.35">
      <c r="A25" s="318"/>
      <c r="B25" s="318"/>
      <c r="C25" s="318"/>
      <c r="D25" s="318"/>
      <c r="E25" s="318"/>
      <c r="F25" s="202"/>
      <c r="G25" s="319"/>
      <c r="H25" s="320"/>
    </row>
    <row r="26" spans="1:8" x14ac:dyDescent="0.35">
      <c r="A26" s="318"/>
      <c r="B26" s="318"/>
      <c r="C26" s="318" t="s">
        <v>19</v>
      </c>
      <c r="D26" s="318" t="s">
        <v>396</v>
      </c>
      <c r="E26" s="201" t="s">
        <v>385</v>
      </c>
      <c r="F26" s="202">
        <v>16</v>
      </c>
      <c r="G26" s="319"/>
      <c r="H26" s="320"/>
    </row>
    <row r="27" spans="1:8" ht="8.5" customHeight="1" x14ac:dyDescent="0.35">
      <c r="A27" s="318"/>
      <c r="B27" s="318"/>
      <c r="C27" s="318"/>
      <c r="D27" s="318"/>
      <c r="E27" s="318"/>
      <c r="F27" s="202"/>
      <c r="G27" s="319"/>
      <c r="H27" s="320"/>
    </row>
    <row r="28" spans="1:8" x14ac:dyDescent="0.35">
      <c r="A28" s="318" t="s">
        <v>425</v>
      </c>
      <c r="B28" s="318"/>
      <c r="C28" s="323" t="s">
        <v>397</v>
      </c>
      <c r="D28" s="318"/>
      <c r="E28" s="318"/>
      <c r="F28" s="202"/>
      <c r="G28" s="319"/>
      <c r="H28" s="320"/>
    </row>
    <row r="29" spans="1:8" x14ac:dyDescent="0.35">
      <c r="A29" s="318"/>
      <c r="B29" s="318"/>
      <c r="C29" s="318" t="s">
        <v>18</v>
      </c>
      <c r="D29" s="318" t="s">
        <v>398</v>
      </c>
      <c r="E29" s="201" t="s">
        <v>399</v>
      </c>
      <c r="F29" s="202">
        <v>800</v>
      </c>
      <c r="G29" s="319"/>
      <c r="H29" s="320"/>
    </row>
    <row r="30" spans="1:8" ht="9.65" customHeight="1" x14ac:dyDescent="0.35">
      <c r="A30" s="318"/>
      <c r="B30" s="318"/>
      <c r="C30" s="322"/>
      <c r="D30" s="318"/>
      <c r="E30" s="318"/>
      <c r="F30" s="202"/>
      <c r="G30" s="319"/>
      <c r="H30" s="320"/>
    </row>
    <row r="31" spans="1:8" x14ac:dyDescent="0.35">
      <c r="A31" s="318" t="s">
        <v>426</v>
      </c>
      <c r="B31" s="318"/>
      <c r="C31" s="318" t="s">
        <v>400</v>
      </c>
      <c r="D31" s="318"/>
      <c r="E31" s="201" t="s">
        <v>399</v>
      </c>
      <c r="F31" s="202">
        <v>1300</v>
      </c>
      <c r="G31" s="319"/>
      <c r="H31" s="320"/>
    </row>
    <row r="32" spans="1:8" ht="11.5" customHeight="1" x14ac:dyDescent="0.35">
      <c r="A32" s="318"/>
      <c r="B32" s="318"/>
      <c r="C32" s="318"/>
      <c r="D32" s="318"/>
      <c r="E32" s="318"/>
      <c r="F32" s="202"/>
      <c r="G32" s="319"/>
      <c r="H32" s="320"/>
    </row>
    <row r="33" spans="1:8" x14ac:dyDescent="0.35">
      <c r="A33" s="318" t="s">
        <v>427</v>
      </c>
      <c r="B33" s="318"/>
      <c r="C33" s="318" t="s">
        <v>401</v>
      </c>
      <c r="D33" s="318"/>
      <c r="E33" s="201" t="s">
        <v>385</v>
      </c>
      <c r="F33" s="202">
        <v>16</v>
      </c>
      <c r="G33" s="319"/>
      <c r="H33" s="320"/>
    </row>
    <row r="34" spans="1:8" ht="9" customHeight="1" x14ac:dyDescent="0.35">
      <c r="A34" s="318"/>
      <c r="B34" s="318"/>
      <c r="C34" s="318"/>
      <c r="D34" s="318"/>
      <c r="E34" s="318"/>
      <c r="F34" s="202"/>
      <c r="G34" s="319"/>
      <c r="H34" s="320"/>
    </row>
    <row r="35" spans="1:8" x14ac:dyDescent="0.35">
      <c r="A35" s="318" t="s">
        <v>428</v>
      </c>
      <c r="B35" s="318"/>
      <c r="C35" s="323" t="s">
        <v>402</v>
      </c>
      <c r="D35" s="318"/>
      <c r="E35" s="318"/>
      <c r="F35" s="202"/>
      <c r="G35" s="319"/>
      <c r="H35" s="320"/>
    </row>
    <row r="36" spans="1:8" x14ac:dyDescent="0.35">
      <c r="A36" s="318"/>
      <c r="B36" s="318"/>
      <c r="C36" s="318" t="s">
        <v>18</v>
      </c>
      <c r="D36" s="318" t="s">
        <v>403</v>
      </c>
      <c r="E36" s="201" t="s">
        <v>385</v>
      </c>
      <c r="F36" s="202">
        <v>20</v>
      </c>
      <c r="G36" s="319"/>
      <c r="H36" s="320"/>
    </row>
    <row r="37" spans="1:8" ht="10.9" customHeight="1" x14ac:dyDescent="0.35">
      <c r="A37" s="318"/>
      <c r="B37" s="318"/>
      <c r="C37" s="318"/>
      <c r="D37" s="318"/>
      <c r="E37" s="318"/>
      <c r="F37" s="202"/>
      <c r="G37" s="319"/>
      <c r="H37" s="320"/>
    </row>
    <row r="38" spans="1:8" x14ac:dyDescent="0.35">
      <c r="A38" s="318" t="s">
        <v>429</v>
      </c>
      <c r="B38" s="318"/>
      <c r="C38" s="323" t="s">
        <v>404</v>
      </c>
      <c r="D38" s="318"/>
      <c r="E38" s="318"/>
      <c r="F38" s="202"/>
      <c r="G38" s="319"/>
      <c r="H38" s="320"/>
    </row>
    <row r="39" spans="1:8" x14ac:dyDescent="0.35">
      <c r="A39" s="318"/>
      <c r="B39" s="318"/>
      <c r="C39" s="318" t="s">
        <v>405</v>
      </c>
      <c r="D39" s="318"/>
      <c r="E39" s="201" t="s">
        <v>385</v>
      </c>
      <c r="F39" s="202">
        <v>20</v>
      </c>
      <c r="G39" s="319"/>
      <c r="H39" s="320"/>
    </row>
    <row r="40" spans="1:8" ht="9.65" customHeight="1" x14ac:dyDescent="0.35">
      <c r="A40" s="318"/>
      <c r="B40" s="318"/>
      <c r="C40" s="318"/>
      <c r="D40" s="318"/>
      <c r="E40" s="318"/>
      <c r="F40" s="202"/>
      <c r="G40" s="319"/>
      <c r="H40" s="320"/>
    </row>
    <row r="41" spans="1:8" x14ac:dyDescent="0.35">
      <c r="A41" s="318" t="s">
        <v>430</v>
      </c>
      <c r="B41" s="318"/>
      <c r="C41" s="323" t="s">
        <v>406</v>
      </c>
      <c r="D41" s="318"/>
      <c r="E41" s="318"/>
      <c r="F41" s="202"/>
      <c r="G41" s="319"/>
      <c r="H41" s="320"/>
    </row>
    <row r="42" spans="1:8" x14ac:dyDescent="0.35">
      <c r="A42" s="318"/>
      <c r="B42" s="318"/>
      <c r="C42" s="318" t="s">
        <v>407</v>
      </c>
      <c r="D42" s="318"/>
      <c r="E42" s="201" t="s">
        <v>385</v>
      </c>
      <c r="F42" s="202">
        <v>20</v>
      </c>
      <c r="G42" s="319"/>
      <c r="H42" s="320"/>
    </row>
    <row r="43" spans="1:8" x14ac:dyDescent="0.35">
      <c r="A43" s="318"/>
      <c r="B43" s="318"/>
      <c r="C43" s="318"/>
      <c r="D43" s="318"/>
      <c r="E43" s="318"/>
      <c r="F43" s="202"/>
      <c r="G43" s="319"/>
      <c r="H43" s="320"/>
    </row>
    <row r="44" spans="1:8" x14ac:dyDescent="0.35">
      <c r="A44" s="318" t="s">
        <v>431</v>
      </c>
      <c r="B44" s="318"/>
      <c r="C44" s="323" t="s">
        <v>408</v>
      </c>
      <c r="D44" s="318"/>
      <c r="E44" s="318"/>
      <c r="F44" s="202"/>
      <c r="G44" s="319"/>
      <c r="H44" s="320"/>
    </row>
    <row r="45" spans="1:8" x14ac:dyDescent="0.35">
      <c r="A45" s="318"/>
      <c r="B45" s="318"/>
      <c r="C45" s="318" t="s">
        <v>18</v>
      </c>
      <c r="D45" s="318" t="s">
        <v>409</v>
      </c>
      <c r="E45" s="201" t="s">
        <v>385</v>
      </c>
      <c r="F45" s="202">
        <v>16</v>
      </c>
      <c r="G45" s="319"/>
      <c r="H45" s="320"/>
    </row>
    <row r="46" spans="1:8" x14ac:dyDescent="0.35">
      <c r="A46" s="318"/>
      <c r="B46" s="318"/>
      <c r="C46" s="318"/>
      <c r="D46" s="318"/>
      <c r="E46" s="318"/>
      <c r="F46" s="202"/>
      <c r="G46" s="319"/>
      <c r="H46" s="320"/>
    </row>
    <row r="47" spans="1:8" x14ac:dyDescent="0.35">
      <c r="A47" s="318" t="s">
        <v>432</v>
      </c>
      <c r="B47" s="318"/>
      <c r="C47" s="323" t="s">
        <v>410</v>
      </c>
      <c r="D47" s="318"/>
      <c r="E47" s="318"/>
      <c r="F47" s="202"/>
      <c r="G47" s="319"/>
      <c r="H47" s="320"/>
    </row>
    <row r="48" spans="1:8" x14ac:dyDescent="0.35">
      <c r="A48" s="318"/>
      <c r="B48" s="318"/>
      <c r="C48" s="318" t="s">
        <v>18</v>
      </c>
      <c r="D48" s="318" t="s">
        <v>411</v>
      </c>
      <c r="E48" s="201" t="s">
        <v>385</v>
      </c>
      <c r="F48" s="202">
        <v>16</v>
      </c>
      <c r="G48" s="319"/>
      <c r="H48" s="320"/>
    </row>
    <row r="49" spans="1:8" x14ac:dyDescent="0.35">
      <c r="A49" s="318"/>
      <c r="B49" s="318"/>
      <c r="C49" s="318"/>
      <c r="D49" s="318"/>
      <c r="E49" s="318"/>
      <c r="F49" s="202"/>
      <c r="G49" s="319"/>
      <c r="H49" s="320"/>
    </row>
    <row r="50" spans="1:8" x14ac:dyDescent="0.35">
      <c r="A50" s="318"/>
      <c r="B50" s="318"/>
      <c r="C50" s="318" t="s">
        <v>19</v>
      </c>
      <c r="D50" s="318" t="s">
        <v>412</v>
      </c>
      <c r="E50" s="201" t="s">
        <v>385</v>
      </c>
      <c r="F50" s="202">
        <v>20</v>
      </c>
      <c r="G50" s="319"/>
      <c r="H50" s="320"/>
    </row>
    <row r="51" spans="1:8" x14ac:dyDescent="0.35">
      <c r="A51" s="324"/>
      <c r="B51" s="324"/>
      <c r="C51" s="324"/>
      <c r="D51" s="324"/>
      <c r="E51" s="325"/>
      <c r="F51" s="326"/>
      <c r="G51" s="327"/>
      <c r="H51" s="328"/>
    </row>
    <row r="52" spans="1:8" x14ac:dyDescent="0.35">
      <c r="A52" s="63"/>
      <c r="B52" s="64"/>
      <c r="C52" s="24" t="s">
        <v>57</v>
      </c>
      <c r="D52" s="24"/>
      <c r="E52" s="64"/>
      <c r="F52" s="65"/>
      <c r="G52" s="66"/>
      <c r="H52" s="67"/>
    </row>
  </sheetData>
  <mergeCells count="5">
    <mergeCell ref="C5:D6"/>
    <mergeCell ref="E5:E6"/>
    <mergeCell ref="F5:F6"/>
    <mergeCell ref="G5:G6"/>
    <mergeCell ref="H5:H6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FBF5-5DC6-4E7A-A38F-65D95B14BF60}">
  <sheetPr>
    <tabColor theme="1"/>
  </sheetPr>
  <dimension ref="A1:L44"/>
  <sheetViews>
    <sheetView tabSelected="1" view="pageBreakPreview" topLeftCell="A12" zoomScale="96" zoomScaleNormal="100" zoomScaleSheetLayoutView="96" workbookViewId="0">
      <selection activeCell="D122" sqref="D122"/>
    </sheetView>
  </sheetViews>
  <sheetFormatPr defaultRowHeight="14.5" x14ac:dyDescent="0.35"/>
  <cols>
    <col min="1" max="1" width="6.26953125" customWidth="1"/>
    <col min="2" max="2" width="14.54296875" customWidth="1"/>
    <col min="3" max="3" width="18" customWidth="1"/>
    <col min="4" max="4" width="24.26953125" customWidth="1"/>
    <col min="5" max="5" width="20.453125" customWidth="1"/>
    <col min="6" max="6" width="3" customWidth="1"/>
    <col min="8" max="8" width="17.1796875" customWidth="1"/>
    <col min="9" max="11" width="8.81640625" customWidth="1"/>
    <col min="12" max="12" width="13.81640625" customWidth="1"/>
    <col min="13" max="13" width="8.81640625" customWidth="1"/>
    <col min="14" max="14" width="14.1796875" customWidth="1"/>
    <col min="15" max="15" width="8.81640625" customWidth="1"/>
  </cols>
  <sheetData>
    <row r="1" spans="1:12" x14ac:dyDescent="0.35">
      <c r="A1" s="104" t="s">
        <v>420</v>
      </c>
      <c r="B1" s="104"/>
      <c r="C1" s="104"/>
      <c r="D1" s="104"/>
      <c r="E1" s="104"/>
      <c r="F1" s="104"/>
    </row>
    <row r="2" spans="1:12" x14ac:dyDescent="0.35">
      <c r="A2" s="104"/>
      <c r="B2" s="104"/>
      <c r="C2" s="104"/>
      <c r="D2" s="104"/>
      <c r="E2" s="104"/>
      <c r="F2" s="104"/>
    </row>
    <row r="3" spans="1:12" x14ac:dyDescent="0.35">
      <c r="A3" s="104" t="s">
        <v>487</v>
      </c>
      <c r="B3" s="104"/>
      <c r="C3" s="104"/>
      <c r="D3" s="104"/>
      <c r="E3" s="104"/>
      <c r="F3" s="104"/>
    </row>
    <row r="4" spans="1:12" x14ac:dyDescent="0.35">
      <c r="A4" s="104"/>
      <c r="B4" s="104"/>
      <c r="C4" s="104"/>
      <c r="D4" s="104"/>
      <c r="E4" s="104"/>
      <c r="F4" s="104"/>
    </row>
    <row r="5" spans="1:12" x14ac:dyDescent="0.35">
      <c r="A5" s="104" t="s">
        <v>495</v>
      </c>
      <c r="B5" s="104"/>
      <c r="C5" s="104"/>
      <c r="D5" s="104"/>
      <c r="E5" s="104"/>
      <c r="F5" s="104"/>
    </row>
    <row r="6" spans="1:12" x14ac:dyDescent="0.35">
      <c r="A6" s="104"/>
      <c r="B6" s="104"/>
      <c r="C6" s="104"/>
      <c r="D6" s="104"/>
      <c r="E6" s="104"/>
      <c r="F6" s="104"/>
    </row>
    <row r="7" spans="1:12" x14ac:dyDescent="0.35">
      <c r="A7" s="105" t="s">
        <v>413</v>
      </c>
      <c r="B7" s="105"/>
      <c r="C7" s="105"/>
      <c r="D7" s="105"/>
      <c r="E7" s="105"/>
      <c r="F7" s="105"/>
    </row>
    <row r="8" spans="1:12" x14ac:dyDescent="0.35">
      <c r="A8" s="105"/>
      <c r="B8" s="105"/>
      <c r="C8" s="105"/>
      <c r="D8" s="105"/>
      <c r="E8" s="105"/>
      <c r="F8" s="105"/>
    </row>
    <row r="9" spans="1:12" x14ac:dyDescent="0.35">
      <c r="A9" s="68"/>
      <c r="B9" s="68"/>
      <c r="C9" s="68"/>
      <c r="D9" s="68"/>
      <c r="E9" s="69"/>
    </row>
    <row r="10" spans="1:12" x14ac:dyDescent="0.35">
      <c r="A10" s="106" t="s">
        <v>2</v>
      </c>
      <c r="B10" s="107"/>
      <c r="C10" s="107"/>
      <c r="D10" s="108"/>
      <c r="E10" s="70" t="s">
        <v>6</v>
      </c>
    </row>
    <row r="11" spans="1:12" ht="16" customHeight="1" x14ac:dyDescent="0.35">
      <c r="A11" s="338"/>
      <c r="B11" s="339"/>
      <c r="C11" s="339"/>
      <c r="D11" s="340"/>
      <c r="E11" s="341"/>
    </row>
    <row r="12" spans="1:12" ht="16" customHeight="1" x14ac:dyDescent="0.35">
      <c r="A12" s="329" t="s">
        <v>414</v>
      </c>
      <c r="B12" s="330" t="s">
        <v>438</v>
      </c>
      <c r="C12" s="329"/>
      <c r="D12" s="329"/>
      <c r="E12" s="331"/>
      <c r="H12" s="72">
        <f>SUM(E14:E16)</f>
        <v>0</v>
      </c>
      <c r="J12">
        <f>20%</f>
        <v>0.2</v>
      </c>
      <c r="L12" s="73">
        <f>J12*H12</f>
        <v>0</v>
      </c>
    </row>
    <row r="13" spans="1:12" ht="16" customHeight="1" x14ac:dyDescent="0.35">
      <c r="A13" s="336"/>
      <c r="B13" s="337"/>
      <c r="C13" s="336"/>
      <c r="D13" s="336"/>
      <c r="E13" s="71"/>
      <c r="H13" s="72"/>
      <c r="L13" s="73"/>
    </row>
    <row r="14" spans="1:12" ht="16" customHeight="1" x14ac:dyDescent="0.35">
      <c r="A14" s="332" t="s">
        <v>415</v>
      </c>
      <c r="B14" s="342" t="s">
        <v>437</v>
      </c>
      <c r="C14" s="343"/>
      <c r="D14" s="344"/>
      <c r="E14" s="334"/>
    </row>
    <row r="15" spans="1:12" ht="16" customHeight="1" x14ac:dyDescent="0.35">
      <c r="A15" s="332"/>
      <c r="B15" s="335"/>
      <c r="C15" s="335"/>
      <c r="D15" s="335"/>
      <c r="E15" s="334"/>
    </row>
    <row r="16" spans="1:12" ht="16" customHeight="1" x14ac:dyDescent="0.35">
      <c r="A16" s="332" t="s">
        <v>436</v>
      </c>
      <c r="B16" s="333" t="s">
        <v>434</v>
      </c>
      <c r="C16" s="333"/>
      <c r="D16" s="333"/>
      <c r="E16" s="334"/>
    </row>
    <row r="17" spans="1:5" ht="16" customHeight="1" x14ac:dyDescent="0.35">
      <c r="A17" s="332"/>
      <c r="B17" s="335"/>
      <c r="C17" s="335"/>
      <c r="D17" s="335"/>
      <c r="E17" s="334"/>
    </row>
    <row r="18" spans="1:5" ht="16" customHeight="1" x14ac:dyDescent="0.35">
      <c r="A18" s="332" t="s">
        <v>433</v>
      </c>
      <c r="B18" s="333" t="s">
        <v>435</v>
      </c>
      <c r="C18" s="333"/>
      <c r="D18" s="333"/>
      <c r="E18" s="334"/>
    </row>
    <row r="19" spans="1:5" ht="16" customHeight="1" x14ac:dyDescent="0.35">
      <c r="A19" s="332"/>
      <c r="B19" s="335"/>
      <c r="C19" s="335"/>
      <c r="D19" s="335"/>
      <c r="E19" s="334"/>
    </row>
    <row r="20" spans="1:5" ht="16" customHeight="1" x14ac:dyDescent="0.35">
      <c r="A20" s="332"/>
      <c r="B20" s="335"/>
      <c r="C20" s="335"/>
      <c r="D20" s="335"/>
      <c r="E20" s="334"/>
    </row>
    <row r="21" spans="1:5" ht="16" customHeight="1" x14ac:dyDescent="0.35">
      <c r="A21" s="332"/>
      <c r="B21" s="335"/>
      <c r="C21" s="335"/>
      <c r="D21" s="335"/>
      <c r="E21" s="334"/>
    </row>
    <row r="22" spans="1:5" ht="16" customHeight="1" x14ac:dyDescent="0.35">
      <c r="A22" s="332"/>
      <c r="B22" s="335"/>
      <c r="C22" s="335"/>
      <c r="D22" s="335"/>
      <c r="E22" s="334"/>
    </row>
    <row r="23" spans="1:5" ht="16" customHeight="1" x14ac:dyDescent="0.35">
      <c r="A23" s="332"/>
      <c r="B23" s="335"/>
      <c r="C23" s="335"/>
      <c r="D23" s="335"/>
      <c r="E23" s="334"/>
    </row>
    <row r="24" spans="1:5" ht="16" customHeight="1" x14ac:dyDescent="0.35">
      <c r="A24" s="332"/>
      <c r="B24" s="335"/>
      <c r="C24" s="335"/>
      <c r="D24" s="335"/>
      <c r="E24" s="334"/>
    </row>
    <row r="25" spans="1:5" ht="16" customHeight="1" x14ac:dyDescent="0.35">
      <c r="A25" s="332"/>
      <c r="B25" s="335"/>
      <c r="C25" s="335"/>
      <c r="D25" s="335"/>
      <c r="E25" s="334"/>
    </row>
    <row r="26" spans="1:5" ht="16" customHeight="1" x14ac:dyDescent="0.35">
      <c r="A26" s="332"/>
      <c r="B26" s="335"/>
      <c r="C26" s="335"/>
      <c r="D26" s="335"/>
      <c r="E26" s="334"/>
    </row>
    <row r="27" spans="1:5" ht="16" customHeight="1" x14ac:dyDescent="0.35">
      <c r="A27" s="332"/>
      <c r="B27" s="335"/>
      <c r="C27" s="335"/>
      <c r="D27" s="335"/>
      <c r="E27" s="334"/>
    </row>
    <row r="28" spans="1:5" ht="16" customHeight="1" x14ac:dyDescent="0.35">
      <c r="A28" s="332"/>
      <c r="B28" s="335"/>
      <c r="C28" s="335"/>
      <c r="D28" s="335"/>
      <c r="E28" s="334"/>
    </row>
    <row r="29" spans="1:5" ht="16" customHeight="1" x14ac:dyDescent="0.35">
      <c r="A29" s="332"/>
      <c r="B29" s="335"/>
      <c r="C29" s="335"/>
      <c r="D29" s="335"/>
      <c r="E29" s="334"/>
    </row>
    <row r="30" spans="1:5" ht="16" customHeight="1" x14ac:dyDescent="0.35">
      <c r="A30" s="332"/>
      <c r="B30" s="335"/>
      <c r="C30" s="335"/>
      <c r="D30" s="335"/>
      <c r="E30" s="334"/>
    </row>
    <row r="31" spans="1:5" ht="16" customHeight="1" x14ac:dyDescent="0.35">
      <c r="A31" s="332"/>
      <c r="B31" s="335"/>
      <c r="C31" s="335"/>
      <c r="D31" s="335"/>
      <c r="E31" s="334"/>
    </row>
    <row r="32" spans="1:5" ht="16" customHeight="1" x14ac:dyDescent="0.35">
      <c r="A32" s="332"/>
      <c r="B32" s="335"/>
      <c r="C32" s="335"/>
      <c r="D32" s="335"/>
      <c r="E32" s="334"/>
    </row>
    <row r="33" spans="1:12" ht="16" customHeight="1" x14ac:dyDescent="0.35">
      <c r="A33" s="332"/>
      <c r="B33" s="335"/>
      <c r="C33" s="335"/>
      <c r="D33" s="335"/>
      <c r="E33" s="334"/>
    </row>
    <row r="34" spans="1:12" ht="16" customHeight="1" x14ac:dyDescent="0.35">
      <c r="A34" s="332"/>
      <c r="B34" s="335"/>
      <c r="C34" s="335"/>
      <c r="D34" s="335"/>
      <c r="E34" s="334"/>
    </row>
    <row r="35" spans="1:12" ht="16" customHeight="1" x14ac:dyDescent="0.35">
      <c r="A35" s="332"/>
      <c r="B35" s="335"/>
      <c r="C35" s="335"/>
      <c r="D35" s="335"/>
      <c r="E35" s="334"/>
    </row>
    <row r="36" spans="1:12" ht="16" customHeight="1" x14ac:dyDescent="0.35">
      <c r="A36" s="332"/>
      <c r="B36" s="335"/>
      <c r="C36" s="335"/>
      <c r="D36" s="335"/>
      <c r="E36" s="334"/>
    </row>
    <row r="37" spans="1:12" ht="16" customHeight="1" x14ac:dyDescent="0.35">
      <c r="A37" s="332"/>
      <c r="B37" s="335"/>
      <c r="C37" s="335"/>
      <c r="D37" s="335"/>
      <c r="E37" s="334"/>
    </row>
    <row r="38" spans="1:12" ht="16" customHeight="1" x14ac:dyDescent="0.35">
      <c r="A38" s="332"/>
      <c r="B38" s="335"/>
      <c r="C38" s="335"/>
      <c r="D38" s="335"/>
      <c r="E38" s="334"/>
    </row>
    <row r="39" spans="1:12" ht="16" customHeight="1" x14ac:dyDescent="0.35">
      <c r="A39" s="112" t="s">
        <v>416</v>
      </c>
      <c r="B39" s="115"/>
      <c r="C39" s="115"/>
      <c r="D39" s="116"/>
      <c r="E39" s="75"/>
      <c r="K39" s="74">
        <v>0.75</v>
      </c>
      <c r="L39" s="73">
        <f>K39*L12</f>
        <v>0</v>
      </c>
    </row>
    <row r="40" spans="1:12" ht="16" customHeight="1" x14ac:dyDescent="0.35">
      <c r="A40" s="109" t="s">
        <v>417</v>
      </c>
      <c r="B40" s="110"/>
      <c r="C40" s="110"/>
      <c r="D40" s="111"/>
      <c r="E40" s="76"/>
    </row>
    <row r="41" spans="1:12" ht="16" customHeight="1" x14ac:dyDescent="0.35">
      <c r="A41" s="117" t="s">
        <v>416</v>
      </c>
      <c r="B41" s="118"/>
      <c r="C41" s="118"/>
      <c r="D41" s="119"/>
      <c r="E41" s="77"/>
    </row>
    <row r="42" spans="1:12" ht="16" customHeight="1" x14ac:dyDescent="0.35">
      <c r="A42" s="109" t="s">
        <v>418</v>
      </c>
      <c r="B42" s="110"/>
      <c r="C42" s="110"/>
      <c r="D42" s="111"/>
      <c r="E42" s="76"/>
    </row>
    <row r="43" spans="1:12" ht="16" customHeight="1" thickBot="1" x14ac:dyDescent="0.4">
      <c r="A43" s="112" t="s">
        <v>419</v>
      </c>
      <c r="B43" s="113"/>
      <c r="C43" s="113"/>
      <c r="D43" s="114"/>
      <c r="E43" s="78"/>
    </row>
    <row r="44" spans="1:12" ht="16" customHeight="1" thickTop="1" x14ac:dyDescent="0.35">
      <c r="A44" s="79"/>
      <c r="B44" s="80"/>
      <c r="C44" s="80"/>
      <c r="D44" s="81"/>
      <c r="E44" s="82"/>
    </row>
  </sheetData>
  <mergeCells count="13">
    <mergeCell ref="A42:D42"/>
    <mergeCell ref="A43:D43"/>
    <mergeCell ref="B18:D18"/>
    <mergeCell ref="A39:D39"/>
    <mergeCell ref="A40:D40"/>
    <mergeCell ref="A41:D41"/>
    <mergeCell ref="B14:D14"/>
    <mergeCell ref="B16:D16"/>
    <mergeCell ref="A1:F2"/>
    <mergeCell ref="A3:F4"/>
    <mergeCell ref="A5:F6"/>
    <mergeCell ref="A7:F8"/>
    <mergeCell ref="A10:D10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36EA4A63EDA4EBEA1EA1CAA698AFC" ma:contentTypeVersion="11" ma:contentTypeDescription="Create a new document." ma:contentTypeScope="" ma:versionID="749ccd66b3a17210a9c5ac5825e45e67">
  <xsd:schema xmlns:xsd="http://www.w3.org/2001/XMLSchema" xmlns:xs="http://www.w3.org/2001/XMLSchema" xmlns:p="http://schemas.microsoft.com/office/2006/metadata/properties" xmlns:ns2="dc0f5f40-5b1c-4427-a93f-9ded9d942a6a" xmlns:ns3="97ff6f86-289f-4c15-9d12-2adc83bc7fbf" targetNamespace="http://schemas.microsoft.com/office/2006/metadata/properties" ma:root="true" ma:fieldsID="eb86fec4018144561aacc6d29760cb74" ns2:_="" ns3:_="">
    <xsd:import namespace="dc0f5f40-5b1c-4427-a93f-9ded9d942a6a"/>
    <xsd:import namespace="97ff6f86-289f-4c15-9d12-2adc83bc7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f5f40-5b1c-4427-a93f-9ded9d942a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0768c5-f5f5-442d-b009-03143d9e2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f6f86-289f-4c15-9d12-2adc83bc7fb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09d8e95-c914-4e7f-9e9f-187f7b2a4ede}" ma:internalName="TaxCatchAll" ma:showField="CatchAllData" ma:web="97ff6f86-289f-4c15-9d12-2adc83bc7f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f6f86-289f-4c15-9d12-2adc83bc7fbf" xsi:nil="true"/>
    <lcf76f155ced4ddcb4097134ff3c332f xmlns="dc0f5f40-5b1c-4427-a93f-9ded9d942a6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CF49A5-365F-4658-8E64-698B8ADEE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f5f40-5b1c-4427-a93f-9ded9d942a6a"/>
    <ds:schemaRef ds:uri="97ff6f86-289f-4c15-9d12-2adc83bc7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06E19B-76BA-4498-9C09-29EB46A19FDA}">
  <ds:schemaRefs>
    <ds:schemaRef ds:uri="http://schemas.microsoft.com/office/2006/metadata/properties"/>
    <ds:schemaRef ds:uri="http://schemas.microsoft.com/office/infopath/2007/PartnerControls"/>
    <ds:schemaRef ds:uri="97ff6f86-289f-4c15-9d12-2adc83bc7fbf"/>
    <ds:schemaRef ds:uri="dc0f5f40-5b1c-4427-a93f-9ded9d942a6a"/>
  </ds:schemaRefs>
</ds:datastoreItem>
</file>

<file path=customXml/itemProps3.xml><?xml version="1.0" encoding="utf-8"?>
<ds:datastoreItem xmlns:ds="http://schemas.openxmlformats.org/officeDocument/2006/customXml" ds:itemID="{32F7CA9C-F058-4C78-A3CC-11615537D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BILL 1 P&amp;G</vt:lpstr>
      <vt:lpstr>BILL 2 Bulk Pipeline </vt:lpstr>
      <vt:lpstr>BILL 3 Makwassie Reticulation</vt:lpstr>
      <vt:lpstr>BILL 4 DAYWORKS </vt:lpstr>
      <vt:lpstr>SUMMARY</vt:lpstr>
      <vt:lpstr>'BILL 1 P&amp;G'!Print_Area</vt:lpstr>
      <vt:lpstr>'BILL 2 Bulk Pipeline '!Print_Area</vt:lpstr>
      <vt:lpstr>'BILL 3 Makwassie Reticulation'!Print_Area</vt:lpstr>
      <vt:lpstr>'BILL 4 DAYWORKS '!Print_Area</vt:lpstr>
      <vt:lpstr>SUMMARY!Print_Area</vt:lpstr>
      <vt:lpstr>'BILL 1 P&amp;G'!Print_Titles</vt:lpstr>
      <vt:lpstr>'BILL 2 Bulk Pipeline '!Print_Titles</vt:lpstr>
      <vt:lpstr>'BILL 3 Makwassie Reticulation'!Print_Titles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Madute Rapulane</dc:creator>
  <cp:lastModifiedBy>Seane Ratlou</cp:lastModifiedBy>
  <cp:lastPrinted>2026-06-24T20:45:38Z</cp:lastPrinted>
  <dcterms:created xsi:type="dcterms:W3CDTF">2024-04-22T20:48:37Z</dcterms:created>
  <dcterms:modified xsi:type="dcterms:W3CDTF">2026-06-24T20:45:38Z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0x010100CCD36EA4A63EDA4EBEA1EA1CAA698AFC</vt:lpwstr>
  </property>
  <property fmtid="{D5CDD505-2E9C-101B-9397-08002B2CF9AE}" pid="3" name="MediaServiceImageTags">
    <vt:lpwstr/>
  </property>
</Properties>
</file>