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beloMutshinyalo\Desktop\30-09-20\RFP 3622-04-03-2024\"/>
    </mc:Choice>
  </mc:AlternateContent>
  <xr:revisionPtr revIDLastSave="0" documentId="8_{AC244BD6-344B-4CC1-8759-A79EAA50C248}" xr6:coauthVersionLast="47" xr6:coauthVersionMax="47" xr10:uidLastSave="{00000000-0000-0000-0000-000000000000}"/>
  <bookViews>
    <workbookView xWindow="-110" yWindow="-110" windowWidth="19420" windowHeight="10420" tabRatio="871" firstSheet="5" activeTab="9" xr2:uid="{857CFF4F-9B16-4BCE-998F-6DFF2B20F4A4}"/>
  </bookViews>
  <sheets>
    <sheet name="Abbreviations" sheetId="14" r:id="rId1"/>
    <sheet name="Scoring" sheetId="5" r:id="rId2"/>
    <sheet name="GGAP" sheetId="4" r:id="rId3"/>
    <sheet name="Summary Score" sheetId="11" r:id="rId4"/>
    <sheet name="Mandatory Company Commitment" sheetId="12" r:id="rId5"/>
    <sheet name="Company Experience" sheetId="1" r:id="rId6"/>
    <sheet name="Customer References" sheetId="10" r:id="rId7"/>
    <sheet name="Primary Resource" sheetId="8" r:id="rId8"/>
    <sheet name="Secondary Resource" sheetId="9" r:id="rId9"/>
    <sheet name="Elective Company Commitment" sheetId="13" r:id="rId10"/>
    <sheet name="Transition-Continuation Plan" sheetId="15" r:id="rId11"/>
  </sheets>
  <definedNames>
    <definedName name="_xlnm._FilterDatabase" localSheetId="10" hidden="1">'Transition-Continuation Plan'!$A$3:$C$21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14" i="15" l="1"/>
  <c r="D7" i="15"/>
  <c r="D8" i="15"/>
  <c r="D9" i="15"/>
  <c r="D10" i="15"/>
  <c r="D11" i="15"/>
  <c r="D12" i="15"/>
  <c r="D18" i="15"/>
  <c r="D17" i="15"/>
  <c r="D20" i="15"/>
  <c r="D19" i="15"/>
  <c r="D15" i="15"/>
  <c r="D6" i="15"/>
  <c r="D16" i="15" l="1"/>
  <c r="D13" i="15"/>
  <c r="D5" i="15"/>
  <c r="D21" i="15" l="1"/>
  <c r="C10" i="11" s="1"/>
  <c r="D10" i="11" s="1"/>
  <c r="C22" i="13"/>
  <c r="C19" i="13"/>
  <c r="C12" i="13"/>
  <c r="C5" i="13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C24" i="12"/>
  <c r="B3" i="11" s="1"/>
  <c r="D24" i="13"/>
  <c r="C9" i="11" s="1"/>
  <c r="D9" i="11" s="1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6" i="8"/>
  <c r="K7" i="1"/>
  <c r="K8" i="1"/>
  <c r="K9" i="1"/>
  <c r="K10" i="1"/>
  <c r="K11" i="1"/>
  <c r="K12" i="1"/>
  <c r="K13" i="1"/>
  <c r="K14" i="1"/>
  <c r="K15" i="1"/>
  <c r="K16" i="1"/>
  <c r="K17" i="1"/>
  <c r="K18" i="1"/>
  <c r="K6" i="1"/>
  <c r="D29" i="9"/>
  <c r="F29" i="9" s="1"/>
  <c r="D28" i="9"/>
  <c r="F28" i="9" s="1"/>
  <c r="D27" i="9"/>
  <c r="F27" i="9" s="1"/>
  <c r="D26" i="9"/>
  <c r="F26" i="9" s="1"/>
  <c r="D25" i="9"/>
  <c r="F25" i="9" s="1"/>
  <c r="D24" i="9"/>
  <c r="F24" i="9" s="1"/>
  <c r="D23" i="9"/>
  <c r="F23" i="9" s="1"/>
  <c r="D22" i="9"/>
  <c r="F22" i="9" s="1"/>
  <c r="D21" i="9"/>
  <c r="F21" i="9" s="1"/>
  <c r="D20" i="9"/>
  <c r="F20" i="9" s="1"/>
  <c r="D19" i="9"/>
  <c r="F19" i="9" s="1"/>
  <c r="D18" i="9"/>
  <c r="F18" i="9" s="1"/>
  <c r="D17" i="9"/>
  <c r="F17" i="9" s="1"/>
  <c r="D16" i="9"/>
  <c r="F16" i="9" s="1"/>
  <c r="D15" i="9"/>
  <c r="F15" i="9" s="1"/>
  <c r="D14" i="9"/>
  <c r="F14" i="9" s="1"/>
  <c r="D13" i="9"/>
  <c r="F13" i="9" s="1"/>
  <c r="D12" i="9"/>
  <c r="F12" i="9" s="1"/>
  <c r="D11" i="9"/>
  <c r="F11" i="9" s="1"/>
  <c r="D10" i="9"/>
  <c r="F10" i="9" s="1"/>
  <c r="D9" i="9"/>
  <c r="F9" i="9" s="1"/>
  <c r="D8" i="9"/>
  <c r="F8" i="9" s="1"/>
  <c r="D7" i="9"/>
  <c r="F7" i="9" s="1"/>
  <c r="D6" i="9"/>
  <c r="D8" i="8"/>
  <c r="D25" i="8"/>
  <c r="F25" i="8" s="1"/>
  <c r="D24" i="8"/>
  <c r="F24" i="8" s="1"/>
  <c r="D23" i="8"/>
  <c r="F23" i="8" s="1"/>
  <c r="D22" i="8"/>
  <c r="F22" i="8" s="1"/>
  <c r="D18" i="8"/>
  <c r="F18" i="8" s="1"/>
  <c r="D16" i="8"/>
  <c r="F16" i="8" s="1"/>
  <c r="D21" i="8"/>
  <c r="F21" i="8" s="1"/>
  <c r="D19" i="8"/>
  <c r="F19" i="8" s="1"/>
  <c r="D12" i="8"/>
  <c r="F12" i="8" s="1"/>
  <c r="D15" i="8"/>
  <c r="F15" i="8" s="1"/>
  <c r="D7" i="8"/>
  <c r="D6" i="8"/>
  <c r="D14" i="8"/>
  <c r="F14" i="8" s="1"/>
  <c r="D28" i="8"/>
  <c r="F28" i="8" s="1"/>
  <c r="D27" i="8"/>
  <c r="F27" i="8" s="1"/>
  <c r="D26" i="8"/>
  <c r="F26" i="8" s="1"/>
  <c r="D29" i="8"/>
  <c r="F29" i="8" s="1"/>
  <c r="D17" i="8"/>
  <c r="F17" i="8" s="1"/>
  <c r="D11" i="8"/>
  <c r="F11" i="8" s="1"/>
  <c r="D20" i="8"/>
  <c r="F20" i="8" s="1"/>
  <c r="D13" i="8"/>
  <c r="F13" i="8" s="1"/>
  <c r="D10" i="8"/>
  <c r="F10" i="8" s="1"/>
  <c r="D9" i="8"/>
  <c r="F9" i="8" s="1"/>
  <c r="D7" i="1"/>
  <c r="D8" i="1"/>
  <c r="D9" i="1"/>
  <c r="D10" i="1"/>
  <c r="D11" i="1"/>
  <c r="F11" i="1" s="1"/>
  <c r="D12" i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L28" i="8" l="1"/>
  <c r="E28" i="8" s="1"/>
  <c r="L27" i="8"/>
  <c r="L6" i="8"/>
  <c r="E6" i="8" s="1"/>
  <c r="F6" i="8" s="1"/>
  <c r="L16" i="9"/>
  <c r="E16" i="9" s="1"/>
  <c r="L22" i="9"/>
  <c r="E22" i="9" s="1"/>
  <c r="L15" i="9"/>
  <c r="E15" i="9" s="1"/>
  <c r="L24" i="9"/>
  <c r="E24" i="9" s="1"/>
  <c r="L17" i="9"/>
  <c r="E17" i="9" s="1"/>
  <c r="L25" i="9"/>
  <c r="E25" i="9" s="1"/>
  <c r="L18" i="9"/>
  <c r="E18" i="9" s="1"/>
  <c r="L26" i="9"/>
  <c r="E26" i="9" s="1"/>
  <c r="L7" i="9"/>
  <c r="E7" i="9" s="1"/>
  <c r="L19" i="9"/>
  <c r="E19" i="9" s="1"/>
  <c r="L27" i="9"/>
  <c r="E27" i="9" s="1"/>
  <c r="L12" i="9"/>
  <c r="E12" i="9" s="1"/>
  <c r="L20" i="9"/>
  <c r="E20" i="9" s="1"/>
  <c r="L28" i="9"/>
  <c r="E28" i="9" s="1"/>
  <c r="L14" i="9"/>
  <c r="E14" i="9" s="1"/>
  <c r="L23" i="9"/>
  <c r="E23" i="9" s="1"/>
  <c r="L13" i="9"/>
  <c r="E13" i="9" s="1"/>
  <c r="L21" i="9"/>
  <c r="E21" i="9" s="1"/>
  <c r="L29" i="9"/>
  <c r="E29" i="9" s="1"/>
  <c r="L11" i="9"/>
  <c r="E11" i="9" s="1"/>
  <c r="L6" i="9"/>
  <c r="E6" i="9" s="1"/>
  <c r="L9" i="9"/>
  <c r="E9" i="9" s="1"/>
  <c r="L10" i="9"/>
  <c r="E10" i="9" s="1"/>
  <c r="L8" i="9"/>
  <c r="E8" i="9" s="1"/>
  <c r="L29" i="8"/>
  <c r="E29" i="8" s="1"/>
  <c r="E27" i="8"/>
  <c r="L26" i="8"/>
  <c r="E26" i="8" s="1"/>
  <c r="L25" i="8"/>
  <c r="E25" i="8" s="1"/>
  <c r="L24" i="8"/>
  <c r="E24" i="8" s="1"/>
  <c r="L23" i="8"/>
  <c r="E23" i="8" s="1"/>
  <c r="L22" i="8"/>
  <c r="E22" i="8" s="1"/>
  <c r="L21" i="8"/>
  <c r="E21" i="8" s="1"/>
  <c r="L20" i="8"/>
  <c r="E20" i="8" s="1"/>
  <c r="L19" i="8"/>
  <c r="E19" i="8" s="1"/>
  <c r="L18" i="8"/>
  <c r="E18" i="8" s="1"/>
  <c r="L17" i="8"/>
  <c r="E17" i="8" s="1"/>
  <c r="L16" i="8"/>
  <c r="E16" i="8" s="1"/>
  <c r="L15" i="8"/>
  <c r="E15" i="8" s="1"/>
  <c r="L14" i="8"/>
  <c r="E14" i="8" s="1"/>
  <c r="L13" i="8"/>
  <c r="E13" i="8" s="1"/>
  <c r="L12" i="8"/>
  <c r="E12" i="8" s="1"/>
  <c r="L11" i="8"/>
  <c r="E11" i="8" s="1"/>
  <c r="L10" i="8"/>
  <c r="E10" i="8" s="1"/>
  <c r="L9" i="8"/>
  <c r="E9" i="8" s="1"/>
  <c r="L8" i="8"/>
  <c r="E8" i="8" s="1"/>
  <c r="F8" i="8" s="1"/>
  <c r="L7" i="8"/>
  <c r="E7" i="8" s="1"/>
  <c r="F7" i="8" s="1"/>
  <c r="L12" i="1"/>
  <c r="E12" i="1" s="1"/>
  <c r="F12" i="1" s="1"/>
  <c r="L11" i="1"/>
  <c r="E11" i="1" s="1"/>
  <c r="L16" i="1"/>
  <c r="E16" i="1" s="1"/>
  <c r="L15" i="1"/>
  <c r="E15" i="1" s="1"/>
  <c r="L13" i="1"/>
  <c r="E13" i="1" s="1"/>
  <c r="L14" i="1"/>
  <c r="E14" i="1" s="1"/>
  <c r="L18" i="1"/>
  <c r="E18" i="1" s="1"/>
  <c r="L17" i="1"/>
  <c r="E17" i="1" s="1"/>
  <c r="L10" i="1"/>
  <c r="E10" i="1" s="1"/>
  <c r="F10" i="1" s="1"/>
  <c r="L9" i="1"/>
  <c r="E9" i="1" s="1"/>
  <c r="F9" i="1" s="1"/>
  <c r="L7" i="1"/>
  <c r="E7" i="1" s="1"/>
  <c r="F7" i="1" s="1"/>
  <c r="L8" i="1"/>
  <c r="E8" i="1" s="1"/>
  <c r="F8" i="1" s="1"/>
  <c r="L6" i="1"/>
  <c r="E6" i="1" s="1"/>
  <c r="F6" i="1" s="1"/>
  <c r="F6" i="9"/>
  <c r="F30" i="9" s="1"/>
  <c r="C8" i="11" s="1"/>
  <c r="D8" i="11" s="1"/>
  <c r="F30" i="8" l="1"/>
  <c r="C7" i="11" s="1"/>
  <c r="D7" i="11" s="1"/>
  <c r="L30" i="9"/>
  <c r="L30" i="8"/>
  <c r="L19" i="1"/>
  <c r="F19" i="1"/>
  <c r="C6" i="11" s="1"/>
  <c r="D6" i="11" s="1"/>
  <c r="D11" i="11" l="1"/>
</calcChain>
</file>

<file path=xl/sharedStrings.xml><?xml version="1.0" encoding="utf-8"?>
<sst xmlns="http://schemas.openxmlformats.org/spreadsheetml/2006/main" count="697" uniqueCount="306">
  <si>
    <t>Scoring</t>
  </si>
  <si>
    <t>FOR PRIORITISATION/WEIGHT CALCULATIONS (Not to be included in bidder submission template)</t>
  </si>
  <si>
    <t>Yrs of Experience
(10% of Experience Score)</t>
  </si>
  <si>
    <t>Score</t>
  </si>
  <si>
    <t>CSIR Capability</t>
  </si>
  <si>
    <t xml:space="preserve">Score </t>
  </si>
  <si>
    <t>Description</t>
  </si>
  <si>
    <t>&lt; 1 yr</t>
  </si>
  <si>
    <t>Less than one year</t>
  </si>
  <si>
    <t>Expert</t>
  </si>
  <si>
    <t>We can resolve problems</t>
  </si>
  <si>
    <t>≥ 1 yr &amp; &lt; 3 yrs</t>
  </si>
  <si>
    <t>One or more years but less than three years</t>
  </si>
  <si>
    <t>Advanced</t>
  </si>
  <si>
    <t>We can do it</t>
  </si>
  <si>
    <t>≥ 3 yr &amp; &lt; 5 yrs</t>
  </si>
  <si>
    <t>Proficient</t>
  </si>
  <si>
    <t>We can help ourselves</t>
  </si>
  <si>
    <t>≥ 5yr &amp; &lt; 7 yrs</t>
  </si>
  <si>
    <t>Basic</t>
  </si>
  <si>
    <t>We require assistance/direction</t>
  </si>
  <si>
    <t>&gt; 7 yrs</t>
  </si>
  <si>
    <t>Seven or more years</t>
  </si>
  <si>
    <t>None</t>
  </si>
  <si>
    <t>We require instruction</t>
  </si>
  <si>
    <t>Company Capability
(90% of Experience Score)</t>
  </si>
  <si>
    <t>CSIR Capacity</t>
  </si>
  <si>
    <t>Your company has no experience in ….</t>
  </si>
  <si>
    <t>Dedicated</t>
  </si>
  <si>
    <t>We have space capacity that can be redirected</t>
  </si>
  <si>
    <t>Your company may have to consult to execute the standard administration practices.</t>
  </si>
  <si>
    <t>Free</t>
  </si>
  <si>
    <t>We can free up capacity with minimal operational or delivery impact, or both</t>
  </si>
  <si>
    <t>In addition, your company can execute all standard administration function.</t>
  </si>
  <si>
    <t>Limited</t>
  </si>
  <si>
    <t>Must compromise on critical delivery or operational delivery, or both</t>
  </si>
  <si>
    <t>In addition, your company can independently and setup and configure integration between PeopleSoft components, with interfacing systems and public interfaces, do troubleshooting.</t>
  </si>
  <si>
    <t>Restricted</t>
  </si>
  <si>
    <t>To free up capacity we must compromise operations to a degree that it may impact CSIR's operations</t>
  </si>
  <si>
    <t>In addition, your company operates complete ERP environments, or can do advanced troubleshooting on integrating with interfacing systems and public interfaces, or both, only requiring assistance from Oracle in the event of a bug or software error.</t>
  </si>
  <si>
    <t>Resources Capability
(90% of Experience Score)</t>
  </si>
  <si>
    <t>ERP System Criticality</t>
  </si>
  <si>
    <t>Factor</t>
  </si>
  <si>
    <t>The resource requires direction in all aspects of the work.</t>
  </si>
  <si>
    <t>Low</t>
  </si>
  <si>
    <t>The resource requires guidance to execute one or more of the relevant generally good administration practices.</t>
  </si>
  <si>
    <t>Medium</t>
  </si>
  <si>
    <t>The resource is fully capable of functioning independently in complying with the relevant generally good administration practices.</t>
  </si>
  <si>
    <t>High</t>
  </si>
  <si>
    <r>
      <t xml:space="preserve">In addition, the resource can independently set up, configure, troubleshoot and optimise the performance of integrations between: 
</t>
    </r>
    <r>
      <rPr>
        <sz val="11"/>
        <color theme="1"/>
        <rFont val="Calibri"/>
        <family val="2"/>
      </rPr>
      <t xml:space="preserve">• </t>
    </r>
    <r>
      <rPr>
        <sz val="11"/>
        <color theme="1"/>
        <rFont val="Calibri"/>
        <family val="2"/>
        <scheme val="minor"/>
      </rPr>
      <t>PeopleSoft components and public interfaces, e.g. Candidate Gateway
• PeopleSoft and interfacing systems in the PeopleSoft-centred landscape
• PeopleSoft and public interfaces, e.g. National Treasury</t>
    </r>
  </si>
  <si>
    <t>Critical</t>
  </si>
  <si>
    <t>In addition, the resource operates the complete ERP environment, can do advanced troubleshooting on integrating with interfacing systems and public interfaces, only requiring assistance from Oracle in the event of a bug or software error.</t>
  </si>
  <si>
    <t>Generally Good Administration Practices</t>
  </si>
  <si>
    <t>General Best Practices:</t>
  </si>
  <si>
    <t>Application Administration:</t>
  </si>
  <si>
    <r>
      <rPr>
        <b/>
        <sz val="11"/>
        <rFont val="Calibri"/>
        <family val="2"/>
        <scheme val="minor"/>
      </rPr>
      <t>Change Management</t>
    </r>
    <r>
      <rPr>
        <sz val="11"/>
        <rFont val="Calibri"/>
        <family val="2"/>
        <scheme val="minor"/>
      </rPr>
      <t>: Implement a robust change management process, ensuring changes are tested, approved, and documented.</t>
    </r>
  </si>
  <si>
    <r>
      <rPr>
        <b/>
        <sz val="11"/>
        <rFont val="Calibri"/>
        <family val="2"/>
        <scheme val="minor"/>
      </rPr>
      <t>Regular Updates</t>
    </r>
    <r>
      <rPr>
        <sz val="11"/>
        <rFont val="Calibri"/>
        <family val="2"/>
        <scheme val="minor"/>
      </rPr>
      <t>: Update applications regularly, especially for security patches.</t>
    </r>
  </si>
  <si>
    <r>
      <rPr>
        <b/>
        <sz val="11"/>
        <rFont val="Calibri"/>
        <family val="2"/>
        <scheme val="minor"/>
      </rPr>
      <t>Incident Management</t>
    </r>
    <r>
      <rPr>
        <sz val="11"/>
        <rFont val="Calibri"/>
        <family val="2"/>
        <scheme val="minor"/>
      </rPr>
      <t>: Have a well-defined process for handling incidents, ensuring timely response and recovery.</t>
    </r>
  </si>
  <si>
    <r>
      <rPr>
        <b/>
        <sz val="11"/>
        <rFont val="Calibri"/>
        <family val="2"/>
        <scheme val="minor"/>
      </rPr>
      <t>User Management</t>
    </r>
    <r>
      <rPr>
        <sz val="11"/>
        <rFont val="Calibri"/>
        <family val="2"/>
        <scheme val="minor"/>
      </rPr>
      <t>: Manage user roles and permissions diligently. Only grant access as needed.</t>
    </r>
  </si>
  <si>
    <r>
      <rPr>
        <b/>
        <sz val="11"/>
        <rFont val="Calibri"/>
        <family val="2"/>
        <scheme val="minor"/>
      </rPr>
      <t>Training</t>
    </r>
    <r>
      <rPr>
        <sz val="11"/>
        <rFont val="Calibri"/>
        <family val="2"/>
        <scheme val="minor"/>
      </rPr>
      <t>: Continuously train administrators on new technologies, security threats, and best practices.</t>
    </r>
  </si>
  <si>
    <r>
      <rPr>
        <b/>
        <sz val="11"/>
        <rFont val="Calibri"/>
        <family val="2"/>
        <scheme val="minor"/>
      </rPr>
      <t>Monitoring and Logging</t>
    </r>
    <r>
      <rPr>
        <sz val="11"/>
        <rFont val="Calibri"/>
        <family val="2"/>
        <scheme val="minor"/>
      </rPr>
      <t>: Monitor application performance and user activities. Ensure logs are comprehensive but avoid logging sensitive information.</t>
    </r>
  </si>
  <si>
    <r>
      <rPr>
        <b/>
        <sz val="11"/>
        <rFont val="Calibri"/>
        <family val="2"/>
        <scheme val="minor"/>
      </rPr>
      <t>Vendor/Original Equipment Manufacturer Managemen</t>
    </r>
    <r>
      <rPr>
        <sz val="11"/>
        <rFont val="Calibri"/>
        <family val="2"/>
        <scheme val="minor"/>
      </rPr>
      <t>t: Regularly review and communicate with vendors about patches, updates, and known vulnerabilities.</t>
    </r>
  </si>
  <si>
    <r>
      <rPr>
        <b/>
        <sz val="11"/>
        <rFont val="Calibri"/>
        <family val="2"/>
        <scheme val="minor"/>
      </rPr>
      <t>Performance Tuning</t>
    </r>
    <r>
      <rPr>
        <sz val="11"/>
        <rFont val="Calibri"/>
        <family val="2"/>
        <scheme val="minor"/>
      </rPr>
      <t>: Monitor application performance and fine-tune configurations to ensure optimal performance.</t>
    </r>
  </si>
  <si>
    <r>
      <rPr>
        <b/>
        <sz val="11"/>
        <rFont val="Calibri"/>
        <family val="2"/>
        <scheme val="minor"/>
      </rPr>
      <t>Automation</t>
    </r>
    <r>
      <rPr>
        <sz val="11"/>
        <rFont val="Calibri"/>
        <family val="2"/>
        <scheme val="minor"/>
      </rPr>
      <t>: Wherever possible, automate repetitive tasks to reduce human errors.</t>
    </r>
  </si>
  <si>
    <r>
      <rPr>
        <b/>
        <sz val="11"/>
        <rFont val="Calibri"/>
        <family val="2"/>
        <scheme val="minor"/>
      </rPr>
      <t>Backup and Recovery</t>
    </r>
    <r>
      <rPr>
        <sz val="11"/>
        <rFont val="Calibri"/>
        <family val="2"/>
        <scheme val="minor"/>
      </rPr>
      <t>: Regularly backup application data and configurations. Test recovery processes.</t>
    </r>
  </si>
  <si>
    <r>
      <rPr>
        <b/>
        <sz val="11"/>
        <rFont val="Calibri"/>
        <family val="2"/>
        <scheme val="minor"/>
      </rPr>
      <t>Auditing and Complianc</t>
    </r>
    <r>
      <rPr>
        <sz val="11"/>
        <rFont val="Calibri"/>
        <family val="2"/>
        <scheme val="minor"/>
      </rPr>
      <t>e: Regularly audit system and user activities. Ensure compliance with industry standards and regulations.</t>
    </r>
  </si>
  <si>
    <r>
      <rPr>
        <b/>
        <sz val="11"/>
        <rFont val="Calibri"/>
        <family val="2"/>
        <scheme val="minor"/>
      </rPr>
      <t>Security</t>
    </r>
    <r>
      <rPr>
        <sz val="11"/>
        <rFont val="Calibri"/>
        <family val="2"/>
        <scheme val="minor"/>
      </rPr>
      <t>: Implement security measures like HTTPS, input validation, output encoding, and secure session management.</t>
    </r>
  </si>
  <si>
    <r>
      <rPr>
        <b/>
        <sz val="11"/>
        <rFont val="Calibri"/>
        <family val="2"/>
        <scheme val="minor"/>
      </rPr>
      <t>Principle of Least Privilege:</t>
    </r>
    <r>
      <rPr>
        <sz val="11"/>
        <rFont val="Calibri"/>
        <family val="2"/>
        <scheme val="minor"/>
      </rPr>
      <t xml:space="preserve"> Only give users and processes the permissions they need to perform their tasks.</t>
    </r>
  </si>
  <si>
    <r>
      <rPr>
        <b/>
        <sz val="11"/>
        <rFont val="Calibri"/>
        <family val="2"/>
        <scheme val="minor"/>
      </rPr>
      <t>Configuration Management</t>
    </r>
    <r>
      <rPr>
        <sz val="11"/>
        <rFont val="Calibri"/>
        <family val="2"/>
        <scheme val="minor"/>
      </rPr>
      <t>: Store configurations securely, preferably outside the codebase. Avoid hardcoding sensitive data.</t>
    </r>
  </si>
  <si>
    <r>
      <rPr>
        <b/>
        <sz val="11"/>
        <rFont val="Calibri"/>
        <family val="2"/>
        <scheme val="minor"/>
      </rPr>
      <t>Testing</t>
    </r>
    <r>
      <rPr>
        <sz val="11"/>
        <rFont val="Calibri"/>
        <family val="2"/>
        <scheme val="minor"/>
      </rPr>
      <t>: Regularly test the application for vulnerabilities and performance issues. Implement continuous integration and continuous development/deployment (CI/CD) pipelines if possible.</t>
    </r>
  </si>
  <si>
    <r>
      <rPr>
        <b/>
        <sz val="11"/>
        <rFont val="Calibri"/>
        <family val="2"/>
        <scheme val="minor"/>
      </rPr>
      <t>Documentation</t>
    </r>
    <r>
      <rPr>
        <sz val="11"/>
        <rFont val="Calibri"/>
        <family val="2"/>
        <scheme val="minor"/>
      </rPr>
      <t>: Maintain updated documentation about the application's architecture, dependencies, configurations, and customizations.</t>
    </r>
  </si>
  <si>
    <t>Database Administration:</t>
  </si>
  <si>
    <t>Server Administration:</t>
  </si>
  <si>
    <r>
      <rPr>
        <b/>
        <sz val="11"/>
        <rFont val="Calibri"/>
        <family val="2"/>
        <scheme val="minor"/>
      </rPr>
      <t>Regular Backups</t>
    </r>
    <r>
      <rPr>
        <sz val="11"/>
        <rFont val="Calibri"/>
        <family val="2"/>
        <scheme val="minor"/>
      </rPr>
      <t>: Ensure databases are backed up regularly, and test the restoration processes.</t>
    </r>
  </si>
  <si>
    <r>
      <rPr>
        <b/>
        <sz val="11"/>
        <rFont val="Calibri"/>
        <family val="2"/>
        <scheme val="minor"/>
      </rPr>
      <t>Regular Updates and Patching</t>
    </r>
    <r>
      <rPr>
        <sz val="11"/>
        <rFont val="Calibri"/>
        <family val="2"/>
        <scheme val="minor"/>
      </rPr>
      <t>: Ensure that the OS and software are kept up-to-date with the latest patches and updates.</t>
    </r>
  </si>
  <si>
    <r>
      <rPr>
        <b/>
        <sz val="11"/>
        <rFont val="Calibri"/>
        <family val="2"/>
        <scheme val="minor"/>
      </rPr>
      <t>Performance Tuning</t>
    </r>
    <r>
      <rPr>
        <sz val="11"/>
        <rFont val="Calibri"/>
        <family val="2"/>
        <scheme val="minor"/>
      </rPr>
      <t>: Monitor query performance, optimize indexes, and fine-tune configurations to ensure optimal performance.</t>
    </r>
  </si>
  <si>
    <r>
      <rPr>
        <b/>
        <sz val="11"/>
        <rFont val="Calibri"/>
        <family val="2"/>
        <scheme val="minor"/>
      </rPr>
      <t>Monitoring</t>
    </r>
    <r>
      <rPr>
        <sz val="11"/>
        <rFont val="Calibri"/>
        <family val="2"/>
        <scheme val="minor"/>
      </rPr>
      <t>: Use tools to monitor server health, performance metrics, and potential security threats.</t>
    </r>
  </si>
  <si>
    <r>
      <rPr>
        <b/>
        <sz val="11"/>
        <rFont val="Calibri"/>
        <family val="2"/>
        <scheme val="minor"/>
      </rPr>
      <t>Security</t>
    </r>
    <r>
      <rPr>
        <sz val="11"/>
        <rFont val="Calibri"/>
        <family val="2"/>
        <scheme val="minor"/>
      </rPr>
      <t>: Use strong authentication methods, encrypt sensitive data, and regularly audit access and actions.</t>
    </r>
  </si>
  <si>
    <r>
      <rPr>
        <b/>
        <sz val="11"/>
        <rFont val="Calibri"/>
        <family val="2"/>
        <scheme val="minor"/>
      </rPr>
      <t>Backup</t>
    </r>
    <r>
      <rPr>
        <sz val="11"/>
        <rFont val="Calibri"/>
        <family val="2"/>
        <scheme val="minor"/>
      </rPr>
      <t>: Implement regular backups and test the restoration process to ensure data integrity and availability.</t>
    </r>
  </si>
  <si>
    <r>
      <rPr>
        <b/>
        <sz val="11"/>
        <rFont val="Calibri"/>
        <family val="2"/>
        <scheme val="minor"/>
      </rPr>
      <t>Data Integrity</t>
    </r>
    <r>
      <rPr>
        <sz val="11"/>
        <rFont val="Calibri"/>
        <family val="2"/>
        <scheme val="minor"/>
      </rPr>
      <t>: Implement data validation checks, constraints, and referential integrity rules.</t>
    </r>
  </si>
  <si>
    <r>
      <rPr>
        <b/>
        <sz val="11"/>
        <rFont val="Calibri"/>
        <family val="2"/>
        <scheme val="minor"/>
      </rPr>
      <t>User Management</t>
    </r>
    <r>
      <rPr>
        <sz val="11"/>
        <rFont val="Calibri"/>
        <family val="2"/>
        <scheme val="minor"/>
      </rPr>
      <t>: Only grant necessary permissions and privileges. Use the principle of least privilege.</t>
    </r>
  </si>
  <si>
    <r>
      <rPr>
        <b/>
        <sz val="11"/>
        <rFont val="Calibri"/>
        <family val="2"/>
        <scheme val="minor"/>
      </rPr>
      <t>Monitoring</t>
    </r>
    <r>
      <rPr>
        <sz val="11"/>
        <rFont val="Calibri"/>
        <family val="2"/>
        <scheme val="minor"/>
      </rPr>
      <t>: Monitor database health, transaction rates, and error logs.</t>
    </r>
  </si>
  <si>
    <r>
      <rPr>
        <b/>
        <sz val="11"/>
        <rFont val="Calibri"/>
        <family val="2"/>
        <scheme val="minor"/>
      </rPr>
      <t>Security</t>
    </r>
    <r>
      <rPr>
        <sz val="11"/>
        <rFont val="Calibri"/>
        <family val="2"/>
        <scheme val="minor"/>
      </rPr>
      <t xml:space="preserve">: applying the principle of Least Privilege, Using a firewall to regulate incoming and outgoing traffic, Limiting open ports to only those necessary for your application, use of SSH Key, implement 2FA where feasible, especially for administrative access.
</t>
    </r>
  </si>
  <si>
    <r>
      <rPr>
        <b/>
        <sz val="11"/>
        <rFont val="Calibri"/>
        <family val="2"/>
        <scheme val="minor"/>
      </rPr>
      <t>Updates and Patching</t>
    </r>
    <r>
      <rPr>
        <sz val="11"/>
        <rFont val="Calibri"/>
        <family val="2"/>
        <scheme val="minor"/>
      </rPr>
      <t>: Keep the database management system (DBMS) updated with the latest patches.</t>
    </r>
  </si>
  <si>
    <r>
      <rPr>
        <b/>
        <sz val="11"/>
        <rFont val="Calibri"/>
        <family val="2"/>
        <scheme val="minor"/>
      </rPr>
      <t>Hardening</t>
    </r>
    <r>
      <rPr>
        <sz val="11"/>
        <rFont val="Calibri"/>
        <family val="2"/>
        <scheme val="minor"/>
      </rPr>
      <t>: Disable unused services, ports, and protocols. Configure firewalls and intrusion detection systems.</t>
    </r>
  </si>
  <si>
    <r>
      <rPr>
        <b/>
        <sz val="11"/>
        <rFont val="Calibri"/>
        <family val="2"/>
        <scheme val="minor"/>
      </rPr>
      <t>Disaster Recovery</t>
    </r>
    <r>
      <rPr>
        <sz val="11"/>
        <rFont val="Calibri"/>
        <family val="2"/>
        <scheme val="minor"/>
      </rPr>
      <t>: Implement and test disaster recovery plans and high-availability setups like replication or clustering.</t>
    </r>
  </si>
  <si>
    <r>
      <rPr>
        <b/>
        <sz val="11"/>
        <rFont val="Calibri"/>
        <family val="2"/>
        <scheme val="minor"/>
      </rPr>
      <t>Documentation</t>
    </r>
    <r>
      <rPr>
        <sz val="11"/>
        <rFont val="Calibri"/>
        <family val="2"/>
        <scheme val="minor"/>
      </rPr>
      <t>: Maintain updated documentation regarding server configurations, installed software, and changes.</t>
    </r>
  </si>
  <si>
    <r>
      <rPr>
        <b/>
        <sz val="11"/>
        <rFont val="Calibri"/>
        <family val="2"/>
        <scheme val="minor"/>
      </rPr>
      <t>Documentation</t>
    </r>
    <r>
      <rPr>
        <sz val="11"/>
        <rFont val="Calibri"/>
        <family val="2"/>
        <scheme val="minor"/>
      </rPr>
      <t>: Document database schemas, relationships, stored procedures, and any custom configurations.</t>
    </r>
  </si>
  <si>
    <t>Summary Score</t>
  </si>
  <si>
    <t>The Bidder Meets The Pre-qualification Requirements</t>
  </si>
  <si>
    <t>Functional Factors</t>
  </si>
  <si>
    <t>Weight</t>
  </si>
  <si>
    <t>Primary Resource Expertise</t>
  </si>
  <si>
    <t>Secondary Resource Expertise</t>
  </si>
  <si>
    <t>Elective Company Commitment</t>
  </si>
  <si>
    <t>Company Experience</t>
  </si>
  <si>
    <t>Oracle PeopleSoft Component and Associated Activity</t>
  </si>
  <si>
    <t>Level of Expertise</t>
  </si>
  <si>
    <t>Years of Experience</t>
  </si>
  <si>
    <t>Weight Score</t>
  </si>
  <si>
    <t>Weight Calculation
(Not to be included in bidder submission template)</t>
  </si>
  <si>
    <t>CSIR In-house Capability</t>
  </si>
  <si>
    <t>CSIR In-house Capacity</t>
  </si>
  <si>
    <t>Systems Criticality</t>
  </si>
  <si>
    <t>Support and Administration of PS Financial and Supply Chain Management</t>
  </si>
  <si>
    <t>Support and Administration of PeopleSoft Human Capital Management</t>
  </si>
  <si>
    <t>Support and Administration of PS HCM - Candidate Gateway</t>
  </si>
  <si>
    <t>Support and Administration PeopleTools</t>
  </si>
  <si>
    <t>Support and Administration of PS Customer Relationship Management</t>
  </si>
  <si>
    <t>Support and Administration of Oracle Databases</t>
  </si>
  <si>
    <t>Upgrading PS Financial and Supply Chain Management</t>
  </si>
  <si>
    <t>Upgrading PeopleSoft Human Capital Management</t>
  </si>
  <si>
    <t>Upgrading PS HCM - Candidate Gateway</t>
  </si>
  <si>
    <t>Upgrading PeopleTools</t>
  </si>
  <si>
    <t>Upgrading Oracle Databases</t>
  </si>
  <si>
    <t>Upgrading Oracle Linux</t>
  </si>
  <si>
    <t xml:space="preserve">Successfully maintaining high performance, highly available and up to date PeopleSoft environments </t>
  </si>
  <si>
    <t>Customer References</t>
  </si>
  <si>
    <t>Customer references will be contacted to confirm the details in company experience</t>
  </si>
  <si>
    <t>Please limit the number of company references to six.  You must at least add one reference.   The references, together must cover the Company Experience detail.</t>
  </si>
  <si>
    <t>Customer Reference One - Name</t>
  </si>
  <si>
    <t>Reference(s) Name(s)</t>
  </si>
  <si>
    <t>Customer Reference Two - Name</t>
  </si>
  <si>
    <t>Email address(es)</t>
  </si>
  <si>
    <t>Number of Users</t>
  </si>
  <si>
    <t>From
(Year)</t>
  </si>
  <si>
    <t>To
(Year)</t>
  </si>
  <si>
    <t>Mobile number s)</t>
  </si>
  <si>
    <t>Indicate which of the services listed in company experience was provided to the client</t>
  </si>
  <si>
    <t>Customer Reference Three - Name</t>
  </si>
  <si>
    <t>Customer Reference Four - Name</t>
  </si>
  <si>
    <t>Customer Reference Five - Name</t>
  </si>
  <si>
    <t>Customer Reference Six - Name</t>
  </si>
  <si>
    <t>Primary Resource</t>
  </si>
  <si>
    <t>PeopleTools</t>
  </si>
  <si>
    <t>PS Application Server</t>
  </si>
  <si>
    <t>Integration Broker</t>
  </si>
  <si>
    <t>PS Webserver</t>
  </si>
  <si>
    <t>Oracle Databases</t>
  </si>
  <si>
    <t>Monitoring the ERP environment’s performance and availability</t>
  </si>
  <si>
    <t>Performance tuning of the PS application components</t>
  </si>
  <si>
    <t>Performance tuning of the Oracle databases</t>
  </si>
  <si>
    <t>Oracle Linux</t>
  </si>
  <si>
    <t>Patching Peoplesoft Application Components</t>
  </si>
  <si>
    <t>Patching Oracle Databases</t>
  </si>
  <si>
    <t xml:space="preserve">Patching Oracle Linux Servers, </t>
  </si>
  <si>
    <t>Backing up PS Applications, Oracle databases and Oracle Linux Servers</t>
  </si>
  <si>
    <t>Restoring Oracle database and databases tables</t>
  </si>
  <si>
    <t>Disaster recovery simulations</t>
  </si>
  <si>
    <t>Major version upgrades for PS applications/components (PS HCM)</t>
  </si>
  <si>
    <t>Major version upgrades for PeopleTools</t>
  </si>
  <si>
    <t>Major version upgrades for Oracle Databases</t>
  </si>
  <si>
    <t>Major version upgrades for Oracle Linux</t>
  </si>
  <si>
    <t>Minor version upgrades for PS applications/components (PS HCM)</t>
  </si>
  <si>
    <t>Minor version upgrades for PeopleTools</t>
  </si>
  <si>
    <t>Minor version upgrades for Oracle Databases</t>
  </si>
  <si>
    <t>Deploying Oracle Linux servers on VMware and configuring VMware to meet server requirements</t>
  </si>
  <si>
    <t>Secondary Resource</t>
  </si>
  <si>
    <t>Mandatory Company Commitment</t>
  </si>
  <si>
    <t>Scope of Work Cross Reference</t>
  </si>
  <si>
    <t>Mandatory Requirements (Pre-qualification requirements)</t>
  </si>
  <si>
    <t>Yes</t>
  </si>
  <si>
    <t>Bidders shall reference the detailed descriptions of the mandatory responsibilities/activities in the cross-referenced section of the RFP</t>
  </si>
  <si>
    <t>No</t>
  </si>
  <si>
    <t>B.3.2.1</t>
  </si>
  <si>
    <t>Support and Administration</t>
  </si>
  <si>
    <t>B.3.2.1.a</t>
  </si>
  <si>
    <t>Maintaining the performance and availability of the environment in line with business requirements, including deploying enhancements and fixes from the developers into production and maintaining the synchronisation between the instances.</t>
  </si>
  <si>
    <t>B.3.2.1.b</t>
  </si>
  <si>
    <t>Implementing releases and changes in line with the CSIR's change control procedures, practices and policies.</t>
  </si>
  <si>
    <t>B.3.2.1.c</t>
  </si>
  <si>
    <t>Back up the environment per the CSIR Backup Procedure, successfully restore information on demand when required, and successfully recover the environment as part of the CSIR Disaster Recovery Simulations.</t>
  </si>
  <si>
    <t>B.3.2.1.d</t>
  </si>
  <si>
    <t>Performing the necessary support and administration of the environment during core business hours, being on standby for after-hours support and being available outside of core business hours for planned downtimes.</t>
  </si>
  <si>
    <t>B.3.2.1.e</t>
  </si>
  <si>
    <t>Adhering to Service Level Agreement (SLA) times on incidents and service request as agreed with the business and stipulated in the SLA agreement for several types of calls.</t>
  </si>
  <si>
    <t>B.3.2.1.f</t>
  </si>
  <si>
    <t xml:space="preserve">Performing and recording the necessary activities, controls and checks required from a PeopleSoft Apps DBA and Oracle DBA as part of generally good administration practices that will ensure compliance. </t>
  </si>
  <si>
    <t>B.3.2.1.g</t>
  </si>
  <si>
    <t>Creating, managing, maintaining, and administrating the integration points within the environment where other systems integrate with PeopleSoft.</t>
  </si>
  <si>
    <t>B.3.2.3</t>
  </si>
  <si>
    <t>Collaboration and Communication</t>
  </si>
  <si>
    <t>B.3.2.3.a</t>
  </si>
  <si>
    <t>Sharing knowledge with CSIR colleagues that enables one or more colleagues with adequate working knowledge of operational activities such that they can replicate, support, and troubleshoot the environment</t>
  </si>
  <si>
    <t>B.3.2.4</t>
  </si>
  <si>
    <t xml:space="preserve">Logistics </t>
  </si>
  <si>
    <t>B.3.2.4.a</t>
  </si>
  <si>
    <t>Commence within two weeks after the agreement is signed</t>
  </si>
  <si>
    <t>B.3.2.4.b</t>
  </si>
  <si>
    <t>The billable hours will commence once the resource is registered and given access to the systems.</t>
  </si>
  <si>
    <t>B.3.2.4.c</t>
  </si>
  <si>
    <t>Resourcing must be adequate to ensure continuity services for the scope of work.</t>
  </si>
  <si>
    <t>B.3.2.4.d</t>
  </si>
  <si>
    <t>Support and administration shall be available full-time during core business hours (08:00 – 16:30) Mon-Fri.</t>
  </si>
  <si>
    <t>B.3.2.4.e</t>
  </si>
  <si>
    <t>Support and administration shall be available on a standby basis after hours for any ad-hoc support such as to maximise the availability of the environment between 06:00 and 20:00 on workdays.</t>
  </si>
  <si>
    <t>B.3.2.4.f</t>
  </si>
  <si>
    <t xml:space="preserve">Operational services shall be available on an ad-hoc basis after hours for planned maintenance, upgrades and patching such as to maximise the availability of the environment between 06:00 and 20:00 on workdays. </t>
  </si>
  <si>
    <t>B.3.2.4.g</t>
  </si>
  <si>
    <t>All duties shall be performed in accordance with the relevant CSIR governance requirements.</t>
  </si>
  <si>
    <t>B.3.2.4.h</t>
  </si>
  <si>
    <t>Any rework due to the supplier’s fault will be done at the supplier’s expense</t>
  </si>
  <si>
    <t>Responsibilities/Activities</t>
  </si>
  <si>
    <t>Bidders shall reference the detailed descriptions of the responsibilities/activities in the cross-referenced section of the RFP</t>
  </si>
  <si>
    <t>B.3.2.1.h</t>
  </si>
  <si>
    <t>Participating in audits by providing required artefacts, coordinating and gathering the needed information and being available to answer the auditors' questions.</t>
  </si>
  <si>
    <t>B.3.2.1.i</t>
  </si>
  <si>
    <t>Advanced troubleshooting and problem-solving specifically tailored to handle bespoke configurations within and between PeopleSoft and interfacing systems whether documented or not.</t>
  </si>
  <si>
    <t>B.3.2.1.j</t>
  </si>
  <si>
    <t>Deploying new and transitory PeopleSoft and Oracle database instances as required.</t>
  </si>
  <si>
    <t>B.3.2.1.k</t>
  </si>
  <si>
    <t>Participating in deploying new PeopleSoft functionality and taking responsibility for PeopleSoft application administration activities.</t>
  </si>
  <si>
    <t>B.3.2.1.l</t>
  </si>
  <si>
    <t>Producing innovative ways to improve the performance and availability of the environment, automate activities and processes and process reviews.</t>
  </si>
  <si>
    <t>B.3.2.1.m</t>
  </si>
  <si>
    <t>Documenting and maintaining scripts, configurations, procedures and work instructions. Creating and maintaining design documents (requirements and solutions design).</t>
  </si>
  <si>
    <t>B.3.2.2</t>
  </si>
  <si>
    <t>Upgrades and Patching</t>
  </si>
  <si>
    <t>B.3.2.2.a</t>
  </si>
  <si>
    <t>Planning upgrades and patching by assessing and evaluating new releases for the system and technology stack components, including the database, operating system, application servers, and related software.</t>
  </si>
  <si>
    <t>B.3.2.2.b</t>
  </si>
  <si>
    <t>Coordinating upgrades with relevant stakeholders, including application owners, infrastructure teams, and business users, to schedule and execute the upgrade process.</t>
  </si>
  <si>
    <t>B.3.2.2.c</t>
  </si>
  <si>
    <t>Executing the upgrades without unplanned business disruption and performing post-upgrade/patch monitoring to address any issues or fine-tune configurations as needed.</t>
  </si>
  <si>
    <t>B.3.2.2.d</t>
  </si>
  <si>
    <t>Conducting comprehensive testing for all instances, including functional testing, performance testing, and security assessments, to ensure the upgrades are stable and meet the expected quality standards.</t>
  </si>
  <si>
    <t>B.3.2.2.e</t>
  </si>
  <si>
    <t>Advanced setup, configuration and troubleshooting of bespoke configuration that integrates between PeopleSoft sub-systems and interfacing systems whether documented or not.</t>
  </si>
  <si>
    <t>B.3.2.2.f</t>
  </si>
  <si>
    <t>Documenting and maintaining requirements specifications and solutions designs.</t>
  </si>
  <si>
    <t>B.3.2.3.b</t>
  </si>
  <si>
    <t>Draw up and communicate a maintenance and release plan for the environment and report progress against the plan monthly.</t>
  </si>
  <si>
    <t>B.3.2.3.c</t>
  </si>
  <si>
    <t>Provide proactive and timeous alerts, reporting, updates, and feedback to stakeholders.</t>
  </si>
  <si>
    <t>Logistics</t>
  </si>
  <si>
    <t>B.3.2.4.i</t>
  </si>
  <si>
    <t>Resource/s must be able to work remotely and on-site as and when required.</t>
  </si>
  <si>
    <t>Support and Administration of PeopleSoft Human Capital Management (Application)</t>
  </si>
  <si>
    <t>Support and Administration of PeopleSoft Financial and Supply Chain Management (Application)</t>
  </si>
  <si>
    <t>Support and Administration of PeopleSoft HCM - Candidate Gateway</t>
  </si>
  <si>
    <t>Support and Administration of PeopleSoft Customer Relationship Management</t>
  </si>
  <si>
    <t>Upgrading PeopleSoft Financial and Supply Chain Management</t>
  </si>
  <si>
    <t>Upgrading PeopleSoft HCM - Candidate Gateway</t>
  </si>
  <si>
    <t>Weighted Score</t>
  </si>
  <si>
    <t>Three or more years but less than five years</t>
  </si>
  <si>
    <t>Five or more years but less than seven years</t>
  </si>
  <si>
    <t>Description (see GGAP Worksheet)</t>
  </si>
  <si>
    <t>PS</t>
  </si>
  <si>
    <t>Oracle PeopleSoft</t>
  </si>
  <si>
    <t>ERP</t>
  </si>
  <si>
    <t>Enterprise Resource Planning</t>
  </si>
  <si>
    <t>CGW</t>
  </si>
  <si>
    <t>Candidate Gateway</t>
  </si>
  <si>
    <t>GGAP</t>
  </si>
  <si>
    <t>HCM</t>
  </si>
  <si>
    <t>Human Capital Management</t>
  </si>
  <si>
    <t>SCM</t>
  </si>
  <si>
    <t>Supply Chain Management</t>
  </si>
  <si>
    <t>B.3.4 (i)</t>
  </si>
  <si>
    <t>Task dependencies</t>
  </si>
  <si>
    <r>
      <t xml:space="preserve">Assumptions
</t>
    </r>
    <r>
      <rPr>
        <sz val="10"/>
        <color rgb="FF000000"/>
        <rFont val="Calibri"/>
        <family val="2"/>
        <scheme val="minor"/>
      </rPr>
      <t>Detail all assumptions critical to deliver the transition plan on brief, on budget and on time (OB²OT)
In the event where there are no assumptions, the transition plan must state "No Assumptions"</t>
    </r>
  </si>
  <si>
    <t>Stakeholder analysis</t>
  </si>
  <si>
    <t>Service Management</t>
  </si>
  <si>
    <t>Compliance Requirements</t>
  </si>
  <si>
    <t>System Maintenance &amp; Operations of Production and Non-production environments</t>
  </si>
  <si>
    <r>
      <t xml:space="preserve">Summary tasks or milestones that indicate which activities provide at least the following outputs:
</t>
    </r>
    <r>
      <rPr>
        <sz val="10"/>
        <color theme="1"/>
        <rFont val="Calibri"/>
        <family val="2"/>
      </rPr>
      <t xml:space="preserve">•  </t>
    </r>
    <r>
      <rPr>
        <sz val="10"/>
        <color theme="1"/>
        <rFont val="Calibri"/>
        <family val="2"/>
        <scheme val="minor"/>
      </rPr>
      <t>Stakeholder analysis
•  As-is configuration documentation
•  Taking on CSIR service management disciplines/requirements
•  Taking on CSIR's compliance requirements
•  Taking over system maintenance, support and operations of production and non-production environments</t>
    </r>
  </si>
  <si>
    <t>Task durations - (If required, the bidder may use any arbitrary start date to indicate durations)</t>
  </si>
  <si>
    <t>Responsible role(s) and institution(s) for eash task</t>
  </si>
  <si>
    <t>Abbreviations and Definitions</t>
  </si>
  <si>
    <r>
      <t xml:space="preserve">Risk Plan
</t>
    </r>
    <r>
      <rPr>
        <sz val="10"/>
        <color rgb="FF000000"/>
        <rFont val="Calibri"/>
        <family val="2"/>
        <scheme val="minor"/>
      </rPr>
      <t xml:space="preserve">1) Detail the risks in terms of:
A description of the risk detailing cause and effect linking the two clauses by a phrase such as “leads to (directing or provoking and outcome)”; “causing (Unstoppable forced immediate outcome)’; “results in (Influence the outcome)” (without using conditional terms like “might”; “may”; “could”). State the cause as an event, or as a set of conditions. 
2} Risk mitigation plan commensurate with the risk response
</t>
    </r>
  </si>
  <si>
    <t>As-is implemented configuration</t>
  </si>
  <si>
    <t>Examples of Components that make up deliverables</t>
  </si>
  <si>
    <t>•  RACI
•  Stakeholder Analysis
•  Escalation Paths</t>
  </si>
  <si>
    <t>•  Technology Stack
•  Integration Documentation
•  Environment-specific Configuration Documents
•  Standards &amp; Naming Conventions</t>
  </si>
  <si>
    <t>•  SLA
•  Incident, Request &amp; Problem Managements SOP's</t>
  </si>
  <si>
    <t>•  Change Control Procedures
•  Information Security Requirements
•  Privacy Requirements
•  Audit Requirements</t>
  </si>
  <si>
    <t>•  Backup Schedules
•  Operating System Maintenance
•  Database Patching Schedules
•  Upgrades
•  Disaster Recovery Procedures
•  Performance Benchmarking</t>
  </si>
  <si>
    <t>The risk plan includes the risks associated with:
•   Inadequate overlap between exiting incumbent and successful bidder to gather required information
•   Reliance on current and past incumbents to resolve issues
•   A lack of information assumed to be available</t>
  </si>
  <si>
    <t xml:space="preserve">Project Schedule in the form of a GANTT chart
The project schedule must include at least the following elements/charateristics
</t>
  </si>
  <si>
    <t>Does not meet expectations</t>
  </si>
  <si>
    <t>Meets Expectations</t>
  </si>
  <si>
    <t>Exceeds Expectations</t>
  </si>
  <si>
    <t>The quality of the element/component/characteristic meets expectations</t>
  </si>
  <si>
    <t>The quality of the element/component/characteristic does not meet expectations</t>
  </si>
  <si>
    <t>The quality of the element/component/characteristic exceeds expectations</t>
  </si>
  <si>
    <t>Risk(s) detail the cause and effect and link the two clauses by the prescribed phases.</t>
  </si>
  <si>
    <t>Evaluation</t>
  </si>
  <si>
    <t>None of the assumptions indicates a limitation in terms of delivery of the transition plan.</t>
  </si>
  <si>
    <t>Final Score out of 100</t>
  </si>
  <si>
    <t>Total Score
out of 10</t>
  </si>
  <si>
    <t>Transition Plan Evaluation</t>
  </si>
  <si>
    <t>Total Score out of 10</t>
  </si>
  <si>
    <t>Tasks/activities that at least:
•  Indicates the creation of the main components that make up deliverables (Please see examples listed below)
•  Clearly distinguish between tasks to be completed in parallel with the current incumbent (maximum 20 days) and tasks to be completed after the current incumbent has exited</t>
  </si>
  <si>
    <t>The risk mitigation plans effectively reduce the risks to an acceptable level.</t>
  </si>
  <si>
    <t>There are no assumptions that indicate a reliance on the CSIR, or any other third party, to deliver on the transition plan other than providing access to information currently available.</t>
  </si>
  <si>
    <t>Project Schedule is in the form of a Gantt chart.</t>
  </si>
  <si>
    <t>B.3.4 (ii)</t>
  </si>
  <si>
    <t>B.3.4 (iii)</t>
  </si>
  <si>
    <t>The bidder can independently deliver of the transition plan.</t>
  </si>
  <si>
    <t>Transition/Continuation Plan</t>
  </si>
  <si>
    <t>The transition/continuation plan must include at least the three project plan elements</t>
  </si>
  <si>
    <t>Transition/Continuation Plan Cross Reference</t>
  </si>
  <si>
    <t>SLA</t>
  </si>
  <si>
    <t>Service Level Agreement</t>
  </si>
  <si>
    <t>RACI</t>
  </si>
  <si>
    <t>Key responsibilities: responsible, accountable, consulted, informed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</si>
</sst>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General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3.75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3D6B"/>
        <bgColor indexed="64"/>
      </patternFill>
    </fill>
    <fill>
      <patternFill patternType="solid">
        <fgColor rgb="FFACB6B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6" fontId="26" fillId="0" borderId="0"/>
  </cellStyleXfs>
  <cellXfs count="150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9" fillId="0" borderId="0" xfId="0" applyFont="1"/>
    <xf numFmtId="0" fontId="8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horizontal="center" vertical="top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1" xfId="0" applyBorder="1"/>
    <xf numFmtId="0" fontId="19" fillId="3" borderId="6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justify" vertical="center" wrapText="1"/>
    </xf>
    <xf numFmtId="0" fontId="21" fillId="0" borderId="1" xfId="0" applyFont="1" applyBorder="1" applyAlignment="1">
      <alignment horizontal="center" vertical="center"/>
    </xf>
    <xf numFmtId="2" fontId="21" fillId="4" borderId="1" xfId="0" applyNumberFormat="1" applyFont="1" applyFill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0" fontId="22" fillId="0" borderId="0" xfId="2" applyFont="1" applyAlignment="1">
      <alignment vertical="center"/>
    </xf>
    <xf numFmtId="0" fontId="19" fillId="3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17" fillId="0" borderId="0" xfId="0" applyFont="1"/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3" borderId="1" xfId="1" applyNumberFormat="1" applyFont="1" applyFill="1" applyBorder="1" applyAlignment="1">
      <alignment horizontal="center" vertical="center"/>
    </xf>
    <xf numFmtId="9" fontId="17" fillId="3" borderId="1" xfId="1" applyFont="1" applyFill="1" applyBorder="1" applyAlignment="1">
      <alignment horizontal="center" vertical="center"/>
    </xf>
    <xf numFmtId="2" fontId="17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9" fontId="17" fillId="0" borderId="1" xfId="1" applyFont="1" applyBorder="1" applyAlignment="1">
      <alignment horizontal="center" vertical="center"/>
    </xf>
    <xf numFmtId="0" fontId="17" fillId="3" borderId="1" xfId="0" applyFont="1" applyFill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2" fontId="19" fillId="3" borderId="1" xfId="0" applyNumberFormat="1" applyFont="1" applyFill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0" fontId="20" fillId="2" borderId="2" xfId="0" applyFont="1" applyFill="1" applyBorder="1" applyAlignment="1">
      <alignment horizontal="center" wrapText="1"/>
    </xf>
    <xf numFmtId="0" fontId="20" fillId="2" borderId="3" xfId="0" applyFont="1" applyFill="1" applyBorder="1" applyAlignment="1">
      <alignment horizontal="center" vertical="center"/>
    </xf>
    <xf numFmtId="9" fontId="20" fillId="2" borderId="4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justify" vertical="center" wrapText="1"/>
    </xf>
    <xf numFmtId="165" fontId="17" fillId="3" borderId="1" xfId="0" applyNumberFormat="1" applyFont="1" applyFill="1" applyBorder="1" applyAlignment="1">
      <alignment horizontal="center" vertical="center"/>
    </xf>
    <xf numFmtId="165" fontId="19" fillId="3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justify" vertical="center"/>
    </xf>
    <xf numFmtId="0" fontId="25" fillId="3" borderId="1" xfId="0" applyFont="1" applyFill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21" fillId="3" borderId="1" xfId="0" applyFont="1" applyFill="1" applyBorder="1" applyAlignment="1">
      <alignment horizontal="center" vertical="center"/>
    </xf>
    <xf numFmtId="0" fontId="17" fillId="3" borderId="5" xfId="0" applyFont="1" applyFill="1" applyBorder="1"/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9" fontId="25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9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2" fillId="0" borderId="1" xfId="0" applyFont="1" applyBorder="1" applyAlignment="1">
      <alignment horizontal="left" vertical="top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top" wrapText="1"/>
    </xf>
    <xf numFmtId="9" fontId="0" fillId="0" borderId="0" xfId="0" applyNumberFormat="1"/>
    <xf numFmtId="0" fontId="6" fillId="6" borderId="5" xfId="0" applyFont="1" applyFill="1" applyBorder="1"/>
    <xf numFmtId="0" fontId="0" fillId="6" borderId="7" xfId="0" applyFill="1" applyBorder="1"/>
    <xf numFmtId="0" fontId="0" fillId="6" borderId="6" xfId="0" applyFill="1" applyBorder="1" applyAlignment="1">
      <alignment wrapText="1"/>
    </xf>
    <xf numFmtId="0" fontId="0" fillId="6" borderId="6" xfId="0" applyFill="1" applyBorder="1"/>
    <xf numFmtId="0" fontId="19" fillId="0" borderId="0" xfId="0" applyFont="1" applyAlignment="1">
      <alignment horizontal="center" vertical="center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left" vertical="center" wrapText="1"/>
    </xf>
    <xf numFmtId="166" fontId="27" fillId="0" borderId="0" xfId="3" applyFont="1" applyAlignment="1">
      <alignment vertical="center"/>
    </xf>
    <xf numFmtId="166" fontId="28" fillId="0" borderId="0" xfId="3" applyFont="1"/>
    <xf numFmtId="166" fontId="26" fillId="0" borderId="0" xfId="3" applyProtection="1">
      <protection locked="0"/>
    </xf>
    <xf numFmtId="166" fontId="28" fillId="0" borderId="0" xfId="3" applyFont="1" applyAlignment="1">
      <alignment vertical="center"/>
    </xf>
    <xf numFmtId="166" fontId="27" fillId="0" borderId="0" xfId="3" applyFont="1" applyProtection="1">
      <protection locked="0"/>
    </xf>
    <xf numFmtId="166" fontId="27" fillId="0" borderId="0" xfId="3" applyFont="1"/>
    <xf numFmtId="166" fontId="27" fillId="0" borderId="0" xfId="3" applyFont="1" applyAlignment="1">
      <alignment horizontal="left" indent="1"/>
    </xf>
    <xf numFmtId="166" fontId="27" fillId="0" borderId="0" xfId="3" applyFont="1" applyAlignment="1">
      <alignment horizontal="left" indent="2"/>
    </xf>
    <xf numFmtId="2" fontId="19" fillId="3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0" fillId="6" borderId="0" xfId="0" applyFill="1"/>
    <xf numFmtId="0" fontId="19" fillId="3" borderId="1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justify" vertical="center" wrapText="1"/>
    </xf>
    <xf numFmtId="0" fontId="17" fillId="0" borderId="5" xfId="0" applyFont="1" applyBorder="1" applyAlignment="1">
      <alignment horizontal="justify" vertical="center" wrapText="1"/>
    </xf>
    <xf numFmtId="0" fontId="0" fillId="3" borderId="1" xfId="0" applyFill="1" applyBorder="1" applyAlignment="1">
      <alignment horizontal="center" vertical="center"/>
    </xf>
    <xf numFmtId="9" fontId="25" fillId="3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4" fillId="7" borderId="0" xfId="0" applyFont="1" applyFill="1" applyAlignment="1">
      <alignment horizontal="left"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 wrapText="1"/>
    </xf>
    <xf numFmtId="0" fontId="0" fillId="7" borderId="0" xfId="0" applyFill="1"/>
    <xf numFmtId="0" fontId="0" fillId="7" borderId="0" xfId="0" applyFill="1" applyAlignment="1">
      <alignment wrapText="1"/>
    </xf>
    <xf numFmtId="9" fontId="0" fillId="7" borderId="1" xfId="0" applyNumberFormat="1" applyFill="1" applyBorder="1"/>
    <xf numFmtId="164" fontId="19" fillId="3" borderId="1" xfId="1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6" fillId="6" borderId="5" xfId="0" applyFont="1" applyFill="1" applyBorder="1" applyAlignment="1">
      <alignment horizontal="left"/>
    </xf>
    <xf numFmtId="0" fontId="6" fillId="6" borderId="6" xfId="0" applyFont="1" applyFill="1" applyBorder="1" applyAlignment="1">
      <alignment horizontal="left"/>
    </xf>
    <xf numFmtId="0" fontId="11" fillId="6" borderId="1" xfId="0" applyFont="1" applyFill="1" applyBorder="1" applyAlignment="1">
      <alignment horizontal="left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20" fillId="2" borderId="1" xfId="0" applyFont="1" applyFill="1" applyBorder="1" applyAlignment="1">
      <alignment horizontal="center" vertical="center" wrapText="1"/>
    </xf>
    <xf numFmtId="164" fontId="20" fillId="2" borderId="1" xfId="1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 wrapText="1"/>
    </xf>
  </cellXfs>
  <cellStyles count="4">
    <cellStyle name="Hyperlink" xfId="2" builtinId="8"/>
    <cellStyle name="Normal" xfId="0" builtinId="0"/>
    <cellStyle name="Normal 2" xfId="3" xr:uid="{0B78EC97-748C-4EDA-870E-ABE94EB3B554}"/>
    <cellStyle name="Percent" xfId="1" builtinId="5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ACB6B6"/>
      <color rgb="FF003D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79EF8-F996-4B91-8BE5-6910C7321175}">
  <dimension ref="A1:B9"/>
  <sheetViews>
    <sheetView workbookViewId="0">
      <selection sqref="A1:XFD1048576"/>
    </sheetView>
  </sheetViews>
  <sheetFormatPr defaultRowHeight="14.5" x14ac:dyDescent="0.35"/>
  <cols>
    <col min="1" max="1" width="15.6328125" bestFit="1" customWidth="1"/>
    <col min="2" max="2" width="54.90625" customWidth="1"/>
  </cols>
  <sheetData>
    <row r="1" spans="1:2" ht="18.5" x14ac:dyDescent="0.45">
      <c r="A1" s="129" t="s">
        <v>268</v>
      </c>
      <c r="B1" s="130"/>
    </row>
    <row r="2" spans="1:2" x14ac:dyDescent="0.35">
      <c r="A2" s="33" t="s">
        <v>251</v>
      </c>
      <c r="B2" s="33" t="s">
        <v>252</v>
      </c>
    </row>
    <row r="3" spans="1:2" x14ac:dyDescent="0.35">
      <c r="A3" s="33" t="s">
        <v>249</v>
      </c>
      <c r="B3" s="33" t="s">
        <v>250</v>
      </c>
    </row>
    <row r="4" spans="1:2" x14ac:dyDescent="0.35">
      <c r="A4" s="33" t="s">
        <v>253</v>
      </c>
      <c r="B4" s="33" t="s">
        <v>52</v>
      </c>
    </row>
    <row r="5" spans="1:2" x14ac:dyDescent="0.35">
      <c r="A5" s="33" t="s">
        <v>254</v>
      </c>
      <c r="B5" s="33" t="s">
        <v>255</v>
      </c>
    </row>
    <row r="6" spans="1:2" x14ac:dyDescent="0.35">
      <c r="A6" s="33" t="s">
        <v>247</v>
      </c>
      <c r="B6" s="33" t="s">
        <v>248</v>
      </c>
    </row>
    <row r="7" spans="1:2" x14ac:dyDescent="0.35">
      <c r="A7" s="33" t="s">
        <v>304</v>
      </c>
      <c r="B7" s="33" t="s">
        <v>305</v>
      </c>
    </row>
    <row r="8" spans="1:2" x14ac:dyDescent="0.35">
      <c r="A8" s="33" t="s">
        <v>256</v>
      </c>
      <c r="B8" s="33" t="s">
        <v>257</v>
      </c>
    </row>
    <row r="9" spans="1:2" x14ac:dyDescent="0.35">
      <c r="A9" s="33" t="s">
        <v>302</v>
      </c>
      <c r="B9" s="33" t="s">
        <v>303</v>
      </c>
    </row>
  </sheetData>
  <sheetProtection algorithmName="SHA-512" hashValue="WaHT/4m1BDY7R+V9iy/ZyQSC9V3On6r0FC40VqJtBdTRpqKz7GTVhy+/5NRyfp+LKpfwiFmsJKeverxWiWbZpA==" saltValue="1nTAv00ndoNacB203K7mUA==" spinCount="100000" sheet="1" objects="1" scenarios="1" selectLockedCells="1"/>
  <sortState xmlns:xlrd2="http://schemas.microsoft.com/office/spreadsheetml/2017/richdata2" ref="A2:B9">
    <sortCondition ref="A2:A9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E15E-A1B5-40FC-9213-9127ED3BD8C1}">
  <dimension ref="A1:H36"/>
  <sheetViews>
    <sheetView tabSelected="1" zoomScaleNormal="100" workbookViewId="0">
      <selection activeCell="D23" sqref="D23"/>
    </sheetView>
  </sheetViews>
  <sheetFormatPr defaultColWidth="8.90625" defaultRowHeight="14.5" x14ac:dyDescent="0.35"/>
  <cols>
    <col min="1" max="1" width="11.6328125" customWidth="1"/>
    <col min="2" max="2" width="125.6328125" customWidth="1"/>
    <col min="3" max="4" width="11.36328125" customWidth="1"/>
  </cols>
  <sheetData>
    <row r="1" spans="1:4" ht="18.5" x14ac:dyDescent="0.45">
      <c r="A1" s="87" t="s">
        <v>94</v>
      </c>
      <c r="B1" s="88"/>
      <c r="C1" s="88"/>
      <c r="D1" s="90"/>
    </row>
    <row r="3" spans="1:4" ht="30" customHeight="1" x14ac:dyDescent="0.35">
      <c r="A3" s="147" t="s">
        <v>159</v>
      </c>
      <c r="B3" s="72" t="s">
        <v>202</v>
      </c>
      <c r="C3" s="148" t="s">
        <v>91</v>
      </c>
      <c r="D3" s="73" t="s">
        <v>161</v>
      </c>
    </row>
    <row r="4" spans="1:4" ht="30" customHeight="1" x14ac:dyDescent="0.35">
      <c r="A4" s="147"/>
      <c r="B4" s="75" t="s">
        <v>203</v>
      </c>
      <c r="C4" s="148"/>
      <c r="D4" s="73" t="s">
        <v>163</v>
      </c>
    </row>
    <row r="5" spans="1:4" ht="30" customHeight="1" x14ac:dyDescent="0.35">
      <c r="A5" s="65" t="s">
        <v>164</v>
      </c>
      <c r="B5" s="65" t="s">
        <v>165</v>
      </c>
      <c r="C5" s="76">
        <f>SUM(C6:C11)</f>
        <v>0.38999999999999996</v>
      </c>
      <c r="D5" s="65"/>
    </row>
    <row r="6" spans="1:4" ht="30" customHeight="1" x14ac:dyDescent="0.35">
      <c r="A6" s="68" t="s">
        <v>204</v>
      </c>
      <c r="B6" s="77" t="s">
        <v>205</v>
      </c>
      <c r="C6" s="78">
        <v>0.03</v>
      </c>
      <c r="D6" s="93"/>
    </row>
    <row r="7" spans="1:4" ht="30" customHeight="1" x14ac:dyDescent="0.35">
      <c r="A7" s="68" t="s">
        <v>206</v>
      </c>
      <c r="B7" s="77" t="s">
        <v>207</v>
      </c>
      <c r="C7" s="78">
        <v>0.15</v>
      </c>
      <c r="D7" s="93"/>
    </row>
    <row r="8" spans="1:4" ht="30" customHeight="1" x14ac:dyDescent="0.35">
      <c r="A8" s="68" t="s">
        <v>208</v>
      </c>
      <c r="B8" s="77" t="s">
        <v>209</v>
      </c>
      <c r="C8" s="78">
        <v>0.03</v>
      </c>
      <c r="D8" s="93"/>
    </row>
    <row r="9" spans="1:4" ht="30" customHeight="1" x14ac:dyDescent="0.35">
      <c r="A9" s="68" t="s">
        <v>210</v>
      </c>
      <c r="B9" s="77" t="s">
        <v>211</v>
      </c>
      <c r="C9" s="78">
        <v>0.03</v>
      </c>
      <c r="D9" s="93"/>
    </row>
    <row r="10" spans="1:4" ht="30" customHeight="1" x14ac:dyDescent="0.35">
      <c r="A10" s="68" t="s">
        <v>212</v>
      </c>
      <c r="B10" s="77" t="s">
        <v>213</v>
      </c>
      <c r="C10" s="78">
        <v>0.1</v>
      </c>
      <c r="D10" s="93"/>
    </row>
    <row r="11" spans="1:4" ht="30" customHeight="1" x14ac:dyDescent="0.35">
      <c r="A11" s="68" t="s">
        <v>214</v>
      </c>
      <c r="B11" s="79" t="s">
        <v>215</v>
      </c>
      <c r="C11" s="78">
        <v>0.05</v>
      </c>
      <c r="D11" s="93"/>
    </row>
    <row r="12" spans="1:4" ht="30" customHeight="1" x14ac:dyDescent="0.35">
      <c r="A12" s="65" t="s">
        <v>216</v>
      </c>
      <c r="B12" s="65" t="s">
        <v>217</v>
      </c>
      <c r="C12" s="76">
        <f>SUM(C13:C18)</f>
        <v>0.46</v>
      </c>
      <c r="D12" s="65"/>
    </row>
    <row r="13" spans="1:4" ht="30" customHeight="1" x14ac:dyDescent="0.35">
      <c r="A13" s="68" t="s">
        <v>218</v>
      </c>
      <c r="B13" s="77" t="s">
        <v>219</v>
      </c>
      <c r="C13" s="78">
        <v>0.1</v>
      </c>
      <c r="D13" s="93"/>
    </row>
    <row r="14" spans="1:4" ht="30" customHeight="1" x14ac:dyDescent="0.35">
      <c r="A14" s="68" t="s">
        <v>220</v>
      </c>
      <c r="B14" s="77" t="s">
        <v>221</v>
      </c>
      <c r="C14" s="78">
        <v>0.03</v>
      </c>
      <c r="D14" s="93"/>
    </row>
    <row r="15" spans="1:4" ht="30" customHeight="1" x14ac:dyDescent="0.35">
      <c r="A15" s="68" t="s">
        <v>222</v>
      </c>
      <c r="B15" s="77" t="s">
        <v>223</v>
      </c>
      <c r="C15" s="78">
        <v>0.15</v>
      </c>
      <c r="D15" s="93"/>
    </row>
    <row r="16" spans="1:4" ht="30" customHeight="1" x14ac:dyDescent="0.35">
      <c r="A16" s="68" t="s">
        <v>224</v>
      </c>
      <c r="B16" s="77" t="s">
        <v>225</v>
      </c>
      <c r="C16" s="78">
        <v>0.03</v>
      </c>
      <c r="D16" s="93"/>
    </row>
    <row r="17" spans="1:4" ht="30" customHeight="1" x14ac:dyDescent="0.35">
      <c r="A17" s="68" t="s">
        <v>226</v>
      </c>
      <c r="B17" s="77" t="s">
        <v>227</v>
      </c>
      <c r="C17" s="78">
        <v>0.1</v>
      </c>
      <c r="D17" s="93"/>
    </row>
    <row r="18" spans="1:4" ht="30" customHeight="1" x14ac:dyDescent="0.35">
      <c r="A18" s="68" t="s">
        <v>228</v>
      </c>
      <c r="B18" s="77" t="s">
        <v>229</v>
      </c>
      <c r="C18" s="78">
        <v>0.05</v>
      </c>
      <c r="D18" s="93"/>
    </row>
    <row r="19" spans="1:4" ht="30" customHeight="1" x14ac:dyDescent="0.35">
      <c r="A19" s="65" t="s">
        <v>180</v>
      </c>
      <c r="B19" s="65" t="s">
        <v>181</v>
      </c>
      <c r="C19" s="76">
        <f>SUM(C20:C21)</f>
        <v>0.1</v>
      </c>
      <c r="D19" s="80"/>
    </row>
    <row r="20" spans="1:4" ht="30" customHeight="1" x14ac:dyDescent="0.35">
      <c r="A20" s="68" t="s">
        <v>230</v>
      </c>
      <c r="B20" s="79" t="s">
        <v>231</v>
      </c>
      <c r="C20" s="78">
        <v>0.05</v>
      </c>
      <c r="D20" s="93"/>
    </row>
    <row r="21" spans="1:4" ht="30" customHeight="1" x14ac:dyDescent="0.35">
      <c r="A21" s="68" t="s">
        <v>232</v>
      </c>
      <c r="B21" s="79" t="s">
        <v>233</v>
      </c>
      <c r="C21" s="78">
        <v>0.05</v>
      </c>
      <c r="D21" s="93"/>
    </row>
    <row r="22" spans="1:4" ht="30" customHeight="1" x14ac:dyDescent="0.35">
      <c r="A22" s="65" t="s">
        <v>184</v>
      </c>
      <c r="B22" s="65" t="s">
        <v>234</v>
      </c>
      <c r="C22" s="76">
        <f>(C23)</f>
        <v>0.05</v>
      </c>
      <c r="D22" s="80"/>
    </row>
    <row r="23" spans="1:4" ht="30" customHeight="1" x14ac:dyDescent="0.35">
      <c r="A23" s="68" t="s">
        <v>235</v>
      </c>
      <c r="B23" s="79" t="s">
        <v>236</v>
      </c>
      <c r="C23" s="78">
        <v>0.05</v>
      </c>
      <c r="D23" s="93"/>
    </row>
    <row r="24" spans="1:4" ht="30" customHeight="1" x14ac:dyDescent="0.35">
      <c r="A24" s="81"/>
      <c r="B24" s="82"/>
      <c r="C24" s="126" t="s">
        <v>289</v>
      </c>
      <c r="D24" s="65">
        <f>SUMIFS(C6:C11,D6:D11,"Yes")*10+SUMIFS(C13:C18,D13:D18,"Yes")*10+SUMIFS(C20:C21,D20:D21,"Yes")*10+SUMIFS(C23:C23,D23:D23,"Yes")*10</f>
        <v>0</v>
      </c>
    </row>
    <row r="26" spans="1:4" x14ac:dyDescent="0.35">
      <c r="C26" s="86"/>
    </row>
    <row r="36" spans="8:8" x14ac:dyDescent="0.35">
      <c r="H36" s="15"/>
    </row>
  </sheetData>
  <sheetProtection algorithmName="SHA-512" hashValue="tU6/up5dpdhd16tLfLmpLL5t+hnLRIR500+2zLNZ7rnmZao0ujhizjo6HC2zjrs8PWDpqntX5gJiLJniGsyoVg==" saltValue="G0fHhQldJjyYek8uFxr16Q==" spinCount="100000" sheet="1" selectLockedCells="1"/>
  <mergeCells count="2">
    <mergeCell ref="A3:A4"/>
    <mergeCell ref="C3:C4"/>
  </mergeCells>
  <conditionalFormatting sqref="C2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1">
    <dataValidation type="list" allowBlank="1" showInputMessage="1" showErrorMessage="1" sqref="D23 D13:D18 D6:D11 D20:D21" xr:uid="{0FA33095-4029-4CCA-965D-9A3F6E83CE1E}">
      <formula1>"Yes,No"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5787D-4CA4-40AA-A648-E8503A4EC596}">
  <dimension ref="A1:O72"/>
  <sheetViews>
    <sheetView zoomScaleNormal="100" workbookViewId="0">
      <selection activeCell="J7" sqref="J7"/>
    </sheetView>
  </sheetViews>
  <sheetFormatPr defaultColWidth="8.90625" defaultRowHeight="14.5" x14ac:dyDescent="0.35"/>
  <cols>
    <col min="1" max="1" width="20.36328125" customWidth="1"/>
    <col min="2" max="2" width="94.90625" customWidth="1"/>
    <col min="3" max="3" width="22.90625" hidden="1" customWidth="1"/>
    <col min="4" max="4" width="12.54296875" hidden="1" customWidth="1"/>
    <col min="6" max="6" width="4" customWidth="1"/>
    <col min="7" max="7" width="7.90625" customWidth="1"/>
  </cols>
  <sheetData>
    <row r="1" spans="1:12" ht="18.5" x14ac:dyDescent="0.45">
      <c r="A1" s="87" t="s">
        <v>299</v>
      </c>
      <c r="B1" s="88"/>
      <c r="C1" s="90"/>
      <c r="D1" s="107"/>
      <c r="G1" s="95"/>
      <c r="H1" s="95"/>
      <c r="I1" s="96"/>
      <c r="J1" s="96"/>
      <c r="K1" s="96"/>
      <c r="L1" s="96"/>
    </row>
    <row r="2" spans="1:12" x14ac:dyDescent="0.35">
      <c r="G2" s="96"/>
      <c r="H2" s="96"/>
      <c r="I2" s="96"/>
      <c r="J2" s="96"/>
      <c r="K2" s="97"/>
      <c r="L2" s="97"/>
    </row>
    <row r="3" spans="1:12" ht="30" customHeight="1" x14ac:dyDescent="0.35">
      <c r="A3" s="132" t="s">
        <v>301</v>
      </c>
      <c r="B3" s="72" t="s">
        <v>299</v>
      </c>
      <c r="C3" s="73" t="s">
        <v>91</v>
      </c>
      <c r="D3" s="149" t="s">
        <v>3</v>
      </c>
      <c r="G3" s="95"/>
      <c r="H3" s="95"/>
      <c r="I3" s="98"/>
      <c r="J3" s="98"/>
      <c r="K3" s="98"/>
      <c r="L3" s="98"/>
    </row>
    <row r="4" spans="1:12" ht="30" customHeight="1" x14ac:dyDescent="0.35">
      <c r="A4" s="133"/>
      <c r="B4" s="74" t="s">
        <v>300</v>
      </c>
      <c r="C4" s="43" t="s">
        <v>286</v>
      </c>
      <c r="D4" s="149"/>
      <c r="G4" s="99"/>
      <c r="H4" s="99"/>
      <c r="I4" s="96"/>
      <c r="J4" s="96"/>
      <c r="K4" s="96"/>
      <c r="L4" s="96"/>
    </row>
    <row r="5" spans="1:12" ht="39" x14ac:dyDescent="0.35">
      <c r="A5" s="65" t="s">
        <v>258</v>
      </c>
      <c r="B5" s="109" t="s">
        <v>278</v>
      </c>
      <c r="C5" s="76">
        <v>0.6</v>
      </c>
      <c r="D5" s="113" t="str">
        <f>IF(ISERROR(AVERAGE(D6:D12)),"",AVERAGE(D6:D12))</f>
        <v/>
      </c>
      <c r="G5" s="100"/>
      <c r="H5" s="101"/>
      <c r="I5" s="97"/>
      <c r="J5" s="97"/>
      <c r="K5" s="97"/>
      <c r="L5" s="97"/>
    </row>
    <row r="6" spans="1:12" ht="30" customHeight="1" x14ac:dyDescent="0.35">
      <c r="A6" s="68"/>
      <c r="B6" s="110" t="s">
        <v>295</v>
      </c>
      <c r="C6" s="49"/>
      <c r="D6" s="111" t="str">
        <f>IF(ISERROR(VLOOKUP(C6,Scoring!$A$25:$B$27,2,FALSE)),"",VLOOKUP(C6,Scoring!$A$25:$B$27,2,FALSE))</f>
        <v/>
      </c>
      <c r="G6" s="100"/>
      <c r="H6" s="102"/>
      <c r="I6" s="97"/>
      <c r="J6" s="97"/>
      <c r="K6" s="97"/>
      <c r="L6" s="97"/>
    </row>
    <row r="7" spans="1:12" ht="60" customHeight="1" x14ac:dyDescent="0.35">
      <c r="A7" s="68"/>
      <c r="B7" s="110" t="s">
        <v>292</v>
      </c>
      <c r="C7" s="49"/>
      <c r="D7" s="111" t="str">
        <f>IF(ISERROR(VLOOKUP(C7,Scoring!$A$25:$B$27,2,FALSE)),"",VLOOKUP(C7,Scoring!$A$25:$B$27,2,FALSE))</f>
        <v/>
      </c>
      <c r="G7" s="100"/>
      <c r="H7" s="102"/>
      <c r="I7" s="97"/>
      <c r="J7" s="97"/>
      <c r="K7" s="97"/>
      <c r="L7" s="97"/>
    </row>
    <row r="8" spans="1:12" ht="90" customHeight="1" x14ac:dyDescent="0.35">
      <c r="A8" s="68"/>
      <c r="B8" s="110" t="s">
        <v>265</v>
      </c>
      <c r="C8" s="49"/>
      <c r="D8" s="111" t="str">
        <f>IF(ISERROR(VLOOKUP(C8,Scoring!$A$25:$B$27,2,FALSE)),"",VLOOKUP(C8,Scoring!$A$25:$B$27,2,FALSE))</f>
        <v/>
      </c>
      <c r="G8" s="100"/>
      <c r="H8" s="102"/>
      <c r="I8" s="97"/>
      <c r="J8" s="97"/>
      <c r="K8" s="97"/>
      <c r="L8" s="97"/>
    </row>
    <row r="9" spans="1:12" ht="30" customHeight="1" x14ac:dyDescent="0.35">
      <c r="A9" s="68"/>
      <c r="B9" s="110" t="s">
        <v>259</v>
      </c>
      <c r="C9" s="49"/>
      <c r="D9" s="111" t="str">
        <f>IF(ISERROR(VLOOKUP(C9,Scoring!$A$25:$B$27,2,FALSE)),"",VLOOKUP(C9,Scoring!$A$25:$B$27,2,FALSE))</f>
        <v/>
      </c>
      <c r="G9" s="100"/>
      <c r="H9" s="102"/>
      <c r="I9" s="97"/>
      <c r="J9" s="97"/>
      <c r="K9" s="97"/>
      <c r="L9" s="97"/>
    </row>
    <row r="10" spans="1:12" ht="30" customHeight="1" x14ac:dyDescent="0.35">
      <c r="A10" s="68"/>
      <c r="B10" s="110" t="s">
        <v>266</v>
      </c>
      <c r="C10" s="49"/>
      <c r="D10" s="111" t="str">
        <f>IF(ISERROR(VLOOKUP(C10,Scoring!$A$25:$B$27,2,FALSE)),"",VLOOKUP(C10,Scoring!$A$25:$B$27,2,FALSE))</f>
        <v/>
      </c>
      <c r="G10" s="100"/>
      <c r="H10" s="102"/>
      <c r="I10" s="97"/>
      <c r="J10" s="97"/>
      <c r="K10" s="97"/>
      <c r="L10" s="97"/>
    </row>
    <row r="11" spans="1:12" ht="30" customHeight="1" x14ac:dyDescent="0.35">
      <c r="A11" s="68"/>
      <c r="B11" s="110" t="s">
        <v>267</v>
      </c>
      <c r="C11" s="49"/>
      <c r="D11" s="111" t="str">
        <f>IF(ISERROR(VLOOKUP(C11,Scoring!$A$25:$B$27,2,FALSE)),"",VLOOKUP(C11,Scoring!$A$25:$B$27,2,FALSE))</f>
        <v/>
      </c>
      <c r="G11" s="100"/>
      <c r="H11" s="102"/>
      <c r="I11" s="97"/>
      <c r="J11" s="97"/>
      <c r="K11" s="97"/>
      <c r="L11" s="97"/>
    </row>
    <row r="12" spans="1:12" ht="30" customHeight="1" x14ac:dyDescent="0.35">
      <c r="A12" s="68"/>
      <c r="B12" s="110" t="s">
        <v>298</v>
      </c>
      <c r="C12" s="49"/>
      <c r="D12" s="111" t="str">
        <f>IF(ISERROR(VLOOKUP(C12,Scoring!$A$25:$B$27,2,FALSE)),"",VLOOKUP(C12,Scoring!$A$25:$B$27,2,FALSE))</f>
        <v/>
      </c>
      <c r="G12" s="100"/>
      <c r="H12" s="102"/>
      <c r="I12" s="97"/>
      <c r="J12" s="97"/>
      <c r="K12" s="97"/>
      <c r="L12" s="97"/>
    </row>
    <row r="13" spans="1:12" ht="52.25" customHeight="1" x14ac:dyDescent="0.35">
      <c r="A13" s="65" t="s">
        <v>296</v>
      </c>
      <c r="B13" s="109" t="s">
        <v>260</v>
      </c>
      <c r="C13" s="112">
        <v>0.1</v>
      </c>
      <c r="D13" s="113" t="str">
        <f>IF(ISERROR(AVERAGE(D14:D15)),"",AVERAGE(D14:D15))</f>
        <v/>
      </c>
      <c r="G13" s="100"/>
      <c r="H13" s="102"/>
      <c r="I13" s="97"/>
      <c r="J13" s="97"/>
      <c r="K13" s="97"/>
      <c r="L13" s="97"/>
    </row>
    <row r="14" spans="1:12" ht="30" customHeight="1" x14ac:dyDescent="0.35">
      <c r="A14" s="68"/>
      <c r="B14" s="110" t="s">
        <v>294</v>
      </c>
      <c r="C14" s="49"/>
      <c r="D14" s="111" t="str">
        <f>IF(ISERROR(VLOOKUP(C14,Scoring!$A$25:$B$27,2,FALSE)),"",VLOOKUP(C14,Scoring!$A$25:$B$27,2,FALSE))</f>
        <v/>
      </c>
      <c r="G14" s="100"/>
      <c r="H14" s="102"/>
      <c r="I14" s="97"/>
      <c r="J14" s="97"/>
      <c r="K14" s="97"/>
      <c r="L14" s="97"/>
    </row>
    <row r="15" spans="1:12" ht="30" customHeight="1" x14ac:dyDescent="0.35">
      <c r="A15" s="68"/>
      <c r="B15" s="110" t="s">
        <v>287</v>
      </c>
      <c r="C15" s="49"/>
      <c r="D15" s="111" t="str">
        <f>IF(ISERROR(VLOOKUP(C15,Scoring!$A$25:$B$27,2,FALSE)),"",VLOOKUP(C15,Scoring!$A$25:$B$27,2,FALSE))</f>
        <v/>
      </c>
      <c r="G15" s="100"/>
      <c r="H15" s="101"/>
      <c r="I15" s="97"/>
      <c r="J15" s="97"/>
      <c r="K15" s="97"/>
      <c r="L15" s="97"/>
    </row>
    <row r="16" spans="1:12" ht="118.25" customHeight="1" x14ac:dyDescent="0.35">
      <c r="A16" s="65" t="s">
        <v>297</v>
      </c>
      <c r="B16" s="109" t="s">
        <v>269</v>
      </c>
      <c r="C16" s="112">
        <v>0.3</v>
      </c>
      <c r="D16" s="113" t="str">
        <f>IF(ISERROR(AVERAGE(D17:D20)),"",AVERAGE(D17:D20))</f>
        <v/>
      </c>
      <c r="G16" s="100"/>
      <c r="H16" s="102"/>
      <c r="I16" s="97"/>
      <c r="J16" s="97"/>
      <c r="K16" s="97"/>
      <c r="L16" s="97"/>
    </row>
    <row r="17" spans="1:12" ht="15.5" x14ac:dyDescent="0.35">
      <c r="A17" s="68"/>
      <c r="B17" s="110" t="s">
        <v>285</v>
      </c>
      <c r="C17" s="49"/>
      <c r="D17" s="111" t="str">
        <f>IF(ISERROR(VLOOKUP(C17,Scoring!$A$25:$B$27,2,FALSE)),"",VLOOKUP(C17,Scoring!$A$25:$B$27,2,FALSE))</f>
        <v/>
      </c>
      <c r="G17" s="100"/>
      <c r="H17" s="102"/>
      <c r="I17" s="97"/>
      <c r="J17" s="97"/>
      <c r="K17" s="97"/>
      <c r="L17" s="97"/>
    </row>
    <row r="18" spans="1:12" ht="15.5" x14ac:dyDescent="0.35">
      <c r="A18" s="68"/>
      <c r="B18" s="110" t="s">
        <v>293</v>
      </c>
      <c r="C18" s="49"/>
      <c r="D18" s="111" t="str">
        <f>IF(ISERROR(VLOOKUP(C18,Scoring!$A$25:$B$27,2,FALSE)),"",VLOOKUP(C18,Scoring!$A$25:$B$27,2,FALSE))</f>
        <v/>
      </c>
      <c r="G18" s="100"/>
      <c r="H18" s="102"/>
      <c r="I18" s="97"/>
      <c r="J18" s="97"/>
      <c r="K18" s="97"/>
      <c r="L18" s="97"/>
    </row>
    <row r="19" spans="1:12" ht="52" x14ac:dyDescent="0.35">
      <c r="A19" s="68"/>
      <c r="B19" s="110" t="s">
        <v>277</v>
      </c>
      <c r="C19" s="49"/>
      <c r="D19" s="111" t="str">
        <f>IF(ISERROR(VLOOKUP(C19,Scoring!$A$25:$B$27,2,FALSE)),"",VLOOKUP(C19,Scoring!$A$25:$B$27,2,FALSE))</f>
        <v/>
      </c>
      <c r="G19" s="100"/>
      <c r="H19" s="102"/>
      <c r="I19" s="97"/>
      <c r="J19" s="97"/>
      <c r="K19" s="97"/>
      <c r="L19" s="97"/>
    </row>
    <row r="20" spans="1:12" ht="15.5" x14ac:dyDescent="0.35">
      <c r="A20" s="68"/>
      <c r="B20" s="110" t="s">
        <v>293</v>
      </c>
      <c r="C20" s="49"/>
      <c r="D20" s="111" t="str">
        <f>IF(ISERROR(VLOOKUP(C20,Scoring!$A$25:$B$27,2,FALSE)),"",VLOOKUP(C20,Scoring!$A$25:$B$27,2,FALSE))</f>
        <v/>
      </c>
      <c r="G20" s="100"/>
      <c r="H20" s="102"/>
      <c r="I20" s="97"/>
      <c r="J20" s="97"/>
      <c r="K20" s="97"/>
      <c r="L20" s="97"/>
    </row>
    <row r="21" spans="1:12" ht="30" customHeight="1" x14ac:dyDescent="0.35">
      <c r="A21" s="44"/>
      <c r="B21" s="94"/>
      <c r="C21" s="42" t="s">
        <v>291</v>
      </c>
      <c r="D21" s="64">
        <f>IF(ISERROR(SUM(C5*D5,C13*D13,C16*D16)),0,SUM(C5*D5,C13*D13,C16*D16))</f>
        <v>0</v>
      </c>
      <c r="G21" s="100"/>
      <c r="H21" s="102"/>
      <c r="I21" s="97"/>
      <c r="J21" s="97"/>
      <c r="K21" s="97"/>
      <c r="L21" s="97"/>
    </row>
    <row r="22" spans="1:12" ht="15.5" x14ac:dyDescent="0.35">
      <c r="G22" s="100"/>
      <c r="H22" s="101"/>
      <c r="I22" s="97"/>
      <c r="J22" s="97"/>
      <c r="K22" s="97"/>
      <c r="L22" s="97"/>
    </row>
    <row r="23" spans="1:12" ht="15.5" x14ac:dyDescent="0.35">
      <c r="G23" s="100"/>
      <c r="H23" s="102"/>
      <c r="I23" s="97"/>
      <c r="J23" s="97"/>
      <c r="K23" s="97"/>
      <c r="L23" s="97"/>
    </row>
    <row r="24" spans="1:12" ht="15.5" x14ac:dyDescent="0.35">
      <c r="B24" s="104" t="s">
        <v>271</v>
      </c>
      <c r="G24" s="100"/>
      <c r="H24" s="101"/>
      <c r="I24" s="97"/>
      <c r="J24" s="97"/>
      <c r="K24" s="97"/>
      <c r="L24" s="97"/>
    </row>
    <row r="25" spans="1:12" ht="15.5" x14ac:dyDescent="0.35">
      <c r="B25" s="105" t="s">
        <v>261</v>
      </c>
      <c r="G25" s="100"/>
      <c r="H25" s="102"/>
      <c r="I25" s="97"/>
      <c r="J25" s="97"/>
      <c r="K25" s="97"/>
      <c r="L25" s="97"/>
    </row>
    <row r="26" spans="1:12" ht="43.5" x14ac:dyDescent="0.35">
      <c r="B26" s="106" t="s">
        <v>272</v>
      </c>
      <c r="G26" s="100"/>
      <c r="H26" s="102"/>
      <c r="I26" s="97"/>
      <c r="J26" s="97"/>
      <c r="K26" s="97"/>
      <c r="L26" s="97"/>
    </row>
    <row r="27" spans="1:12" ht="15.5" x14ac:dyDescent="0.35">
      <c r="B27" s="105" t="s">
        <v>270</v>
      </c>
      <c r="G27" s="100"/>
      <c r="H27" s="102"/>
      <c r="I27" s="97"/>
      <c r="J27" s="97"/>
      <c r="K27" s="97"/>
      <c r="L27" s="97"/>
    </row>
    <row r="28" spans="1:12" ht="58" x14ac:dyDescent="0.35">
      <c r="B28" s="106" t="s">
        <v>273</v>
      </c>
      <c r="G28" s="100"/>
      <c r="H28" s="102"/>
      <c r="I28" s="97"/>
      <c r="J28" s="97"/>
      <c r="K28" s="97"/>
      <c r="L28" s="97"/>
    </row>
    <row r="29" spans="1:12" ht="15.5" x14ac:dyDescent="0.35">
      <c r="B29" s="105" t="s">
        <v>262</v>
      </c>
      <c r="G29" s="100"/>
      <c r="H29" s="101"/>
      <c r="I29" s="97"/>
      <c r="J29" s="97"/>
      <c r="K29" s="97"/>
      <c r="L29" s="97"/>
    </row>
    <row r="30" spans="1:12" ht="29" x14ac:dyDescent="0.35">
      <c r="B30" s="106" t="s">
        <v>274</v>
      </c>
      <c r="G30" s="100"/>
      <c r="H30" s="102"/>
      <c r="I30" s="97"/>
      <c r="J30" s="97"/>
      <c r="K30" s="97"/>
      <c r="L30" s="97"/>
    </row>
    <row r="31" spans="1:12" ht="15.5" x14ac:dyDescent="0.35">
      <c r="B31" s="105" t="s">
        <v>263</v>
      </c>
      <c r="G31" s="100"/>
      <c r="H31" s="102"/>
      <c r="I31" s="97"/>
      <c r="J31" s="97"/>
      <c r="K31" s="97"/>
      <c r="L31" s="97"/>
    </row>
    <row r="32" spans="1:12" ht="58" x14ac:dyDescent="0.35">
      <c r="B32" s="106" t="s">
        <v>275</v>
      </c>
      <c r="G32" s="100"/>
      <c r="H32" s="102"/>
      <c r="I32" s="97"/>
      <c r="J32" s="97"/>
      <c r="K32" s="97"/>
      <c r="L32" s="97"/>
    </row>
    <row r="33" spans="2:15" ht="15.5" x14ac:dyDescent="0.35">
      <c r="B33" s="105" t="s">
        <v>264</v>
      </c>
      <c r="G33" s="100"/>
      <c r="H33" s="102"/>
      <c r="I33" s="97"/>
      <c r="J33" s="97"/>
      <c r="K33" s="97"/>
      <c r="L33" s="97"/>
    </row>
    <row r="34" spans="2:15" ht="87" x14ac:dyDescent="0.35">
      <c r="B34" s="106" t="s">
        <v>276</v>
      </c>
      <c r="G34" s="100"/>
      <c r="H34" s="102"/>
      <c r="I34" s="97"/>
      <c r="J34" s="97"/>
      <c r="K34" s="97"/>
      <c r="L34" s="97"/>
    </row>
    <row r="35" spans="2:15" ht="15.5" x14ac:dyDescent="0.35">
      <c r="G35" s="100"/>
      <c r="H35" s="102"/>
      <c r="I35" s="97"/>
      <c r="J35" s="97"/>
      <c r="K35" s="97"/>
      <c r="L35" s="97"/>
    </row>
    <row r="38" spans="2:15" ht="15.5" x14ac:dyDescent="0.35">
      <c r="O38" s="101"/>
    </row>
    <row r="39" spans="2:15" ht="15.5" x14ac:dyDescent="0.35">
      <c r="O39" s="102"/>
    </row>
    <row r="40" spans="2:15" ht="15.5" x14ac:dyDescent="0.35">
      <c r="O40" s="102"/>
    </row>
    <row r="41" spans="2:15" ht="15.5" x14ac:dyDescent="0.35">
      <c r="O41" s="102"/>
    </row>
    <row r="42" spans="2:15" ht="15.5" x14ac:dyDescent="0.35">
      <c r="O42" s="102"/>
    </row>
    <row r="43" spans="2:15" ht="15.5" x14ac:dyDescent="0.35">
      <c r="O43" s="102"/>
    </row>
    <row r="44" spans="2:15" ht="15.5" x14ac:dyDescent="0.35">
      <c r="O44" s="102"/>
    </row>
    <row r="45" spans="2:15" ht="15.5" x14ac:dyDescent="0.35">
      <c r="O45" s="102"/>
    </row>
    <row r="46" spans="2:15" ht="15.5" x14ac:dyDescent="0.35">
      <c r="O46" s="102"/>
    </row>
    <row r="47" spans="2:15" ht="15.5" x14ac:dyDescent="0.35">
      <c r="O47" s="102"/>
    </row>
    <row r="48" spans="2:15" ht="15.5" x14ac:dyDescent="0.35">
      <c r="O48" s="102"/>
    </row>
    <row r="49" spans="15:15" ht="15.5" x14ac:dyDescent="0.35">
      <c r="O49" s="102"/>
    </row>
    <row r="50" spans="15:15" ht="15.5" x14ac:dyDescent="0.35">
      <c r="O50" s="102"/>
    </row>
    <row r="51" spans="15:15" ht="15.5" x14ac:dyDescent="0.35">
      <c r="O51" s="102"/>
    </row>
    <row r="52" spans="15:15" ht="15.5" x14ac:dyDescent="0.35">
      <c r="O52" s="101"/>
    </row>
    <row r="53" spans="15:15" ht="15.5" x14ac:dyDescent="0.35">
      <c r="O53" s="102"/>
    </row>
    <row r="54" spans="15:15" ht="15.5" x14ac:dyDescent="0.35">
      <c r="O54" s="102"/>
    </row>
    <row r="55" spans="15:15" ht="15.5" x14ac:dyDescent="0.35">
      <c r="O55" s="102"/>
    </row>
    <row r="56" spans="15:15" ht="15.5" x14ac:dyDescent="0.35">
      <c r="O56" s="102"/>
    </row>
    <row r="57" spans="15:15" ht="15.5" x14ac:dyDescent="0.35">
      <c r="O57" s="102"/>
    </row>
    <row r="58" spans="15:15" ht="15.5" x14ac:dyDescent="0.35">
      <c r="O58" s="101"/>
    </row>
    <row r="59" spans="15:15" ht="15.5" x14ac:dyDescent="0.35">
      <c r="O59" s="102"/>
    </row>
    <row r="60" spans="15:15" ht="15.5" x14ac:dyDescent="0.35">
      <c r="O60" s="102"/>
    </row>
    <row r="61" spans="15:15" ht="15.5" x14ac:dyDescent="0.35">
      <c r="O61" s="101"/>
    </row>
    <row r="62" spans="15:15" ht="15.5" x14ac:dyDescent="0.35">
      <c r="O62" s="102"/>
    </row>
    <row r="63" spans="15:15" ht="15.5" x14ac:dyDescent="0.35">
      <c r="O63" s="102"/>
    </row>
    <row r="64" spans="15:15" ht="15.5" x14ac:dyDescent="0.35">
      <c r="O64" s="102"/>
    </row>
    <row r="65" spans="15:15" ht="15.5" x14ac:dyDescent="0.35">
      <c r="O65" s="102"/>
    </row>
    <row r="66" spans="15:15" ht="15.5" x14ac:dyDescent="0.35">
      <c r="O66" s="101"/>
    </row>
    <row r="67" spans="15:15" ht="15.5" x14ac:dyDescent="0.35">
      <c r="O67" s="102"/>
    </row>
    <row r="68" spans="15:15" ht="15.5" x14ac:dyDescent="0.35">
      <c r="O68" s="102"/>
    </row>
    <row r="69" spans="15:15" ht="15.5" x14ac:dyDescent="0.35">
      <c r="O69" s="102"/>
    </row>
    <row r="70" spans="15:15" ht="15.5" x14ac:dyDescent="0.35">
      <c r="O70" s="102"/>
    </row>
    <row r="71" spans="15:15" ht="15.5" x14ac:dyDescent="0.35">
      <c r="O71" s="102"/>
    </row>
    <row r="72" spans="15:15" ht="15.5" x14ac:dyDescent="0.35">
      <c r="O72" s="102"/>
    </row>
  </sheetData>
  <sheetProtection algorithmName="SHA-512" hashValue="p2wMWtSamEskIMVTyjvpTaZK9OZ7BpxQJ/d+dvbqRDKAiFPwzJuUUJjx0rCWtEdepKlazXFCYwC/ZReEuaoSQQ==" saltValue="UOUgGcvUgedb5B3niZMK3g==" spinCount="100000" sheet="1" objects="1" scenarios="1" selectLockedCells="1"/>
  <mergeCells count="2">
    <mergeCell ref="A3:A4"/>
    <mergeCell ref="D3:D4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EDA8F22-C443-42A1-AD2E-A2234452E6C9}">
          <x14:formula1>
            <xm:f>Scoring!$A$25:$A$27</xm:f>
          </x14:formula1>
          <xm:sqref>C17:C20 C14:C15 C6:C12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BD273-6FFC-4161-BC48-570D61CB4A49}">
  <dimension ref="A1:G38"/>
  <sheetViews>
    <sheetView zoomScale="90" zoomScaleNormal="90" workbookViewId="0">
      <selection sqref="A1:XFD1048576"/>
    </sheetView>
  </sheetViews>
  <sheetFormatPr defaultRowHeight="14.5" x14ac:dyDescent="0.35"/>
  <cols>
    <col min="1" max="1" width="24.90625" customWidth="1"/>
    <col min="2" max="2" width="7.08984375" customWidth="1"/>
    <col min="3" max="3" width="99.6328125" style="1" customWidth="1"/>
    <col min="5" max="5" width="19.54296875" style="123" hidden="1" customWidth="1"/>
    <col min="6" max="6" width="8.90625" style="123" hidden="1" customWidth="1"/>
    <col min="7" max="7" width="10.36328125" style="123" hidden="1" customWidth="1"/>
  </cols>
  <sheetData>
    <row r="1" spans="1:7" ht="18.5" x14ac:dyDescent="0.45">
      <c r="A1" s="87" t="s">
        <v>0</v>
      </c>
      <c r="B1" s="88"/>
      <c r="C1" s="89"/>
      <c r="E1" s="116" t="s">
        <v>1</v>
      </c>
      <c r="F1" s="117"/>
      <c r="G1" s="118"/>
    </row>
    <row r="2" spans="1:7" x14ac:dyDescent="0.35">
      <c r="E2" s="117"/>
      <c r="F2" s="117"/>
      <c r="G2" s="118"/>
    </row>
    <row r="3" spans="1:7" ht="29" x14ac:dyDescent="0.35">
      <c r="A3" s="21" t="s">
        <v>2</v>
      </c>
      <c r="B3" s="12" t="s">
        <v>3</v>
      </c>
      <c r="C3" s="13" t="s">
        <v>246</v>
      </c>
      <c r="E3" s="119" t="s">
        <v>4</v>
      </c>
      <c r="F3" s="119" t="s">
        <v>5</v>
      </c>
      <c r="G3" s="120" t="s">
        <v>6</v>
      </c>
    </row>
    <row r="4" spans="1:7" ht="43.5" x14ac:dyDescent="0.35">
      <c r="A4" s="8" t="s">
        <v>7</v>
      </c>
      <c r="B4" s="8">
        <v>0</v>
      </c>
      <c r="C4" s="10" t="s">
        <v>8</v>
      </c>
      <c r="E4" s="121" t="s">
        <v>9</v>
      </c>
      <c r="F4" s="121">
        <v>0</v>
      </c>
      <c r="G4" s="122" t="s">
        <v>10</v>
      </c>
    </row>
    <row r="5" spans="1:7" ht="29" x14ac:dyDescent="0.35">
      <c r="A5" s="11" t="s">
        <v>11</v>
      </c>
      <c r="B5" s="8">
        <v>5</v>
      </c>
      <c r="C5" s="10" t="s">
        <v>12</v>
      </c>
      <c r="D5" s="7"/>
      <c r="E5" s="121" t="s">
        <v>13</v>
      </c>
      <c r="F5" s="121">
        <v>2</v>
      </c>
      <c r="G5" s="122" t="s">
        <v>14</v>
      </c>
    </row>
    <row r="6" spans="1:7" ht="43.5" x14ac:dyDescent="0.35">
      <c r="A6" s="8" t="s">
        <v>15</v>
      </c>
      <c r="B6" s="8">
        <v>7</v>
      </c>
      <c r="C6" s="10" t="s">
        <v>244</v>
      </c>
      <c r="E6" s="121" t="s">
        <v>16</v>
      </c>
      <c r="F6" s="121">
        <v>3</v>
      </c>
      <c r="G6" s="122" t="s">
        <v>17</v>
      </c>
    </row>
    <row r="7" spans="1:7" ht="43.5" x14ac:dyDescent="0.35">
      <c r="A7" s="8" t="s">
        <v>18</v>
      </c>
      <c r="B7" s="8">
        <v>9</v>
      </c>
      <c r="C7" s="10" t="s">
        <v>245</v>
      </c>
      <c r="E7" s="121" t="s">
        <v>19</v>
      </c>
      <c r="F7" s="121">
        <v>4</v>
      </c>
      <c r="G7" s="122" t="s">
        <v>20</v>
      </c>
    </row>
    <row r="8" spans="1:7" ht="29" x14ac:dyDescent="0.35">
      <c r="A8" s="8" t="s">
        <v>21</v>
      </c>
      <c r="B8" s="8">
        <v>10</v>
      </c>
      <c r="C8" s="10" t="s">
        <v>22</v>
      </c>
      <c r="E8" s="121" t="s">
        <v>23</v>
      </c>
      <c r="F8" s="121">
        <v>5</v>
      </c>
      <c r="G8" s="122" t="s">
        <v>24</v>
      </c>
    </row>
    <row r="9" spans="1:7" x14ac:dyDescent="0.35">
      <c r="A9" s="3"/>
      <c r="B9" s="3"/>
      <c r="C9" s="9"/>
      <c r="E9" s="117"/>
      <c r="F9" s="117"/>
      <c r="G9" s="118"/>
    </row>
    <row r="10" spans="1:7" ht="29" x14ac:dyDescent="0.35">
      <c r="A10" s="21" t="s">
        <v>25</v>
      </c>
      <c r="B10" s="12" t="s">
        <v>3</v>
      </c>
      <c r="C10" s="13" t="s">
        <v>246</v>
      </c>
      <c r="E10" s="119" t="s">
        <v>26</v>
      </c>
      <c r="F10" s="119" t="s">
        <v>5</v>
      </c>
      <c r="G10" s="120" t="s">
        <v>6</v>
      </c>
    </row>
    <row r="11" spans="1:7" ht="72.5" x14ac:dyDescent="0.35">
      <c r="A11" s="8" t="s">
        <v>23</v>
      </c>
      <c r="B11" s="8">
        <v>0</v>
      </c>
      <c r="C11" s="10" t="s">
        <v>27</v>
      </c>
      <c r="E11" s="121" t="s">
        <v>28</v>
      </c>
      <c r="F11" s="121">
        <v>0</v>
      </c>
      <c r="G11" s="122" t="s">
        <v>29</v>
      </c>
    </row>
    <row r="12" spans="1:7" ht="145" x14ac:dyDescent="0.35">
      <c r="A12" s="8" t="s">
        <v>19</v>
      </c>
      <c r="B12" s="8">
        <v>5</v>
      </c>
      <c r="C12" s="10" t="s">
        <v>30</v>
      </c>
      <c r="E12" s="121" t="s">
        <v>31</v>
      </c>
      <c r="F12" s="121">
        <v>2</v>
      </c>
      <c r="G12" s="122" t="s">
        <v>32</v>
      </c>
    </row>
    <row r="13" spans="1:7" ht="101.5" x14ac:dyDescent="0.35">
      <c r="A13" s="8" t="s">
        <v>16</v>
      </c>
      <c r="B13" s="8">
        <v>7</v>
      </c>
      <c r="C13" s="10" t="s">
        <v>33</v>
      </c>
      <c r="E13" s="121" t="s">
        <v>34</v>
      </c>
      <c r="F13" s="121">
        <v>3</v>
      </c>
      <c r="G13" s="122" t="s">
        <v>35</v>
      </c>
    </row>
    <row r="14" spans="1:7" ht="159.5" x14ac:dyDescent="0.35">
      <c r="A14" s="8" t="s">
        <v>13</v>
      </c>
      <c r="B14" s="8">
        <v>9</v>
      </c>
      <c r="C14" s="10" t="s">
        <v>36</v>
      </c>
      <c r="E14" s="121" t="s">
        <v>37</v>
      </c>
      <c r="F14" s="121">
        <v>4</v>
      </c>
      <c r="G14" s="122" t="s">
        <v>38</v>
      </c>
    </row>
    <row r="15" spans="1:7" ht="43.5" x14ac:dyDescent="0.35">
      <c r="A15" s="8" t="s">
        <v>9</v>
      </c>
      <c r="B15" s="8">
        <v>10</v>
      </c>
      <c r="C15" s="10" t="s">
        <v>39</v>
      </c>
      <c r="E15" s="121" t="s">
        <v>23</v>
      </c>
      <c r="F15" s="121">
        <v>5</v>
      </c>
      <c r="G15" s="122" t="s">
        <v>23</v>
      </c>
    </row>
    <row r="16" spans="1:7" x14ac:dyDescent="0.35">
      <c r="A16" s="3"/>
      <c r="B16" s="3"/>
      <c r="C16" s="9"/>
      <c r="G16" s="124"/>
    </row>
    <row r="17" spans="1:7" ht="29" x14ac:dyDescent="0.35">
      <c r="A17" s="21" t="s">
        <v>40</v>
      </c>
      <c r="B17" s="12" t="s">
        <v>3</v>
      </c>
      <c r="C17" s="13" t="s">
        <v>246</v>
      </c>
      <c r="E17" s="119" t="s">
        <v>41</v>
      </c>
      <c r="F17" s="119" t="s">
        <v>42</v>
      </c>
      <c r="G17" s="124"/>
    </row>
    <row r="18" spans="1:7" x14ac:dyDescent="0.35">
      <c r="A18" s="8" t="s">
        <v>23</v>
      </c>
      <c r="B18" s="8">
        <v>0</v>
      </c>
      <c r="C18" s="10" t="s">
        <v>43</v>
      </c>
      <c r="E18" s="121" t="s">
        <v>44</v>
      </c>
      <c r="F18" s="125">
        <v>0.25</v>
      </c>
      <c r="G18" s="124"/>
    </row>
    <row r="19" spans="1:7" x14ac:dyDescent="0.35">
      <c r="A19" s="8" t="s">
        <v>19</v>
      </c>
      <c r="B19" s="8">
        <v>5</v>
      </c>
      <c r="C19" s="10" t="s">
        <v>45</v>
      </c>
      <c r="E19" s="121" t="s">
        <v>46</v>
      </c>
      <c r="F19" s="125">
        <v>0.5</v>
      </c>
      <c r="G19" s="124"/>
    </row>
    <row r="20" spans="1:7" ht="29" x14ac:dyDescent="0.35">
      <c r="A20" s="8" t="s">
        <v>16</v>
      </c>
      <c r="B20" s="8">
        <v>7</v>
      </c>
      <c r="C20" s="10" t="s">
        <v>47</v>
      </c>
      <c r="E20" s="121" t="s">
        <v>48</v>
      </c>
      <c r="F20" s="125">
        <v>0.75</v>
      </c>
      <c r="G20" s="124"/>
    </row>
    <row r="21" spans="1:7" ht="72.5" x14ac:dyDescent="0.35">
      <c r="A21" s="8" t="s">
        <v>13</v>
      </c>
      <c r="B21" s="8">
        <v>9</v>
      </c>
      <c r="C21" s="10" t="s">
        <v>49</v>
      </c>
      <c r="E21" s="121" t="s">
        <v>50</v>
      </c>
      <c r="F21" s="125">
        <v>1</v>
      </c>
      <c r="G21" s="124"/>
    </row>
    <row r="22" spans="1:7" ht="43.5" x14ac:dyDescent="0.35">
      <c r="A22" s="8" t="s">
        <v>9</v>
      </c>
      <c r="B22" s="8">
        <v>10</v>
      </c>
      <c r="C22" s="10" t="s">
        <v>51</v>
      </c>
      <c r="G22" s="124"/>
    </row>
    <row r="23" spans="1:7" x14ac:dyDescent="0.35">
      <c r="A23" s="3"/>
      <c r="B23" s="3"/>
      <c r="C23" s="9"/>
    </row>
    <row r="24" spans="1:7" x14ac:dyDescent="0.35">
      <c r="A24" s="12" t="s">
        <v>290</v>
      </c>
      <c r="B24" s="12" t="s">
        <v>3</v>
      </c>
      <c r="C24" s="13" t="s">
        <v>6</v>
      </c>
    </row>
    <row r="25" spans="1:7" x14ac:dyDescent="0.35">
      <c r="A25" s="33" t="s">
        <v>279</v>
      </c>
      <c r="B25" s="115">
        <v>0</v>
      </c>
      <c r="C25" s="114" t="s">
        <v>283</v>
      </c>
    </row>
    <row r="26" spans="1:7" x14ac:dyDescent="0.35">
      <c r="A26" s="33" t="s">
        <v>280</v>
      </c>
      <c r="B26" s="115">
        <v>5</v>
      </c>
      <c r="C26" s="114" t="s">
        <v>282</v>
      </c>
    </row>
    <row r="27" spans="1:7" x14ac:dyDescent="0.35">
      <c r="A27" s="33" t="s">
        <v>281</v>
      </c>
      <c r="B27" s="115">
        <v>10</v>
      </c>
      <c r="C27" s="114" t="s">
        <v>284</v>
      </c>
      <c r="D27" s="3"/>
      <c r="E27" s="118"/>
    </row>
    <row r="28" spans="1:7" x14ac:dyDescent="0.35">
      <c r="D28" s="3"/>
      <c r="E28" s="118"/>
    </row>
    <row r="29" spans="1:7" x14ac:dyDescent="0.35">
      <c r="D29" s="3"/>
      <c r="E29" s="118"/>
    </row>
    <row r="30" spans="1:7" x14ac:dyDescent="0.35">
      <c r="D30" s="3"/>
      <c r="E30" s="118"/>
    </row>
    <row r="31" spans="1:7" x14ac:dyDescent="0.35">
      <c r="D31" s="3"/>
      <c r="E31" s="118"/>
    </row>
    <row r="34" spans="5:5" x14ac:dyDescent="0.35">
      <c r="E34" s="118"/>
    </row>
    <row r="35" spans="5:5" x14ac:dyDescent="0.35">
      <c r="E35" s="118"/>
    </row>
    <row r="36" spans="5:5" x14ac:dyDescent="0.35">
      <c r="E36" s="118"/>
    </row>
    <row r="37" spans="5:5" x14ac:dyDescent="0.35">
      <c r="E37" s="118"/>
    </row>
    <row r="38" spans="5:5" x14ac:dyDescent="0.35">
      <c r="E38" s="118"/>
    </row>
  </sheetData>
  <sheetProtection algorithmName="SHA-512" hashValue="v+WMx1/Ym8z83+go8v2Dd7H/h6YVfMhlfkEaJ3NOtRSHKDpV1FDgo/lD2oVuuV8lOW+YADobBiBorLhvjIo3yA==" saltValue="D5x+a5AvtYct82SKB+6rfA==" spinCount="100000" sheet="1" objects="1" scenarios="1" select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A4384-2232-4838-8AE3-80F613E85B1C}">
  <dimension ref="A1:E22"/>
  <sheetViews>
    <sheetView zoomScale="90" zoomScaleNormal="90" workbookViewId="0">
      <selection sqref="A1:XFD1048576"/>
    </sheetView>
  </sheetViews>
  <sheetFormatPr defaultColWidth="9.08984375" defaultRowHeight="14.5" x14ac:dyDescent="0.35"/>
  <cols>
    <col min="1" max="1" width="90.6328125" style="22" customWidth="1"/>
    <col min="2" max="2" width="6.36328125" style="22" customWidth="1"/>
    <col min="3" max="3" width="90.6328125" style="22" customWidth="1"/>
    <col min="4" max="5" width="75.6328125" style="22" customWidth="1"/>
    <col min="6" max="16384" width="9.08984375" style="23"/>
  </cols>
  <sheetData>
    <row r="1" spans="1:5" ht="18.5" x14ac:dyDescent="0.45">
      <c r="A1" s="131" t="s">
        <v>52</v>
      </c>
      <c r="B1" s="131"/>
      <c r="C1" s="131"/>
    </row>
    <row r="3" spans="1:5" ht="18.5" x14ac:dyDescent="0.35">
      <c r="A3" s="84" t="s">
        <v>53</v>
      </c>
      <c r="B3" s="24"/>
      <c r="C3" s="84" t="s">
        <v>54</v>
      </c>
      <c r="E3" s="23"/>
    </row>
    <row r="4" spans="1:5" ht="29" x14ac:dyDescent="0.35">
      <c r="A4" s="83" t="s">
        <v>55</v>
      </c>
      <c r="B4" s="25"/>
      <c r="C4" s="83" t="s">
        <v>56</v>
      </c>
      <c r="E4" s="23"/>
    </row>
    <row r="5" spans="1:5" ht="29" x14ac:dyDescent="0.35">
      <c r="A5" s="83" t="s">
        <v>57</v>
      </c>
      <c r="B5" s="25"/>
      <c r="C5" s="83" t="s">
        <v>58</v>
      </c>
      <c r="E5" s="23"/>
    </row>
    <row r="6" spans="1:5" ht="35" customHeight="1" x14ac:dyDescent="0.35">
      <c r="A6" s="83" t="s">
        <v>59</v>
      </c>
      <c r="B6" s="25"/>
      <c r="C6" s="83" t="s">
        <v>60</v>
      </c>
      <c r="E6" s="23"/>
    </row>
    <row r="7" spans="1:5" ht="29" x14ac:dyDescent="0.35">
      <c r="A7" s="83" t="s">
        <v>61</v>
      </c>
      <c r="B7" s="25"/>
      <c r="C7" s="83" t="s">
        <v>62</v>
      </c>
      <c r="E7" s="23"/>
    </row>
    <row r="8" spans="1:5" ht="15.5" x14ac:dyDescent="0.35">
      <c r="A8" s="83" t="s">
        <v>63</v>
      </c>
      <c r="B8" s="25"/>
      <c r="C8" s="83" t="s">
        <v>64</v>
      </c>
      <c r="E8" s="23"/>
    </row>
    <row r="9" spans="1:5" ht="29" x14ac:dyDescent="0.35">
      <c r="A9" s="83" t="s">
        <v>65</v>
      </c>
      <c r="B9" s="25"/>
      <c r="C9" s="83" t="s">
        <v>66</v>
      </c>
      <c r="E9" s="23"/>
    </row>
    <row r="10" spans="1:5" ht="29" x14ac:dyDescent="0.35">
      <c r="A10" s="26" t="s">
        <v>67</v>
      </c>
      <c r="B10" s="27"/>
      <c r="C10" s="83" t="s">
        <v>68</v>
      </c>
      <c r="D10" s="23"/>
    </row>
    <row r="11" spans="1:5" ht="29" x14ac:dyDescent="0.35">
      <c r="A11" s="28"/>
      <c r="B11" s="29"/>
      <c r="C11" s="83" t="s">
        <v>69</v>
      </c>
      <c r="D11" s="23"/>
    </row>
    <row r="12" spans="1:5" ht="29" x14ac:dyDescent="0.35">
      <c r="A12" s="28"/>
      <c r="B12" s="29"/>
      <c r="C12" s="83" t="s">
        <v>70</v>
      </c>
      <c r="D12" s="23"/>
    </row>
    <row r="14" spans="1:5" ht="18.5" x14ac:dyDescent="0.35">
      <c r="A14" s="85" t="s">
        <v>71</v>
      </c>
      <c r="B14" s="30"/>
      <c r="C14" s="85" t="s">
        <v>72</v>
      </c>
    </row>
    <row r="15" spans="1:5" ht="29" x14ac:dyDescent="0.35">
      <c r="A15" s="83" t="s">
        <v>73</v>
      </c>
      <c r="B15" s="25"/>
      <c r="C15" s="83" t="s">
        <v>74</v>
      </c>
    </row>
    <row r="16" spans="1:5" ht="29" x14ac:dyDescent="0.35">
      <c r="A16" s="83" t="s">
        <v>75</v>
      </c>
      <c r="B16" s="25"/>
      <c r="C16" s="83" t="s">
        <v>76</v>
      </c>
    </row>
    <row r="17" spans="1:3" ht="29" x14ac:dyDescent="0.35">
      <c r="A17" s="83" t="s">
        <v>77</v>
      </c>
      <c r="B17" s="25"/>
      <c r="C17" s="83" t="s">
        <v>78</v>
      </c>
    </row>
    <row r="18" spans="1:3" ht="15.5" x14ac:dyDescent="0.35">
      <c r="A18" s="83" t="s">
        <v>79</v>
      </c>
      <c r="B18" s="25"/>
      <c r="C18" s="83" t="s">
        <v>80</v>
      </c>
    </row>
    <row r="19" spans="1:3" ht="58" x14ac:dyDescent="0.35">
      <c r="A19" s="83" t="s">
        <v>81</v>
      </c>
      <c r="B19" s="25"/>
      <c r="C19" s="83" t="s">
        <v>82</v>
      </c>
    </row>
    <row r="20" spans="1:3" ht="29" x14ac:dyDescent="0.35">
      <c r="A20" s="83" t="s">
        <v>83</v>
      </c>
      <c r="B20" s="25"/>
      <c r="C20" s="83" t="s">
        <v>84</v>
      </c>
    </row>
    <row r="21" spans="1:3" ht="29" x14ac:dyDescent="0.35">
      <c r="A21" s="83" t="s">
        <v>85</v>
      </c>
      <c r="B21" s="25"/>
      <c r="C21" s="83" t="s">
        <v>86</v>
      </c>
    </row>
    <row r="22" spans="1:3" ht="29" x14ac:dyDescent="0.35">
      <c r="A22" s="83" t="s">
        <v>87</v>
      </c>
      <c r="B22" s="25"/>
      <c r="C22" s="28"/>
    </row>
  </sheetData>
  <sheetProtection algorithmName="SHA-512" hashValue="smO1W2fVNEzlsdwN+h/lTAa+sn76QL5MEywv7pWGwrrUxxxwtfTB0kiE1dTNFyeSsfDBK/SdrzuaXIF1lbzu8A==" saltValue="jUCkVpmlxH/e903qD0mriw==" spinCount="100000" sheet="1" objects="1" scenarios="1" selectLockedCells="1"/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6D632-7292-4CE9-B4B1-C53B6C108640}">
  <dimension ref="A1:G23"/>
  <sheetViews>
    <sheetView zoomScale="90" zoomScaleNormal="90" workbookViewId="0">
      <selection sqref="A1:XFD1048576"/>
    </sheetView>
  </sheetViews>
  <sheetFormatPr defaultColWidth="8.90625" defaultRowHeight="14.5" x14ac:dyDescent="0.35"/>
  <cols>
    <col min="1" max="1" width="65.08984375" customWidth="1"/>
    <col min="2" max="4" width="11.36328125" customWidth="1"/>
  </cols>
  <sheetData>
    <row r="1" spans="1:4" ht="18.5" x14ac:dyDescent="0.45">
      <c r="A1" s="87" t="s">
        <v>88</v>
      </c>
      <c r="B1" s="88"/>
      <c r="C1" s="88"/>
      <c r="D1" s="90"/>
    </row>
    <row r="3" spans="1:4" x14ac:dyDescent="0.35">
      <c r="A3" s="34" t="s">
        <v>89</v>
      </c>
      <c r="B3" s="20" t="str">
        <f>'Mandatory Company Commitment'!C24</f>
        <v>No</v>
      </c>
    </row>
    <row r="5" spans="1:4" ht="45" customHeight="1" x14ac:dyDescent="0.35">
      <c r="A5" s="35" t="s">
        <v>90</v>
      </c>
      <c r="B5" s="36" t="s">
        <v>91</v>
      </c>
      <c r="C5" s="36" t="s">
        <v>3</v>
      </c>
      <c r="D5" s="36" t="s">
        <v>243</v>
      </c>
    </row>
    <row r="6" spans="1:4" ht="45" customHeight="1" x14ac:dyDescent="0.35">
      <c r="A6" s="37" t="s">
        <v>95</v>
      </c>
      <c r="B6" s="38">
        <v>20</v>
      </c>
      <c r="C6" s="39">
        <f>'Company Experience'!F19*10</f>
        <v>0</v>
      </c>
      <c r="D6" s="39">
        <f>(B6/100)*C6</f>
        <v>0</v>
      </c>
    </row>
    <row r="7" spans="1:4" ht="45" customHeight="1" x14ac:dyDescent="0.35">
      <c r="A7" s="37" t="s">
        <v>92</v>
      </c>
      <c r="B7" s="38">
        <v>35</v>
      </c>
      <c r="C7" s="40">
        <f>'Primary Resource'!F30*10</f>
        <v>0</v>
      </c>
      <c r="D7" s="39">
        <f t="shared" ref="D7:D8" si="0">(B7/100)*C7</f>
        <v>0</v>
      </c>
    </row>
    <row r="8" spans="1:4" ht="45" customHeight="1" x14ac:dyDescent="0.35">
      <c r="A8" s="37" t="s">
        <v>93</v>
      </c>
      <c r="B8" s="38">
        <v>15</v>
      </c>
      <c r="C8" s="40">
        <f>'Secondary Resource'!F30*10</f>
        <v>0</v>
      </c>
      <c r="D8" s="39">
        <f t="shared" si="0"/>
        <v>0</v>
      </c>
    </row>
    <row r="9" spans="1:4" ht="45" customHeight="1" x14ac:dyDescent="0.35">
      <c r="A9" s="37" t="s">
        <v>94</v>
      </c>
      <c r="B9" s="38">
        <v>20</v>
      </c>
      <c r="C9" s="40">
        <f>'Elective Company Commitment'!D24*10</f>
        <v>0</v>
      </c>
      <c r="D9" s="39">
        <f>(B9/100)*C9</f>
        <v>0</v>
      </c>
    </row>
    <row r="10" spans="1:4" ht="45" customHeight="1" x14ac:dyDescent="0.35">
      <c r="A10" s="37" t="s">
        <v>299</v>
      </c>
      <c r="B10" s="38">
        <v>10</v>
      </c>
      <c r="C10" s="40">
        <f>IF('Transition-Continuation Plan'!D21="","",'Transition-Continuation Plan'!D21)*10</f>
        <v>0</v>
      </c>
      <c r="D10" s="39">
        <f>(B10/100)*C10</f>
        <v>0</v>
      </c>
    </row>
    <row r="11" spans="1:4" ht="36" customHeight="1" x14ac:dyDescent="0.35">
      <c r="A11" s="41"/>
      <c r="B11" s="91"/>
      <c r="C11" s="108" t="s">
        <v>288</v>
      </c>
      <c r="D11" s="103">
        <f>SUM(D6:D10)</f>
        <v>0</v>
      </c>
    </row>
    <row r="12" spans="1:4" x14ac:dyDescent="0.35">
      <c r="A12" s="31"/>
    </row>
    <row r="13" spans="1:4" x14ac:dyDescent="0.35">
      <c r="A13" s="31"/>
    </row>
    <row r="14" spans="1:4" x14ac:dyDescent="0.35">
      <c r="A14" s="31"/>
    </row>
    <row r="15" spans="1:4" x14ac:dyDescent="0.35">
      <c r="A15" s="31"/>
    </row>
    <row r="16" spans="1:4" x14ac:dyDescent="0.35">
      <c r="A16" s="31"/>
    </row>
    <row r="17" spans="1:7" x14ac:dyDescent="0.35">
      <c r="A17" s="31"/>
    </row>
    <row r="18" spans="1:7" x14ac:dyDescent="0.35">
      <c r="A18" s="32"/>
    </row>
    <row r="19" spans="1:7" x14ac:dyDescent="0.35">
      <c r="A19" s="32"/>
    </row>
    <row r="23" spans="1:7" x14ac:dyDescent="0.35">
      <c r="G23" s="33"/>
    </row>
  </sheetData>
  <sheetProtection algorithmName="SHA-512" hashValue="iGaUGTcEPwvCIKvOvn8H1mr/BmNNovddDd7o7RTSL3iHOdJbf3jAIyklpkknau4AfOpXQfJrRim6rCpSfB0SHQ==" saltValue="9UwSZ4MCTdnug1lBX+FD0w==" spinCount="100000" sheet="1" objects="1" scenarios="1" selectLockedCells="1"/>
  <conditionalFormatting sqref="C6:C10">
    <cfRule type="cellIs" dxfId="4" priority="6" operator="greaterThanOrEqual">
      <formula>50</formula>
    </cfRule>
    <cfRule type="cellIs" dxfId="3" priority="7" operator="lessThan">
      <formula>50</formula>
    </cfRule>
  </conditionalFormatting>
  <conditionalFormatting sqref="D11">
    <cfRule type="cellIs" dxfId="2" priority="1" operator="between">
      <formula>70</formula>
      <formula>100</formula>
    </cfRule>
    <cfRule type="cellIs" dxfId="1" priority="2" operator="between">
      <formula>0</formula>
      <formula>69.99</formula>
    </cfRule>
    <cfRule type="colorScale" priority="3">
      <colorScale>
        <cfvo type="percent" val="70"/>
        <cfvo type="percent" val="100"/>
        <color rgb="FF92D050"/>
        <color rgb="FF92D050"/>
      </colorScale>
    </cfRule>
    <cfRule type="colorScale" priority="4">
      <colorScale>
        <cfvo type="percent" val="70"/>
        <cfvo type="percent" val="100"/>
        <color rgb="FF00B050"/>
        <color rgb="FF00B050"/>
      </colorScale>
    </cfRule>
    <cfRule type="cellIs" dxfId="0" priority="5" operator="lessThan">
      <formula>70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86F1D-9938-47A5-A665-119A730525E2}">
  <dimension ref="A1:C24"/>
  <sheetViews>
    <sheetView topLeftCell="A9" zoomScaleNormal="100" workbookViewId="0">
      <selection activeCell="C21" sqref="C21"/>
    </sheetView>
  </sheetViews>
  <sheetFormatPr defaultColWidth="8.90625" defaultRowHeight="14.5" x14ac:dyDescent="0.35"/>
  <cols>
    <col min="1" max="1" width="11.36328125" customWidth="1"/>
    <col min="2" max="2" width="125.6328125" customWidth="1"/>
  </cols>
  <sheetData>
    <row r="1" spans="1:3" ht="18.5" x14ac:dyDescent="0.45">
      <c r="A1" s="87" t="s">
        <v>158</v>
      </c>
      <c r="B1" s="88"/>
      <c r="C1" s="90"/>
    </row>
    <row r="3" spans="1:3" ht="30" customHeight="1" x14ac:dyDescent="0.35">
      <c r="A3" s="132" t="s">
        <v>159</v>
      </c>
      <c r="B3" s="72" t="s">
        <v>160</v>
      </c>
      <c r="C3" s="73" t="s">
        <v>161</v>
      </c>
    </row>
    <row r="4" spans="1:3" ht="30" customHeight="1" x14ac:dyDescent="0.35">
      <c r="A4" s="133"/>
      <c r="B4" s="74" t="s">
        <v>162</v>
      </c>
      <c r="C4" s="73" t="s">
        <v>163</v>
      </c>
    </row>
    <row r="5" spans="1:3" ht="30" customHeight="1" x14ac:dyDescent="0.35">
      <c r="A5" s="65" t="s">
        <v>164</v>
      </c>
      <c r="B5" s="66" t="s">
        <v>165</v>
      </c>
      <c r="C5" s="67"/>
    </row>
    <row r="6" spans="1:3" ht="30" customHeight="1" x14ac:dyDescent="0.35">
      <c r="A6" s="68" t="s">
        <v>166</v>
      </c>
      <c r="B6" s="69" t="s">
        <v>167</v>
      </c>
      <c r="C6" s="92"/>
    </row>
    <row r="7" spans="1:3" ht="30" customHeight="1" x14ac:dyDescent="0.35">
      <c r="A7" s="68" t="s">
        <v>168</v>
      </c>
      <c r="B7" s="69" t="s">
        <v>169</v>
      </c>
      <c r="C7" s="92"/>
    </row>
    <row r="8" spans="1:3" ht="30" customHeight="1" x14ac:dyDescent="0.35">
      <c r="A8" s="68" t="s">
        <v>170</v>
      </c>
      <c r="B8" s="69" t="s">
        <v>171</v>
      </c>
      <c r="C8" s="92"/>
    </row>
    <row r="9" spans="1:3" ht="30" customHeight="1" x14ac:dyDescent="0.35">
      <c r="A9" s="68" t="s">
        <v>172</v>
      </c>
      <c r="B9" s="69" t="s">
        <v>173</v>
      </c>
      <c r="C9" s="92"/>
    </row>
    <row r="10" spans="1:3" ht="30" customHeight="1" x14ac:dyDescent="0.35">
      <c r="A10" s="68" t="s">
        <v>174</v>
      </c>
      <c r="B10" s="69" t="s">
        <v>175</v>
      </c>
      <c r="C10" s="92"/>
    </row>
    <row r="11" spans="1:3" ht="30" customHeight="1" x14ac:dyDescent="0.35">
      <c r="A11" s="68" t="s">
        <v>176</v>
      </c>
      <c r="B11" s="69" t="s">
        <v>177</v>
      </c>
      <c r="C11" s="92"/>
    </row>
    <row r="12" spans="1:3" ht="30" customHeight="1" x14ac:dyDescent="0.35">
      <c r="A12" s="68" t="s">
        <v>178</v>
      </c>
      <c r="B12" s="69" t="s">
        <v>179</v>
      </c>
      <c r="C12" s="92"/>
    </row>
    <row r="13" spans="1:3" ht="30" customHeight="1" x14ac:dyDescent="0.35">
      <c r="A13" s="65" t="s">
        <v>180</v>
      </c>
      <c r="B13" s="66" t="s">
        <v>181</v>
      </c>
      <c r="C13" s="70"/>
    </row>
    <row r="14" spans="1:3" ht="30" customHeight="1" x14ac:dyDescent="0.35">
      <c r="A14" s="68" t="s">
        <v>182</v>
      </c>
      <c r="B14" s="69" t="s">
        <v>183</v>
      </c>
      <c r="C14" s="92"/>
    </row>
    <row r="15" spans="1:3" ht="30" customHeight="1" x14ac:dyDescent="0.35">
      <c r="A15" s="65" t="s">
        <v>184</v>
      </c>
      <c r="B15" s="66" t="s">
        <v>185</v>
      </c>
      <c r="C15" s="70"/>
    </row>
    <row r="16" spans="1:3" ht="30" customHeight="1" x14ac:dyDescent="0.35">
      <c r="A16" s="68" t="s">
        <v>186</v>
      </c>
      <c r="B16" s="69" t="s">
        <v>187</v>
      </c>
      <c r="C16" s="92"/>
    </row>
    <row r="17" spans="1:3" ht="30" customHeight="1" x14ac:dyDescent="0.35">
      <c r="A17" s="68" t="s">
        <v>188</v>
      </c>
      <c r="B17" s="69" t="s">
        <v>189</v>
      </c>
      <c r="C17" s="92"/>
    </row>
    <row r="18" spans="1:3" ht="30" customHeight="1" x14ac:dyDescent="0.35">
      <c r="A18" s="68" t="s">
        <v>190</v>
      </c>
      <c r="B18" s="69" t="s">
        <v>191</v>
      </c>
      <c r="C18" s="92"/>
    </row>
    <row r="19" spans="1:3" ht="30" customHeight="1" x14ac:dyDescent="0.35">
      <c r="A19" s="68" t="s">
        <v>192</v>
      </c>
      <c r="B19" s="69" t="s">
        <v>193</v>
      </c>
      <c r="C19" s="92"/>
    </row>
    <row r="20" spans="1:3" ht="30" customHeight="1" x14ac:dyDescent="0.35">
      <c r="A20" s="68" t="s">
        <v>194</v>
      </c>
      <c r="B20" s="69" t="s">
        <v>195</v>
      </c>
      <c r="C20" s="92"/>
    </row>
    <row r="21" spans="1:3" ht="30" customHeight="1" x14ac:dyDescent="0.35">
      <c r="A21" s="68" t="s">
        <v>196</v>
      </c>
      <c r="B21" s="69" t="s">
        <v>197</v>
      </c>
      <c r="C21" s="92"/>
    </row>
    <row r="22" spans="1:3" ht="30" customHeight="1" x14ac:dyDescent="0.35">
      <c r="A22" s="68" t="s">
        <v>198</v>
      </c>
      <c r="B22" s="69" t="s">
        <v>199</v>
      </c>
      <c r="C22" s="92"/>
    </row>
    <row r="23" spans="1:3" ht="30" customHeight="1" x14ac:dyDescent="0.35">
      <c r="A23" s="68" t="s">
        <v>200</v>
      </c>
      <c r="B23" s="69" t="s">
        <v>201</v>
      </c>
      <c r="C23" s="92"/>
    </row>
    <row r="24" spans="1:3" ht="30" customHeight="1" x14ac:dyDescent="0.35">
      <c r="A24" s="71"/>
      <c r="B24" s="34" t="s">
        <v>89</v>
      </c>
      <c r="C24" s="42" t="str">
        <f>IF((COUNTIF(C6:C12,"No")+COUNTIF(C14:C14,"No")+COUNTIF(C16:C23,"No")+COUNTIF(C6:C12,"")+COUNTIF(C14:C14,"")+COUNTIF(C16:C23,""))&gt;0,"No","Yes")</f>
        <v>No</v>
      </c>
    </row>
  </sheetData>
  <sheetProtection algorithmName="SHA-512" hashValue="C/tHrKB5hoc489mW+Q2ip1GaphWiR0kxPM3BLWxpnwBwQw5yrW+g5+ofOJ+q3MGvJWVclcGwbCMaxkyiIE+hIg==" saltValue="auvDL7easD4qf1oLJk9/tQ==" spinCount="100000" sheet="1" objects="1" scenarios="1" selectLockedCells="1"/>
  <mergeCells count="1">
    <mergeCell ref="A3:A4"/>
  </mergeCells>
  <dataValidations count="1">
    <dataValidation type="list" allowBlank="1" showInputMessage="1" showErrorMessage="1" sqref="C6:C12 C14 C16:C23" xr:uid="{662C7717-AF5C-4CFE-82A8-E302DA7AEAD8}">
      <formula1>"Yes,No"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915B4-58F8-4B8D-A50A-3431BCA2F787}">
  <dimension ref="A1:L134"/>
  <sheetViews>
    <sheetView zoomScale="90" zoomScaleNormal="90" workbookViewId="0">
      <selection activeCell="C10" sqref="C10"/>
    </sheetView>
  </sheetViews>
  <sheetFormatPr defaultColWidth="8.90625" defaultRowHeight="14.5" x14ac:dyDescent="0.35"/>
  <cols>
    <col min="1" max="1" width="55" customWidth="1"/>
    <col min="2" max="2" width="12.36328125" bestFit="1" customWidth="1"/>
    <col min="3" max="3" width="12.54296875" bestFit="1" customWidth="1"/>
    <col min="4" max="6" width="11.36328125" customWidth="1"/>
    <col min="7" max="7" width="0" hidden="1" customWidth="1"/>
    <col min="8" max="12" width="15.6328125" hidden="1" customWidth="1"/>
    <col min="13" max="13" width="0" hidden="1" customWidth="1"/>
  </cols>
  <sheetData>
    <row r="1" spans="1:12" ht="18.5" x14ac:dyDescent="0.45">
      <c r="A1" s="87" t="s">
        <v>95</v>
      </c>
      <c r="B1" s="88"/>
      <c r="C1" s="88"/>
      <c r="D1" s="88"/>
      <c r="E1" s="88"/>
      <c r="F1" s="90"/>
    </row>
    <row r="3" spans="1:12" ht="26" x14ac:dyDescent="0.35">
      <c r="A3" s="132" t="s">
        <v>96</v>
      </c>
      <c r="B3" s="43" t="s">
        <v>97</v>
      </c>
      <c r="C3" s="43" t="s">
        <v>98</v>
      </c>
      <c r="D3" s="132" t="s">
        <v>3</v>
      </c>
      <c r="E3" s="132" t="s">
        <v>91</v>
      </c>
      <c r="F3" s="132" t="s">
        <v>99</v>
      </c>
      <c r="G3" s="44"/>
      <c r="H3" s="134" t="s">
        <v>100</v>
      </c>
      <c r="I3" s="135"/>
      <c r="J3" s="135"/>
      <c r="K3" s="135"/>
      <c r="L3" s="135"/>
    </row>
    <row r="4" spans="1:12" x14ac:dyDescent="0.35">
      <c r="A4" s="136"/>
      <c r="B4" s="45" t="s">
        <v>91</v>
      </c>
      <c r="C4" s="45" t="s">
        <v>91</v>
      </c>
      <c r="D4" s="136"/>
      <c r="E4" s="136"/>
      <c r="F4" s="136"/>
      <c r="G4" s="44"/>
      <c r="H4" s="134" t="s">
        <v>101</v>
      </c>
      <c r="I4" s="134" t="s">
        <v>102</v>
      </c>
      <c r="J4" s="137" t="s">
        <v>103</v>
      </c>
      <c r="K4" s="134" t="s">
        <v>3</v>
      </c>
      <c r="L4" s="134" t="s">
        <v>91</v>
      </c>
    </row>
    <row r="5" spans="1:12" s="2" customFormat="1" ht="15" customHeight="1" x14ac:dyDescent="0.3">
      <c r="A5" s="133"/>
      <c r="B5" s="46">
        <v>0.9</v>
      </c>
      <c r="C5" s="46">
        <v>0.1</v>
      </c>
      <c r="D5" s="133"/>
      <c r="E5" s="133"/>
      <c r="F5" s="133"/>
      <c r="G5" s="47"/>
      <c r="H5" s="134"/>
      <c r="I5" s="134"/>
      <c r="J5" s="138"/>
      <c r="K5" s="134"/>
      <c r="L5" s="134"/>
    </row>
    <row r="6" spans="1:12" s="2" customFormat="1" ht="30" customHeight="1" x14ac:dyDescent="0.3">
      <c r="A6" s="48" t="s">
        <v>238</v>
      </c>
      <c r="B6" s="92"/>
      <c r="C6" s="92"/>
      <c r="D6" s="50" t="str">
        <f>IF(OR(B6="",C6=""),"",$B$5*VLOOKUP(B6,Scoring!$A$11:$B$15,2,FALSE)+$C$5*VLOOKUP(C6,Scoring!$A$4:$B$8,2,FALSE))</f>
        <v/>
      </c>
      <c r="E6" s="51">
        <f>L6</f>
        <v>6.0790273556231005E-2</v>
      </c>
      <c r="F6" s="52" t="str">
        <f>IF(D6="","",D6*E6)</f>
        <v/>
      </c>
      <c r="G6" s="47"/>
      <c r="H6" s="53" t="s">
        <v>13</v>
      </c>
      <c r="I6" s="53" t="s">
        <v>34</v>
      </c>
      <c r="J6" s="53" t="s">
        <v>50</v>
      </c>
      <c r="K6" s="53">
        <f>(IF(OR(H6="",I6="",J6=""),"",(VLOOKUP(H6,Scoring!$E$4:$F$8,2,FALSE)+VLOOKUP(I6,Scoring!$E$11:$F$15,2,FALSE))*VLOOKUP(J6,Scoring!$E$18:$F$21,2,FALSE)))</f>
        <v>5</v>
      </c>
      <c r="L6" s="54">
        <f>IF(K6="","",$K6/SUM($K$6:$K$18))</f>
        <v>6.0790273556231005E-2</v>
      </c>
    </row>
    <row r="7" spans="1:12" s="2" customFormat="1" ht="30" customHeight="1" x14ac:dyDescent="0.3">
      <c r="A7" s="48" t="s">
        <v>237</v>
      </c>
      <c r="B7" s="92"/>
      <c r="C7" s="92"/>
      <c r="D7" s="50" t="str">
        <f>IF(OR(B7="",C7=""),"",$B$5*VLOOKUP(B7,Scoring!$A$11:$B$15,2,FALSE)+$C$5*VLOOKUP(C7,Scoring!$A$4:$B$8,2,FALSE))</f>
        <v/>
      </c>
      <c r="E7" s="51">
        <f t="shared" ref="E7:E18" si="0">L7</f>
        <v>6.0790273556231005E-2</v>
      </c>
      <c r="F7" s="52" t="str">
        <f t="shared" ref="F7:F18" si="1">IF(D7="","",D7*E7)</f>
        <v/>
      </c>
      <c r="G7" s="47"/>
      <c r="H7" s="53" t="s">
        <v>13</v>
      </c>
      <c r="I7" s="53" t="s">
        <v>34</v>
      </c>
      <c r="J7" s="53" t="s">
        <v>50</v>
      </c>
      <c r="K7" s="53">
        <f>(IF(OR(H7="",I7="",J7=""),"",(VLOOKUP(H7,Scoring!$E$4:$F$8,2,FALSE)+VLOOKUP(I7,Scoring!$E$11:$F$15,2,FALSE))*VLOOKUP(J7,Scoring!$E$18:$F$21,2,FALSE)))</f>
        <v>5</v>
      </c>
      <c r="L7" s="54">
        <f t="shared" ref="L7:L18" si="2">IF(K7="","",$K7/SUM($K$6:$K$18))</f>
        <v>6.0790273556231005E-2</v>
      </c>
    </row>
    <row r="8" spans="1:12" s="2" customFormat="1" ht="30" customHeight="1" x14ac:dyDescent="0.3">
      <c r="A8" s="48" t="s">
        <v>239</v>
      </c>
      <c r="B8" s="92"/>
      <c r="C8" s="92"/>
      <c r="D8" s="50" t="str">
        <f>IF(OR(B8="",C8=""),"",$B$5*VLOOKUP(B8,Scoring!$A$11:$B$15,2,FALSE)+$C$5*VLOOKUP(C8,Scoring!$A$4:$B$8,2,FALSE))</f>
        <v/>
      </c>
      <c r="E8" s="51">
        <f t="shared" si="0"/>
        <v>7.29483282674772E-2</v>
      </c>
      <c r="F8" s="52" t="str">
        <f t="shared" si="1"/>
        <v/>
      </c>
      <c r="G8" s="47"/>
      <c r="H8" s="53" t="s">
        <v>19</v>
      </c>
      <c r="I8" s="53" t="s">
        <v>37</v>
      </c>
      <c r="J8" s="53" t="s">
        <v>48</v>
      </c>
      <c r="K8" s="53">
        <f>(IF(OR(H8="",I8="",J8=""),"",(VLOOKUP(H8,Scoring!$E$4:$F$8,2,FALSE)+VLOOKUP(I8,Scoring!$E$11:$F$15,2,FALSE))*VLOOKUP(J8,Scoring!$E$18:$F$21,2,FALSE)))</f>
        <v>6</v>
      </c>
      <c r="L8" s="54">
        <f t="shared" si="2"/>
        <v>7.29483282674772E-2</v>
      </c>
    </row>
    <row r="9" spans="1:12" s="2" customFormat="1" ht="30" customHeight="1" x14ac:dyDescent="0.3">
      <c r="A9" s="55" t="s">
        <v>107</v>
      </c>
      <c r="B9" s="92"/>
      <c r="C9" s="92"/>
      <c r="D9" s="50" t="str">
        <f>IF(OR(B9="",C9=""),"",$B$5*VLOOKUP(B9,Scoring!$A$11:$B$15,2,FALSE)+$C$5*VLOOKUP(C9,Scoring!$A$4:$B$8,2,FALSE))</f>
        <v/>
      </c>
      <c r="E9" s="51">
        <f t="shared" si="0"/>
        <v>0.12158054711246201</v>
      </c>
      <c r="F9" s="52" t="str">
        <f t="shared" si="1"/>
        <v/>
      </c>
      <c r="G9" s="47"/>
      <c r="H9" s="53" t="s">
        <v>23</v>
      </c>
      <c r="I9" s="53" t="s">
        <v>23</v>
      </c>
      <c r="J9" s="53" t="s">
        <v>50</v>
      </c>
      <c r="K9" s="53">
        <f>(IF(OR(H9="",I9="",J9=""),"",(VLOOKUP(H9,Scoring!$E$4:$F$8,2,FALSE)+VLOOKUP(I9,Scoring!$E$11:$F$15,2,FALSE))*VLOOKUP(J9,Scoring!$E$18:$F$21,2,FALSE)))</f>
        <v>10</v>
      </c>
      <c r="L9" s="54">
        <f t="shared" si="2"/>
        <v>0.12158054711246201</v>
      </c>
    </row>
    <row r="10" spans="1:12" s="2" customFormat="1" ht="30" customHeight="1" x14ac:dyDescent="0.3">
      <c r="A10" s="48" t="s">
        <v>240</v>
      </c>
      <c r="B10" s="92"/>
      <c r="C10" s="92"/>
      <c r="D10" s="50" t="str">
        <f>IF(OR(B10="",C10=""),"",$B$5*VLOOKUP(B10,Scoring!$A$11:$B$15,2,FALSE)+$C$5*VLOOKUP(C10,Scoring!$A$4:$B$8,2,FALSE))</f>
        <v/>
      </c>
      <c r="E10" s="51">
        <f t="shared" si="0"/>
        <v>2.7355623100303952E-2</v>
      </c>
      <c r="F10" s="52" t="str">
        <f t="shared" si="1"/>
        <v/>
      </c>
      <c r="G10" s="47"/>
      <c r="H10" s="53" t="s">
        <v>19</v>
      </c>
      <c r="I10" s="53" t="s">
        <v>23</v>
      </c>
      <c r="J10" s="53" t="s">
        <v>44</v>
      </c>
      <c r="K10" s="53">
        <f>(IF(OR(H10="",I10="",J10=""),"",(VLOOKUP(H10,Scoring!$E$4:$F$8,2,FALSE)+VLOOKUP(I10,Scoring!$E$11:$F$15,2,FALSE))*VLOOKUP(J10,Scoring!$E$18:$F$21,2,FALSE)))</f>
        <v>2.25</v>
      </c>
      <c r="L10" s="54">
        <f t="shared" si="2"/>
        <v>2.7355623100303952E-2</v>
      </c>
    </row>
    <row r="11" spans="1:12" s="2" customFormat="1" ht="30" customHeight="1" x14ac:dyDescent="0.3">
      <c r="A11" s="48" t="s">
        <v>109</v>
      </c>
      <c r="B11" s="92"/>
      <c r="C11" s="92"/>
      <c r="D11" s="50" t="str">
        <f>IF(OR(B11="",C11=""),"",$B$5*VLOOKUP(B11,Scoring!$A$11:$B$15,2,FALSE)+$C$5*VLOOKUP(C11,Scoring!$A$4:$B$8,2,FALSE))</f>
        <v/>
      </c>
      <c r="E11" s="51">
        <f t="shared" si="0"/>
        <v>8.5106382978723402E-2</v>
      </c>
      <c r="F11" s="52" t="str">
        <f t="shared" si="1"/>
        <v/>
      </c>
      <c r="G11" s="47"/>
      <c r="H11" s="53" t="s">
        <v>16</v>
      </c>
      <c r="I11" s="53" t="s">
        <v>37</v>
      </c>
      <c r="J11" s="53" t="s">
        <v>50</v>
      </c>
      <c r="K11" s="53">
        <f>(IF(OR(H11="",I11="",J11=""),"",(VLOOKUP(H11,Scoring!$E$4:$F$8,2,FALSE)+VLOOKUP(I11,Scoring!$E$11:$F$15,2,FALSE))*VLOOKUP(J11,Scoring!$E$18:$F$21,2,FALSE)))</f>
        <v>7</v>
      </c>
      <c r="L11" s="54">
        <f t="shared" si="2"/>
        <v>8.5106382978723402E-2</v>
      </c>
    </row>
    <row r="12" spans="1:12" s="2" customFormat="1" ht="30" customHeight="1" x14ac:dyDescent="0.3">
      <c r="A12" s="48" t="s">
        <v>241</v>
      </c>
      <c r="B12" s="92"/>
      <c r="C12" s="92"/>
      <c r="D12" s="50" t="str">
        <f>IF(OR(B12="",C12=""),"",$B$5*VLOOKUP(B12,Scoring!$A$11:$B$15,2,FALSE)+$C$5*VLOOKUP(C12,Scoring!$A$4:$B$8,2,FALSE))</f>
        <v/>
      </c>
      <c r="E12" s="51">
        <f t="shared" si="0"/>
        <v>9.1185410334346503E-2</v>
      </c>
      <c r="F12" s="52" t="str">
        <f t="shared" si="1"/>
        <v/>
      </c>
      <c r="G12" s="47"/>
      <c r="H12" s="53" t="s">
        <v>23</v>
      </c>
      <c r="I12" s="53" t="s">
        <v>23</v>
      </c>
      <c r="J12" s="53" t="s">
        <v>48</v>
      </c>
      <c r="K12" s="53">
        <f>(IF(OR(H12="",I12="",J12=""),"",(VLOOKUP(H12,Scoring!$E$4:$F$8,2,FALSE)+VLOOKUP(I12,Scoring!$E$11:$F$15,2,FALSE))*VLOOKUP(J12,Scoring!$E$18:$F$21,2,FALSE)))</f>
        <v>7.5</v>
      </c>
      <c r="L12" s="54">
        <f t="shared" si="2"/>
        <v>9.1185410334346503E-2</v>
      </c>
    </row>
    <row r="13" spans="1:12" s="2" customFormat="1" ht="30" customHeight="1" x14ac:dyDescent="0.3">
      <c r="A13" s="48" t="s">
        <v>111</v>
      </c>
      <c r="B13" s="92"/>
      <c r="C13" s="92"/>
      <c r="D13" s="50" t="str">
        <f>IF(OR(B13="",C13=""),"",$B$5*VLOOKUP(B13,Scoring!$A$11:$B$15,2,FALSE)+$C$5*VLOOKUP(C13,Scoring!$A$4:$B$8,2,FALSE))</f>
        <v/>
      </c>
      <c r="E13" s="51">
        <f t="shared" si="0"/>
        <v>9.1185410334346503E-2</v>
      </c>
      <c r="F13" s="52" t="str">
        <f t="shared" si="1"/>
        <v/>
      </c>
      <c r="G13" s="47"/>
      <c r="H13" s="53" t="s">
        <v>23</v>
      </c>
      <c r="I13" s="53" t="s">
        <v>23</v>
      </c>
      <c r="J13" s="53" t="s">
        <v>48</v>
      </c>
      <c r="K13" s="53">
        <f>(IF(OR(H13="",I13="",J13=""),"",(VLOOKUP(H13,Scoring!$E$4:$F$8,2,FALSE)+VLOOKUP(I13,Scoring!$E$11:$F$15,2,FALSE))*VLOOKUP(J13,Scoring!$E$18:$F$21,2,FALSE)))</f>
        <v>7.5</v>
      </c>
      <c r="L13" s="54">
        <f t="shared" si="2"/>
        <v>9.1185410334346503E-2</v>
      </c>
    </row>
    <row r="14" spans="1:12" s="2" customFormat="1" ht="30" customHeight="1" x14ac:dyDescent="0.3">
      <c r="A14" s="48" t="s">
        <v>242</v>
      </c>
      <c r="B14" s="92"/>
      <c r="C14" s="92"/>
      <c r="D14" s="50" t="str">
        <f>IF(OR(B14="",C14=""),"",$B$5*VLOOKUP(B14,Scoring!$A$11:$B$15,2,FALSE)+$C$5*VLOOKUP(C14,Scoring!$A$4:$B$8,2,FALSE))</f>
        <v/>
      </c>
      <c r="E14" s="51">
        <f t="shared" si="0"/>
        <v>9.1185410334346503E-2</v>
      </c>
      <c r="F14" s="52" t="str">
        <f t="shared" si="1"/>
        <v/>
      </c>
      <c r="G14" s="47"/>
      <c r="H14" s="53" t="s">
        <v>23</v>
      </c>
      <c r="I14" s="53" t="s">
        <v>23</v>
      </c>
      <c r="J14" s="53" t="s">
        <v>48</v>
      </c>
      <c r="K14" s="53">
        <f>(IF(OR(H14="",I14="",J14=""),"",(VLOOKUP(H14,Scoring!$E$4:$F$8,2,FALSE)+VLOOKUP(I14,Scoring!$E$11:$F$15,2,FALSE))*VLOOKUP(J14,Scoring!$E$18:$F$21,2,FALSE)))</f>
        <v>7.5</v>
      </c>
      <c r="L14" s="54">
        <f t="shared" si="2"/>
        <v>9.1185410334346503E-2</v>
      </c>
    </row>
    <row r="15" spans="1:12" s="2" customFormat="1" ht="30" customHeight="1" x14ac:dyDescent="0.3">
      <c r="A15" s="55" t="s">
        <v>113</v>
      </c>
      <c r="B15" s="92"/>
      <c r="C15" s="92"/>
      <c r="D15" s="50" t="str">
        <f>IF(OR(B15="",C15=""),"",$B$5*VLOOKUP(B15,Scoring!$A$11:$B$15,2,FALSE)+$C$5*VLOOKUP(C15,Scoring!$A$4:$B$8,2,FALSE))</f>
        <v/>
      </c>
      <c r="E15" s="51">
        <f t="shared" si="0"/>
        <v>9.1185410334346503E-2</v>
      </c>
      <c r="F15" s="52" t="str">
        <f t="shared" si="1"/>
        <v/>
      </c>
      <c r="G15" s="47"/>
      <c r="H15" s="53" t="s">
        <v>23</v>
      </c>
      <c r="I15" s="53" t="s">
        <v>23</v>
      </c>
      <c r="J15" s="53" t="s">
        <v>48</v>
      </c>
      <c r="K15" s="53">
        <f>(IF(OR(H15="",I15="",J15=""),"",(VLOOKUP(H15,Scoring!$E$4:$F$8,2,FALSE)+VLOOKUP(I15,Scoring!$E$11:$F$15,2,FALSE))*VLOOKUP(J15,Scoring!$E$18:$F$21,2,FALSE)))</f>
        <v>7.5</v>
      </c>
      <c r="L15" s="54">
        <f t="shared" si="2"/>
        <v>9.1185410334346503E-2</v>
      </c>
    </row>
    <row r="16" spans="1:12" s="2" customFormat="1" ht="30" customHeight="1" x14ac:dyDescent="0.3">
      <c r="A16" s="48" t="s">
        <v>114</v>
      </c>
      <c r="B16" s="92"/>
      <c r="C16" s="92"/>
      <c r="D16" s="50" t="str">
        <f>IF(OR(B16="",C16=""),"",$B$5*VLOOKUP(B16,Scoring!$A$11:$B$15,2,FALSE)+$C$5*VLOOKUP(C16,Scoring!$A$4:$B$8,2,FALSE))</f>
        <v/>
      </c>
      <c r="E16" s="51">
        <f t="shared" si="0"/>
        <v>4.2553191489361701E-2</v>
      </c>
      <c r="F16" s="52" t="str">
        <f t="shared" si="1"/>
        <v/>
      </c>
      <c r="G16" s="47"/>
      <c r="H16" s="53" t="s">
        <v>16</v>
      </c>
      <c r="I16" s="53" t="s">
        <v>37</v>
      </c>
      <c r="J16" s="53" t="s">
        <v>46</v>
      </c>
      <c r="K16" s="53">
        <f>(IF(OR(H16="",I16="",J16=""),"",(VLOOKUP(H16,Scoring!$E$4:$F$8,2,FALSE)+VLOOKUP(I16,Scoring!$E$11:$F$15,2,FALSE))*VLOOKUP(J16,Scoring!$E$18:$F$21,2,FALSE)))</f>
        <v>3.5</v>
      </c>
      <c r="L16" s="54">
        <f t="shared" si="2"/>
        <v>4.2553191489361701E-2</v>
      </c>
    </row>
    <row r="17" spans="1:12" s="2" customFormat="1" ht="30" customHeight="1" x14ac:dyDescent="0.3">
      <c r="A17" s="48" t="s">
        <v>115</v>
      </c>
      <c r="B17" s="92"/>
      <c r="C17" s="92"/>
      <c r="D17" s="50" t="str">
        <f>IF(OR(B17="",C17=""),"",$B$5*VLOOKUP(B17,Scoring!$A$11:$B$15,2,FALSE)+$C$5*VLOOKUP(C17,Scoring!$A$4:$B$8,2,FALSE))</f>
        <v/>
      </c>
      <c r="E17" s="51">
        <f t="shared" si="0"/>
        <v>4.2553191489361701E-2</v>
      </c>
      <c r="F17" s="52" t="str">
        <f t="shared" si="1"/>
        <v/>
      </c>
      <c r="G17" s="47"/>
      <c r="H17" s="53" t="s">
        <v>16</v>
      </c>
      <c r="I17" s="53" t="s">
        <v>37</v>
      </c>
      <c r="J17" s="53" t="s">
        <v>46</v>
      </c>
      <c r="K17" s="53">
        <f>(IF(OR(H17="",I17="",J17=""),"",(VLOOKUP(H17,Scoring!$E$4:$F$8,2,FALSE)+VLOOKUP(I17,Scoring!$E$11:$F$15,2,FALSE))*VLOOKUP(J17,Scoring!$E$18:$F$21,2,FALSE)))</f>
        <v>3.5</v>
      </c>
      <c r="L17" s="54">
        <f t="shared" si="2"/>
        <v>4.2553191489361701E-2</v>
      </c>
    </row>
    <row r="18" spans="1:12" s="2" customFormat="1" ht="30" customHeight="1" x14ac:dyDescent="0.3">
      <c r="A18" s="48" t="s">
        <v>116</v>
      </c>
      <c r="B18" s="92"/>
      <c r="C18" s="92"/>
      <c r="D18" s="50" t="str">
        <f>IF(OR(B18="",C18=""),"",$B$5*VLOOKUP(B18,Scoring!$A$11:$B$15,2,FALSE)+$C$5*VLOOKUP(C18,Scoring!$A$4:$B$8,2,FALSE))</f>
        <v/>
      </c>
      <c r="E18" s="51">
        <f t="shared" si="0"/>
        <v>0.12158054711246201</v>
      </c>
      <c r="F18" s="52" t="str">
        <f t="shared" si="1"/>
        <v/>
      </c>
      <c r="G18" s="47"/>
      <c r="H18" s="53" t="s">
        <v>23</v>
      </c>
      <c r="I18" s="53" t="s">
        <v>23</v>
      </c>
      <c r="J18" s="53" t="s">
        <v>50</v>
      </c>
      <c r="K18" s="53">
        <f>(IF(OR(H18="",I18="",J18=""),"",(VLOOKUP(H18,Scoring!$E$4:$F$8,2,FALSE)+VLOOKUP(I18,Scoring!$E$11:$F$15,2,FALSE))*VLOOKUP(J18,Scoring!$E$18:$F$21,2,FALSE)))</f>
        <v>10</v>
      </c>
      <c r="L18" s="54">
        <f t="shared" si="2"/>
        <v>0.12158054711246201</v>
      </c>
    </row>
    <row r="19" spans="1:12" s="2" customFormat="1" ht="30" customHeight="1" x14ac:dyDescent="0.3">
      <c r="A19" s="56"/>
      <c r="B19" s="47"/>
      <c r="C19" s="47"/>
      <c r="D19" s="47"/>
      <c r="E19" s="126" t="s">
        <v>289</v>
      </c>
      <c r="F19" s="57">
        <f>SUM(F6:F18)</f>
        <v>0</v>
      </c>
      <c r="G19" s="47"/>
      <c r="H19" s="47"/>
      <c r="I19" s="47"/>
      <c r="J19" s="47"/>
      <c r="K19" s="47"/>
      <c r="L19" s="58">
        <f>SUM(L6:L18)</f>
        <v>0.99999999999999978</v>
      </c>
    </row>
    <row r="20" spans="1:12" s="2" customFormat="1" ht="45" customHeight="1" x14ac:dyDescent="0.3">
      <c r="A20" s="6"/>
      <c r="B20" s="4"/>
      <c r="C20" s="4"/>
      <c r="D20" s="4"/>
      <c r="E20" s="5"/>
      <c r="F20" s="4"/>
      <c r="G20" s="4"/>
      <c r="H20" s="4"/>
      <c r="I20" s="4"/>
      <c r="J20" s="4"/>
      <c r="K20" s="4"/>
    </row>
    <row r="21" spans="1:12" x14ac:dyDescent="0.35">
      <c r="A21" s="6"/>
      <c r="B21" s="4"/>
      <c r="C21" s="4"/>
      <c r="D21" s="4"/>
      <c r="H21" s="4"/>
    </row>
    <row r="22" spans="1:12" x14ac:dyDescent="0.35">
      <c r="A22" s="6"/>
      <c r="B22" s="4"/>
      <c r="C22" s="4"/>
      <c r="D22" s="4"/>
      <c r="H22" s="4"/>
    </row>
    <row r="23" spans="1:12" x14ac:dyDescent="0.35">
      <c r="A23" s="6"/>
      <c r="B23" s="4"/>
      <c r="C23" s="4"/>
      <c r="D23" s="4"/>
      <c r="H23" s="4"/>
    </row>
    <row r="24" spans="1:12" x14ac:dyDescent="0.35">
      <c r="B24" s="4"/>
      <c r="C24" s="4"/>
      <c r="D24" s="4"/>
      <c r="H24" s="4"/>
    </row>
    <row r="25" spans="1:12" x14ac:dyDescent="0.35">
      <c r="B25" s="4"/>
      <c r="C25" s="4"/>
      <c r="D25" s="4"/>
      <c r="H25" s="4"/>
    </row>
    <row r="26" spans="1:12" x14ac:dyDescent="0.35">
      <c r="B26" s="4"/>
      <c r="C26" s="4"/>
      <c r="D26" s="4"/>
      <c r="H26" s="4"/>
    </row>
    <row r="27" spans="1:12" x14ac:dyDescent="0.35">
      <c r="B27" s="4"/>
      <c r="C27" s="4"/>
      <c r="D27" s="4"/>
      <c r="H27" s="4"/>
    </row>
    <row r="28" spans="1:12" x14ac:dyDescent="0.35">
      <c r="B28" s="4"/>
      <c r="C28" s="4"/>
      <c r="D28" s="4"/>
      <c r="H28" s="4"/>
    </row>
    <row r="29" spans="1:12" x14ac:dyDescent="0.35">
      <c r="B29" s="4"/>
      <c r="C29" s="4"/>
      <c r="D29" s="4"/>
      <c r="H29" s="4"/>
    </row>
    <row r="30" spans="1:12" x14ac:dyDescent="0.35">
      <c r="B30" s="4"/>
      <c r="C30" s="4"/>
      <c r="D30" s="4"/>
      <c r="H30" s="4"/>
    </row>
    <row r="31" spans="1:12" x14ac:dyDescent="0.35">
      <c r="B31" s="4"/>
      <c r="C31" s="4"/>
      <c r="D31" s="4"/>
      <c r="H31" s="4"/>
    </row>
    <row r="32" spans="1:12" x14ac:dyDescent="0.35">
      <c r="B32" s="4"/>
      <c r="C32" s="4"/>
      <c r="D32" s="4"/>
      <c r="H32" s="4"/>
    </row>
    <row r="33" spans="2:8" x14ac:dyDescent="0.35">
      <c r="B33" s="4"/>
      <c r="C33" s="4"/>
      <c r="D33" s="4"/>
      <c r="H33" s="4"/>
    </row>
    <row r="34" spans="2:8" x14ac:dyDescent="0.35">
      <c r="B34" s="4"/>
      <c r="C34" s="4"/>
      <c r="D34" s="4"/>
      <c r="H34" s="4"/>
    </row>
    <row r="35" spans="2:8" x14ac:dyDescent="0.35">
      <c r="B35" s="4"/>
      <c r="C35" s="4"/>
      <c r="D35" s="4"/>
      <c r="H35" s="4"/>
    </row>
    <row r="36" spans="2:8" x14ac:dyDescent="0.35">
      <c r="B36" s="4"/>
      <c r="C36" s="4"/>
      <c r="D36" s="4"/>
      <c r="H36" s="4"/>
    </row>
    <row r="37" spans="2:8" x14ac:dyDescent="0.35">
      <c r="B37" s="4"/>
      <c r="C37" s="4"/>
      <c r="D37" s="4"/>
      <c r="H37" s="4"/>
    </row>
    <row r="38" spans="2:8" x14ac:dyDescent="0.35">
      <c r="B38" s="4"/>
      <c r="C38" s="4"/>
      <c r="D38" s="4"/>
      <c r="H38" s="4"/>
    </row>
    <row r="39" spans="2:8" x14ac:dyDescent="0.35">
      <c r="B39" s="4"/>
      <c r="C39" s="4"/>
      <c r="D39" s="4"/>
      <c r="H39" s="4"/>
    </row>
    <row r="40" spans="2:8" x14ac:dyDescent="0.35">
      <c r="B40" s="4"/>
      <c r="C40" s="4"/>
      <c r="D40" s="4"/>
      <c r="H40" s="4"/>
    </row>
    <row r="41" spans="2:8" x14ac:dyDescent="0.35">
      <c r="B41" s="4"/>
      <c r="C41" s="4"/>
      <c r="D41" s="4"/>
      <c r="H41" s="4"/>
    </row>
    <row r="42" spans="2:8" x14ac:dyDescent="0.35">
      <c r="B42" s="4"/>
      <c r="C42" s="4"/>
      <c r="D42" s="4"/>
      <c r="H42" s="4"/>
    </row>
    <row r="43" spans="2:8" x14ac:dyDescent="0.35">
      <c r="B43" s="4"/>
      <c r="C43" s="4"/>
      <c r="D43" s="4"/>
      <c r="H43" s="4"/>
    </row>
    <row r="44" spans="2:8" x14ac:dyDescent="0.35">
      <c r="B44" s="4"/>
      <c r="C44" s="4"/>
      <c r="D44" s="4"/>
      <c r="H44" s="4"/>
    </row>
    <row r="45" spans="2:8" x14ac:dyDescent="0.35">
      <c r="B45" s="4"/>
      <c r="C45" s="4"/>
      <c r="D45" s="4"/>
      <c r="H45" s="4"/>
    </row>
    <row r="46" spans="2:8" x14ac:dyDescent="0.35">
      <c r="B46" s="4"/>
      <c r="C46" s="4"/>
      <c r="D46" s="4"/>
      <c r="H46" s="4"/>
    </row>
    <row r="47" spans="2:8" x14ac:dyDescent="0.35">
      <c r="B47" s="4"/>
      <c r="C47" s="4"/>
      <c r="D47" s="4"/>
      <c r="H47" s="4"/>
    </row>
    <row r="48" spans="2:8" x14ac:dyDescent="0.35">
      <c r="B48" s="4"/>
      <c r="C48" s="4"/>
      <c r="D48" s="4"/>
      <c r="H48" s="4"/>
    </row>
    <row r="49" spans="2:8" x14ac:dyDescent="0.35">
      <c r="B49" s="4"/>
      <c r="C49" s="4"/>
      <c r="D49" s="4"/>
      <c r="H49" s="4"/>
    </row>
    <row r="50" spans="2:8" x14ac:dyDescent="0.35">
      <c r="B50" s="4"/>
      <c r="C50" s="4"/>
      <c r="D50" s="4"/>
      <c r="H50" s="4"/>
    </row>
    <row r="51" spans="2:8" x14ac:dyDescent="0.35">
      <c r="B51" s="4"/>
      <c r="C51" s="4"/>
      <c r="D51" s="4"/>
      <c r="H51" s="4"/>
    </row>
    <row r="52" spans="2:8" x14ac:dyDescent="0.35">
      <c r="B52" s="4"/>
      <c r="C52" s="4"/>
      <c r="D52" s="4"/>
      <c r="H52" s="4"/>
    </row>
    <row r="53" spans="2:8" x14ac:dyDescent="0.35">
      <c r="B53" s="4"/>
      <c r="C53" s="4"/>
      <c r="D53" s="4"/>
      <c r="H53" s="4"/>
    </row>
    <row r="54" spans="2:8" x14ac:dyDescent="0.35">
      <c r="B54" s="4"/>
      <c r="C54" s="4"/>
      <c r="D54" s="4"/>
      <c r="H54" s="4"/>
    </row>
    <row r="55" spans="2:8" x14ac:dyDescent="0.35">
      <c r="B55" s="4"/>
      <c r="C55" s="4"/>
      <c r="D55" s="4"/>
      <c r="H55" s="4"/>
    </row>
    <row r="56" spans="2:8" x14ac:dyDescent="0.35">
      <c r="B56" s="4"/>
      <c r="C56" s="4"/>
      <c r="D56" s="4"/>
      <c r="H56" s="4"/>
    </row>
    <row r="57" spans="2:8" x14ac:dyDescent="0.35">
      <c r="B57" s="4"/>
      <c r="C57" s="4"/>
      <c r="D57" s="4"/>
      <c r="H57" s="4"/>
    </row>
    <row r="58" spans="2:8" x14ac:dyDescent="0.35">
      <c r="B58" s="4"/>
      <c r="C58" s="4"/>
      <c r="D58" s="4"/>
      <c r="H58" s="4"/>
    </row>
    <row r="59" spans="2:8" x14ac:dyDescent="0.35">
      <c r="B59" s="4"/>
      <c r="C59" s="4"/>
      <c r="D59" s="4"/>
      <c r="H59" s="4"/>
    </row>
    <row r="60" spans="2:8" x14ac:dyDescent="0.35">
      <c r="B60" s="4"/>
      <c r="C60" s="4"/>
      <c r="D60" s="4"/>
      <c r="H60" s="4"/>
    </row>
    <row r="61" spans="2:8" x14ac:dyDescent="0.35">
      <c r="B61" s="4"/>
      <c r="C61" s="4"/>
      <c r="D61" s="4"/>
      <c r="H61" s="4"/>
    </row>
    <row r="62" spans="2:8" x14ac:dyDescent="0.35">
      <c r="B62" s="4"/>
      <c r="C62" s="4"/>
      <c r="D62" s="4"/>
      <c r="H62" s="4"/>
    </row>
    <row r="63" spans="2:8" x14ac:dyDescent="0.35">
      <c r="B63" s="4"/>
      <c r="C63" s="4"/>
      <c r="D63" s="4"/>
      <c r="H63" s="4"/>
    </row>
    <row r="64" spans="2:8" x14ac:dyDescent="0.35">
      <c r="B64" s="4"/>
      <c r="C64" s="4"/>
      <c r="D64" s="4"/>
      <c r="H64" s="4"/>
    </row>
    <row r="65" spans="2:8" x14ac:dyDescent="0.35">
      <c r="B65" s="4"/>
      <c r="C65" s="4"/>
      <c r="D65" s="4"/>
      <c r="H65" s="4"/>
    </row>
    <row r="66" spans="2:8" x14ac:dyDescent="0.35">
      <c r="B66" s="4"/>
      <c r="C66" s="4"/>
      <c r="D66" s="4"/>
      <c r="H66" s="4"/>
    </row>
    <row r="67" spans="2:8" x14ac:dyDescent="0.35">
      <c r="B67" s="4"/>
      <c r="C67" s="4"/>
      <c r="D67" s="4"/>
      <c r="H67" s="4"/>
    </row>
    <row r="68" spans="2:8" x14ac:dyDescent="0.35">
      <c r="B68" s="4"/>
      <c r="C68" s="4"/>
      <c r="D68" s="4"/>
      <c r="H68" s="4"/>
    </row>
    <row r="69" spans="2:8" x14ac:dyDescent="0.35">
      <c r="B69" s="4"/>
      <c r="C69" s="4"/>
      <c r="D69" s="4"/>
      <c r="H69" s="4"/>
    </row>
    <row r="70" spans="2:8" x14ac:dyDescent="0.35">
      <c r="B70" s="4"/>
      <c r="C70" s="4"/>
      <c r="D70" s="4"/>
      <c r="H70" s="4"/>
    </row>
    <row r="71" spans="2:8" x14ac:dyDescent="0.35">
      <c r="B71" s="4"/>
      <c r="C71" s="4"/>
      <c r="D71" s="4"/>
      <c r="H71" s="4"/>
    </row>
    <row r="72" spans="2:8" x14ac:dyDescent="0.35">
      <c r="B72" s="4"/>
      <c r="C72" s="4"/>
      <c r="D72" s="4"/>
      <c r="H72" s="4"/>
    </row>
    <row r="73" spans="2:8" x14ac:dyDescent="0.35">
      <c r="B73" s="4"/>
      <c r="C73" s="4"/>
      <c r="D73" s="4"/>
      <c r="H73" s="4"/>
    </row>
    <row r="74" spans="2:8" x14ac:dyDescent="0.35">
      <c r="B74" s="4"/>
      <c r="C74" s="4"/>
      <c r="D74" s="4"/>
      <c r="H74" s="4"/>
    </row>
    <row r="75" spans="2:8" x14ac:dyDescent="0.35">
      <c r="B75" s="4"/>
      <c r="C75" s="4"/>
      <c r="D75" s="4"/>
      <c r="H75" s="4"/>
    </row>
    <row r="76" spans="2:8" x14ac:dyDescent="0.35">
      <c r="B76" s="4"/>
      <c r="C76" s="4"/>
      <c r="D76" s="4"/>
      <c r="H76" s="4"/>
    </row>
    <row r="77" spans="2:8" x14ac:dyDescent="0.35">
      <c r="B77" s="4"/>
      <c r="C77" s="4"/>
      <c r="D77" s="4"/>
      <c r="H77" s="4"/>
    </row>
    <row r="78" spans="2:8" x14ac:dyDescent="0.35">
      <c r="B78" s="4"/>
      <c r="C78" s="4"/>
      <c r="D78" s="4"/>
      <c r="H78" s="4"/>
    </row>
    <row r="79" spans="2:8" x14ac:dyDescent="0.35">
      <c r="B79" s="4"/>
      <c r="C79" s="4"/>
      <c r="D79" s="4"/>
      <c r="H79" s="4"/>
    </row>
    <row r="80" spans="2:8" x14ac:dyDescent="0.35">
      <c r="B80" s="4"/>
      <c r="C80" s="4"/>
      <c r="D80" s="4"/>
      <c r="H80" s="4"/>
    </row>
    <row r="81" spans="2:8" x14ac:dyDescent="0.35">
      <c r="B81" s="4"/>
      <c r="C81" s="4"/>
      <c r="D81" s="4"/>
      <c r="H81" s="4"/>
    </row>
    <row r="82" spans="2:8" x14ac:dyDescent="0.35">
      <c r="B82" s="4"/>
      <c r="C82" s="4"/>
      <c r="D82" s="4"/>
      <c r="H82" s="4"/>
    </row>
    <row r="83" spans="2:8" x14ac:dyDescent="0.35">
      <c r="B83" s="4"/>
      <c r="C83" s="4"/>
      <c r="D83" s="4"/>
      <c r="H83" s="4"/>
    </row>
    <row r="84" spans="2:8" x14ac:dyDescent="0.35">
      <c r="B84" s="4"/>
      <c r="C84" s="4"/>
      <c r="D84" s="4"/>
      <c r="H84" s="4"/>
    </row>
    <row r="85" spans="2:8" x14ac:dyDescent="0.35">
      <c r="B85" s="4"/>
      <c r="C85" s="4"/>
      <c r="D85" s="4"/>
      <c r="H85" s="4"/>
    </row>
    <row r="86" spans="2:8" x14ac:dyDescent="0.35">
      <c r="B86" s="4"/>
      <c r="C86" s="4"/>
      <c r="D86" s="4"/>
      <c r="H86" s="4"/>
    </row>
    <row r="87" spans="2:8" x14ac:dyDescent="0.35">
      <c r="B87" s="4"/>
      <c r="C87" s="4"/>
      <c r="D87" s="4"/>
      <c r="H87" s="4"/>
    </row>
    <row r="88" spans="2:8" x14ac:dyDescent="0.35">
      <c r="B88" s="4"/>
      <c r="C88" s="4"/>
      <c r="D88" s="4"/>
      <c r="H88" s="4"/>
    </row>
    <row r="89" spans="2:8" x14ac:dyDescent="0.35">
      <c r="B89" s="4"/>
      <c r="C89" s="4"/>
      <c r="D89" s="4"/>
      <c r="H89" s="4"/>
    </row>
    <row r="90" spans="2:8" x14ac:dyDescent="0.35">
      <c r="B90" s="4"/>
      <c r="C90" s="4"/>
      <c r="D90" s="4"/>
      <c r="H90" s="4"/>
    </row>
    <row r="91" spans="2:8" x14ac:dyDescent="0.35">
      <c r="B91" s="4"/>
      <c r="C91" s="4"/>
      <c r="D91" s="4"/>
      <c r="H91" s="4"/>
    </row>
    <row r="92" spans="2:8" x14ac:dyDescent="0.35">
      <c r="B92" s="4"/>
      <c r="C92" s="4"/>
      <c r="D92" s="4"/>
      <c r="H92" s="4"/>
    </row>
    <row r="93" spans="2:8" x14ac:dyDescent="0.35">
      <c r="B93" s="4"/>
      <c r="C93" s="4"/>
      <c r="D93" s="4"/>
      <c r="H93" s="4"/>
    </row>
    <row r="94" spans="2:8" x14ac:dyDescent="0.35">
      <c r="B94" s="4"/>
      <c r="C94" s="4"/>
      <c r="D94" s="4"/>
      <c r="H94" s="4"/>
    </row>
    <row r="95" spans="2:8" x14ac:dyDescent="0.35">
      <c r="B95" s="4"/>
      <c r="C95" s="4"/>
      <c r="D95" s="4"/>
      <c r="H95" s="4"/>
    </row>
    <row r="96" spans="2:8" x14ac:dyDescent="0.35">
      <c r="B96" s="4"/>
      <c r="C96" s="4"/>
      <c r="D96" s="4"/>
      <c r="H96" s="4"/>
    </row>
    <row r="97" spans="2:8" x14ac:dyDescent="0.35">
      <c r="B97" s="4"/>
      <c r="C97" s="4"/>
      <c r="D97" s="4"/>
      <c r="H97" s="4"/>
    </row>
    <row r="98" spans="2:8" x14ac:dyDescent="0.35">
      <c r="B98" s="4"/>
      <c r="C98" s="4"/>
      <c r="D98" s="4"/>
      <c r="H98" s="4"/>
    </row>
    <row r="99" spans="2:8" x14ac:dyDescent="0.35">
      <c r="B99" s="4"/>
      <c r="C99" s="4"/>
      <c r="D99" s="4"/>
      <c r="H99" s="4"/>
    </row>
    <row r="100" spans="2:8" x14ac:dyDescent="0.35">
      <c r="B100" s="4"/>
      <c r="C100" s="4"/>
      <c r="D100" s="4"/>
      <c r="H100" s="4"/>
    </row>
    <row r="101" spans="2:8" x14ac:dyDescent="0.35">
      <c r="B101" s="4"/>
      <c r="C101" s="4"/>
      <c r="D101" s="4"/>
      <c r="H101" s="4"/>
    </row>
    <row r="102" spans="2:8" x14ac:dyDescent="0.35">
      <c r="B102" s="4"/>
      <c r="C102" s="4"/>
      <c r="D102" s="4"/>
      <c r="H102" s="4"/>
    </row>
    <row r="103" spans="2:8" x14ac:dyDescent="0.35">
      <c r="B103" s="4"/>
      <c r="C103" s="4"/>
      <c r="D103" s="4"/>
      <c r="H103" s="4"/>
    </row>
    <row r="104" spans="2:8" x14ac:dyDescent="0.35">
      <c r="B104" s="4"/>
      <c r="C104" s="4"/>
      <c r="D104" s="4"/>
      <c r="H104" s="4"/>
    </row>
    <row r="105" spans="2:8" x14ac:dyDescent="0.35">
      <c r="B105" s="4"/>
      <c r="C105" s="4"/>
      <c r="D105" s="4"/>
      <c r="H105" s="4"/>
    </row>
    <row r="106" spans="2:8" x14ac:dyDescent="0.35">
      <c r="B106" s="4"/>
      <c r="C106" s="4"/>
      <c r="D106" s="4"/>
      <c r="H106" s="4"/>
    </row>
    <row r="107" spans="2:8" x14ac:dyDescent="0.35">
      <c r="B107" s="4"/>
      <c r="C107" s="4"/>
      <c r="D107" s="4"/>
      <c r="H107" s="4"/>
    </row>
    <row r="108" spans="2:8" x14ac:dyDescent="0.35">
      <c r="B108" s="4"/>
      <c r="C108" s="4"/>
      <c r="D108" s="4"/>
      <c r="H108" s="4"/>
    </row>
    <row r="109" spans="2:8" x14ac:dyDescent="0.35">
      <c r="B109" s="4"/>
      <c r="C109" s="4"/>
      <c r="D109" s="4"/>
      <c r="H109" s="4"/>
    </row>
    <row r="110" spans="2:8" x14ac:dyDescent="0.35">
      <c r="B110" s="4"/>
      <c r="C110" s="4"/>
      <c r="D110" s="4"/>
      <c r="H110" s="4"/>
    </row>
    <row r="111" spans="2:8" x14ac:dyDescent="0.35">
      <c r="B111" s="4"/>
      <c r="C111" s="4"/>
      <c r="D111" s="4"/>
      <c r="H111" s="4"/>
    </row>
    <row r="112" spans="2:8" x14ac:dyDescent="0.35">
      <c r="B112" s="4"/>
      <c r="C112" s="4"/>
      <c r="D112" s="4"/>
      <c r="H112" s="4"/>
    </row>
    <row r="113" spans="2:8" x14ac:dyDescent="0.35">
      <c r="B113" s="4"/>
      <c r="C113" s="4"/>
      <c r="D113" s="4"/>
      <c r="H113" s="4"/>
    </row>
    <row r="114" spans="2:8" x14ac:dyDescent="0.35">
      <c r="B114" s="4"/>
      <c r="C114" s="4"/>
      <c r="D114" s="4"/>
      <c r="H114" s="4"/>
    </row>
    <row r="115" spans="2:8" x14ac:dyDescent="0.35">
      <c r="B115" s="4"/>
      <c r="C115" s="4"/>
      <c r="D115" s="4"/>
      <c r="H115" s="4"/>
    </row>
    <row r="116" spans="2:8" x14ac:dyDescent="0.35">
      <c r="B116" s="4"/>
      <c r="C116" s="4"/>
      <c r="D116" s="4"/>
      <c r="H116" s="4"/>
    </row>
    <row r="117" spans="2:8" x14ac:dyDescent="0.35">
      <c r="B117" s="4"/>
      <c r="C117" s="4"/>
      <c r="D117" s="4"/>
      <c r="H117" s="4"/>
    </row>
    <row r="118" spans="2:8" x14ac:dyDescent="0.35">
      <c r="B118" s="4"/>
      <c r="C118" s="4"/>
      <c r="D118" s="4"/>
      <c r="H118" s="4"/>
    </row>
    <row r="119" spans="2:8" x14ac:dyDescent="0.35">
      <c r="B119" s="4"/>
      <c r="C119" s="4"/>
      <c r="D119" s="4"/>
      <c r="H119" s="4"/>
    </row>
    <row r="120" spans="2:8" x14ac:dyDescent="0.35">
      <c r="B120" s="4"/>
      <c r="C120" s="4"/>
      <c r="D120" s="4"/>
      <c r="H120" s="4"/>
    </row>
    <row r="121" spans="2:8" x14ac:dyDescent="0.35">
      <c r="B121" s="4"/>
      <c r="C121" s="4"/>
      <c r="D121" s="4"/>
      <c r="H121" s="4"/>
    </row>
    <row r="122" spans="2:8" x14ac:dyDescent="0.35">
      <c r="B122" s="4"/>
      <c r="C122" s="4"/>
      <c r="D122" s="4"/>
      <c r="H122" s="4"/>
    </row>
    <row r="123" spans="2:8" x14ac:dyDescent="0.35">
      <c r="B123" s="4"/>
      <c r="C123" s="4"/>
      <c r="D123" s="4"/>
      <c r="H123" s="4"/>
    </row>
    <row r="124" spans="2:8" x14ac:dyDescent="0.35">
      <c r="B124" s="4"/>
      <c r="C124" s="4"/>
      <c r="D124" s="4"/>
      <c r="H124" s="4"/>
    </row>
    <row r="125" spans="2:8" x14ac:dyDescent="0.35">
      <c r="B125" s="4"/>
      <c r="C125" s="4"/>
      <c r="D125" s="4"/>
      <c r="H125" s="4"/>
    </row>
    <row r="126" spans="2:8" x14ac:dyDescent="0.35">
      <c r="B126" s="4"/>
      <c r="C126" s="4"/>
      <c r="D126" s="4"/>
      <c r="H126" s="4"/>
    </row>
    <row r="127" spans="2:8" x14ac:dyDescent="0.35">
      <c r="B127" s="4"/>
      <c r="C127" s="4"/>
      <c r="D127" s="4"/>
      <c r="H127" s="4"/>
    </row>
    <row r="128" spans="2:8" x14ac:dyDescent="0.35">
      <c r="B128" s="4"/>
      <c r="C128" s="4"/>
      <c r="D128" s="4"/>
      <c r="H128" s="4"/>
    </row>
    <row r="129" spans="2:8" x14ac:dyDescent="0.35">
      <c r="B129" s="4"/>
      <c r="C129" s="4"/>
      <c r="D129" s="4"/>
      <c r="H129" s="4"/>
    </row>
    <row r="130" spans="2:8" x14ac:dyDescent="0.35">
      <c r="B130" s="4"/>
      <c r="C130" s="4"/>
      <c r="D130" s="4"/>
      <c r="H130" s="4"/>
    </row>
    <row r="131" spans="2:8" x14ac:dyDescent="0.35">
      <c r="B131" s="4"/>
      <c r="C131" s="4"/>
      <c r="D131" s="4"/>
      <c r="H131" s="4"/>
    </row>
    <row r="132" spans="2:8" x14ac:dyDescent="0.35">
      <c r="B132" s="4"/>
      <c r="C132" s="4"/>
      <c r="D132" s="4"/>
      <c r="H132" s="4"/>
    </row>
    <row r="133" spans="2:8" x14ac:dyDescent="0.35">
      <c r="B133" s="4"/>
      <c r="C133" s="4"/>
      <c r="D133" s="4"/>
      <c r="H133" s="4"/>
    </row>
    <row r="134" spans="2:8" x14ac:dyDescent="0.35">
      <c r="B134" s="4"/>
      <c r="C134" s="4"/>
      <c r="D134" s="4"/>
      <c r="H134" s="4"/>
    </row>
  </sheetData>
  <sheetProtection algorithmName="SHA-512" hashValue="0pMXjXogRZrIWMjR+KB+ozdKAvEg/xRgoeUx1DD5M4rg5/SQs/UAQhO26XO6kLHRn9pGht2LBigZzacxkpjteQ==" saltValue="MowtAkxdGarjNUbOcVM7Iw==" spinCount="100000" sheet="1" selectLockedCells="1"/>
  <mergeCells count="10">
    <mergeCell ref="I4:I5"/>
    <mergeCell ref="K4:K5"/>
    <mergeCell ref="L4:L5"/>
    <mergeCell ref="H3:L3"/>
    <mergeCell ref="A3:A5"/>
    <mergeCell ref="D3:D5"/>
    <mergeCell ref="E3:E5"/>
    <mergeCell ref="F3:F5"/>
    <mergeCell ref="H4:H5"/>
    <mergeCell ref="J4:J5"/>
  </mergeCells>
  <conditionalFormatting sqref="E1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1">
    <dataValidation type="list" allowBlank="1" showInputMessage="1" showErrorMessage="1" sqref="H19:H134" xr:uid="{33FFFC03-FA36-4B2B-86A4-45B19EB07A3A}">
      <formula1>"0,2,3,4,5"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A99C633-5C65-4043-A0F0-AD92F8CE6337}">
          <x14:formula1>
            <xm:f>Scoring!$A$11:$A$15</xm:f>
          </x14:formula1>
          <xm:sqref>B6:B134</xm:sqref>
        </x14:dataValidation>
        <x14:dataValidation type="list" allowBlank="1" showInputMessage="1" showErrorMessage="1" xr:uid="{BCDCF1DD-0327-4898-B672-A18144DDF07F}">
          <x14:formula1>
            <xm:f>Scoring!$A$4:$A$8</xm:f>
          </x14:formula1>
          <xm:sqref>C6:C134</xm:sqref>
        </x14:dataValidation>
        <x14:dataValidation type="list" allowBlank="1" showInputMessage="1" showErrorMessage="1" xr:uid="{BB2D5968-322F-4F53-BCC0-4203E13B975B}">
          <x14:formula1>
            <xm:f>Scoring!$E$4:$E$8</xm:f>
          </x14:formula1>
          <xm:sqref>H6:H18</xm:sqref>
        </x14:dataValidation>
        <x14:dataValidation type="list" allowBlank="1" showInputMessage="1" showErrorMessage="1" xr:uid="{39F00536-F752-4B76-87CA-8F874632D17B}">
          <x14:formula1>
            <xm:f>Scoring!$E$11:$E$15</xm:f>
          </x14:formula1>
          <xm:sqref>I6:I18</xm:sqref>
        </x14:dataValidation>
        <x14:dataValidation type="list" allowBlank="1" showInputMessage="1" showErrorMessage="1" xr:uid="{A3DAFE7D-FDA7-4EA2-AB67-BC74395D0C6F}">
          <x14:formula1>
            <xm:f>Scoring!$E$18:$E$21</xm:f>
          </x14:formula1>
          <xm:sqref>J6:J18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82CDF-B546-48BE-934A-49C21F8F6E59}">
  <dimension ref="A1:L51"/>
  <sheetViews>
    <sheetView zoomScale="80" zoomScaleNormal="80" workbookViewId="0">
      <selection activeCell="E13" sqref="E13"/>
    </sheetView>
  </sheetViews>
  <sheetFormatPr defaultRowHeight="14.5" x14ac:dyDescent="0.35"/>
  <cols>
    <col min="1" max="3" width="15.6328125" customWidth="1"/>
    <col min="4" max="4" width="30.6328125" customWidth="1"/>
    <col min="5" max="5" width="15.6328125" customWidth="1"/>
    <col min="6" max="6" width="2" customWidth="1"/>
    <col min="7" max="12" width="15.6328125" customWidth="1"/>
  </cols>
  <sheetData>
    <row r="1" spans="1:12" ht="18.5" x14ac:dyDescent="0.45">
      <c r="A1" s="87" t="s">
        <v>117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90"/>
    </row>
    <row r="3" spans="1:12" ht="18.5" x14ac:dyDescent="0.45">
      <c r="A3" s="18" t="s">
        <v>118</v>
      </c>
    </row>
    <row r="4" spans="1:12" x14ac:dyDescent="0.35">
      <c r="A4" s="19" t="s">
        <v>119</v>
      </c>
    </row>
    <row r="6" spans="1:12" ht="30" customHeight="1" x14ac:dyDescent="0.35">
      <c r="A6" s="142" t="s">
        <v>120</v>
      </c>
      <c r="B6" s="142"/>
      <c r="C6" s="142"/>
      <c r="D6" s="142" t="s">
        <v>121</v>
      </c>
      <c r="E6" s="142"/>
      <c r="G6" s="142" t="s">
        <v>122</v>
      </c>
      <c r="H6" s="142"/>
      <c r="I6" s="142"/>
      <c r="J6" s="142" t="s">
        <v>121</v>
      </c>
      <c r="K6" s="142"/>
      <c r="L6" s="142"/>
    </row>
    <row r="7" spans="1:12" ht="30" customHeight="1" x14ac:dyDescent="0.35">
      <c r="A7" s="144"/>
      <c r="B7" s="144"/>
      <c r="C7" s="144"/>
      <c r="D7" s="143"/>
      <c r="E7" s="143"/>
      <c r="G7" s="144"/>
      <c r="H7" s="144"/>
      <c r="I7" s="144"/>
      <c r="J7" s="143"/>
      <c r="K7" s="143"/>
      <c r="L7" s="143"/>
    </row>
    <row r="8" spans="1:12" ht="30" customHeight="1" x14ac:dyDescent="0.35">
      <c r="A8" s="144"/>
      <c r="B8" s="144"/>
      <c r="C8" s="144"/>
      <c r="D8" s="142" t="s">
        <v>123</v>
      </c>
      <c r="E8" s="142"/>
      <c r="G8" s="144"/>
      <c r="H8" s="144"/>
      <c r="I8" s="144"/>
      <c r="J8" s="142" t="s">
        <v>123</v>
      </c>
      <c r="K8" s="142"/>
      <c r="L8" s="142"/>
    </row>
    <row r="9" spans="1:12" ht="30" customHeight="1" x14ac:dyDescent="0.35">
      <c r="A9" s="144"/>
      <c r="B9" s="144"/>
      <c r="C9" s="144"/>
      <c r="D9" s="143"/>
      <c r="E9" s="143"/>
      <c r="G9" s="144"/>
      <c r="H9" s="144"/>
      <c r="I9" s="144"/>
      <c r="J9" s="143"/>
      <c r="K9" s="143"/>
      <c r="L9" s="143"/>
    </row>
    <row r="10" spans="1:12" ht="30" customHeight="1" x14ac:dyDescent="0.35">
      <c r="A10" s="14" t="s">
        <v>124</v>
      </c>
      <c r="B10" s="14" t="s">
        <v>125</v>
      </c>
      <c r="C10" s="14" t="s">
        <v>126</v>
      </c>
      <c r="D10" s="142" t="s">
        <v>127</v>
      </c>
      <c r="E10" s="142"/>
      <c r="G10" s="14" t="s">
        <v>124</v>
      </c>
      <c r="H10" s="14" t="s">
        <v>125</v>
      </c>
      <c r="I10" s="14" t="s">
        <v>126</v>
      </c>
      <c r="J10" s="142" t="s">
        <v>127</v>
      </c>
      <c r="K10" s="142"/>
      <c r="L10" s="142"/>
    </row>
    <row r="11" spans="1:12" ht="30" customHeight="1" x14ac:dyDescent="0.35">
      <c r="A11" s="127"/>
      <c r="B11" s="127"/>
      <c r="C11" s="127"/>
      <c r="D11" s="143"/>
      <c r="E11" s="143"/>
      <c r="G11" s="127"/>
      <c r="H11" s="127"/>
      <c r="I11" s="127"/>
      <c r="J11" s="143"/>
      <c r="K11" s="143"/>
      <c r="L11" s="143"/>
    </row>
    <row r="12" spans="1:12" ht="30" customHeight="1" x14ac:dyDescent="0.35">
      <c r="A12" s="142" t="s">
        <v>128</v>
      </c>
      <c r="B12" s="142"/>
      <c r="C12" s="142"/>
      <c r="D12" s="142"/>
      <c r="E12" s="142"/>
      <c r="G12" s="142" t="s">
        <v>128</v>
      </c>
      <c r="H12" s="142"/>
      <c r="I12" s="142"/>
      <c r="J12" s="142"/>
      <c r="K12" s="142"/>
      <c r="L12" s="142"/>
    </row>
    <row r="13" spans="1:12" ht="45" customHeight="1" x14ac:dyDescent="0.35">
      <c r="A13" s="139" t="s">
        <v>104</v>
      </c>
      <c r="B13" s="139"/>
      <c r="C13" s="128"/>
      <c r="D13" s="16" t="s">
        <v>110</v>
      </c>
      <c r="E13" s="128"/>
      <c r="F13" s="3"/>
      <c r="G13" s="139" t="s">
        <v>104</v>
      </c>
      <c r="H13" s="139"/>
      <c r="I13" s="128"/>
      <c r="J13" s="139" t="s">
        <v>110</v>
      </c>
      <c r="K13" s="139"/>
      <c r="L13" s="128"/>
    </row>
    <row r="14" spans="1:12" ht="45" customHeight="1" x14ac:dyDescent="0.35">
      <c r="A14" s="139" t="s">
        <v>105</v>
      </c>
      <c r="B14" s="139"/>
      <c r="C14" s="128"/>
      <c r="D14" s="16" t="s">
        <v>111</v>
      </c>
      <c r="E14" s="128"/>
      <c r="F14" s="3"/>
      <c r="G14" s="139" t="s">
        <v>105</v>
      </c>
      <c r="H14" s="139"/>
      <c r="I14" s="128"/>
      <c r="J14" s="139" t="s">
        <v>111</v>
      </c>
      <c r="K14" s="139"/>
      <c r="L14" s="128"/>
    </row>
    <row r="15" spans="1:12" ht="45" customHeight="1" x14ac:dyDescent="0.35">
      <c r="A15" s="139" t="s">
        <v>106</v>
      </c>
      <c r="B15" s="139"/>
      <c r="C15" s="128"/>
      <c r="D15" s="16" t="s">
        <v>112</v>
      </c>
      <c r="E15" s="128"/>
      <c r="F15" s="3"/>
      <c r="G15" s="139" t="s">
        <v>106</v>
      </c>
      <c r="H15" s="139"/>
      <c r="I15" s="128"/>
      <c r="J15" s="139" t="s">
        <v>112</v>
      </c>
      <c r="K15" s="139"/>
      <c r="L15" s="128"/>
    </row>
    <row r="16" spans="1:12" ht="45" customHeight="1" x14ac:dyDescent="0.35">
      <c r="A16" s="139" t="s">
        <v>107</v>
      </c>
      <c r="B16" s="139"/>
      <c r="C16" s="128"/>
      <c r="D16" s="17" t="s">
        <v>113</v>
      </c>
      <c r="E16" s="128"/>
      <c r="F16" s="3"/>
      <c r="G16" s="139" t="s">
        <v>107</v>
      </c>
      <c r="H16" s="139"/>
      <c r="I16" s="128"/>
      <c r="J16" s="140" t="s">
        <v>113</v>
      </c>
      <c r="K16" s="141"/>
      <c r="L16" s="128"/>
    </row>
    <row r="17" spans="1:12" ht="45" customHeight="1" x14ac:dyDescent="0.35">
      <c r="A17" s="139" t="s">
        <v>108</v>
      </c>
      <c r="B17" s="139"/>
      <c r="C17" s="128"/>
      <c r="D17" s="16" t="s">
        <v>114</v>
      </c>
      <c r="E17" s="128"/>
      <c r="F17" s="3"/>
      <c r="G17" s="139" t="s">
        <v>108</v>
      </c>
      <c r="H17" s="139"/>
      <c r="I17" s="128"/>
      <c r="J17" s="139" t="s">
        <v>114</v>
      </c>
      <c r="K17" s="139"/>
      <c r="L17" s="128"/>
    </row>
    <row r="18" spans="1:12" ht="45" customHeight="1" x14ac:dyDescent="0.35">
      <c r="A18" s="139" t="s">
        <v>109</v>
      </c>
      <c r="B18" s="139"/>
      <c r="C18" s="128"/>
      <c r="D18" s="16" t="s">
        <v>115</v>
      </c>
      <c r="E18" s="128"/>
      <c r="F18" s="3"/>
      <c r="G18" s="139" t="s">
        <v>109</v>
      </c>
      <c r="H18" s="139"/>
      <c r="I18" s="128"/>
      <c r="J18" s="139" t="s">
        <v>115</v>
      </c>
      <c r="K18" s="139"/>
      <c r="L18" s="128"/>
    </row>
    <row r="19" spans="1:12" ht="45" customHeight="1" x14ac:dyDescent="0.35">
      <c r="A19" s="139" t="s">
        <v>116</v>
      </c>
      <c r="B19" s="139"/>
      <c r="C19" s="139"/>
      <c r="D19" s="139"/>
      <c r="E19" s="128"/>
      <c r="F19" s="3"/>
      <c r="G19" s="139" t="s">
        <v>116</v>
      </c>
      <c r="H19" s="139"/>
      <c r="I19" s="139"/>
      <c r="J19" s="139"/>
      <c r="K19" s="139"/>
      <c r="L19" s="128"/>
    </row>
    <row r="22" spans="1:12" ht="30" customHeight="1" x14ac:dyDescent="0.35">
      <c r="A22" s="142" t="s">
        <v>129</v>
      </c>
      <c r="B22" s="142"/>
      <c r="C22" s="142"/>
      <c r="D22" s="142" t="s">
        <v>121</v>
      </c>
      <c r="E22" s="142"/>
      <c r="G22" s="142" t="s">
        <v>130</v>
      </c>
      <c r="H22" s="142"/>
      <c r="I22" s="142"/>
      <c r="J22" s="142" t="s">
        <v>121</v>
      </c>
      <c r="K22" s="142"/>
      <c r="L22" s="142"/>
    </row>
    <row r="23" spans="1:12" ht="30" customHeight="1" x14ac:dyDescent="0.35">
      <c r="A23" s="144"/>
      <c r="B23" s="144"/>
      <c r="C23" s="144"/>
      <c r="D23" s="143"/>
      <c r="E23" s="143"/>
      <c r="G23" s="144"/>
      <c r="H23" s="144"/>
      <c r="I23" s="144"/>
      <c r="J23" s="143"/>
      <c r="K23" s="143"/>
      <c r="L23" s="143"/>
    </row>
    <row r="24" spans="1:12" ht="30" customHeight="1" x14ac:dyDescent="0.35">
      <c r="A24" s="144"/>
      <c r="B24" s="144"/>
      <c r="C24" s="144"/>
      <c r="D24" s="142" t="s">
        <v>123</v>
      </c>
      <c r="E24" s="142"/>
      <c r="G24" s="144"/>
      <c r="H24" s="144"/>
      <c r="I24" s="144"/>
      <c r="J24" s="142" t="s">
        <v>123</v>
      </c>
      <c r="K24" s="142"/>
      <c r="L24" s="142"/>
    </row>
    <row r="25" spans="1:12" ht="30" customHeight="1" x14ac:dyDescent="0.35">
      <c r="A25" s="144"/>
      <c r="B25" s="144"/>
      <c r="C25" s="144"/>
      <c r="D25" s="143"/>
      <c r="E25" s="143"/>
      <c r="G25" s="144"/>
      <c r="H25" s="144"/>
      <c r="I25" s="144"/>
      <c r="J25" s="143"/>
      <c r="K25" s="143"/>
      <c r="L25" s="143"/>
    </row>
    <row r="26" spans="1:12" ht="30" customHeight="1" x14ac:dyDescent="0.35">
      <c r="A26" s="14" t="s">
        <v>124</v>
      </c>
      <c r="B26" s="14" t="s">
        <v>125</v>
      </c>
      <c r="C26" s="14" t="s">
        <v>126</v>
      </c>
      <c r="D26" s="142" t="s">
        <v>127</v>
      </c>
      <c r="E26" s="142"/>
      <c r="G26" s="14" t="s">
        <v>124</v>
      </c>
      <c r="H26" s="14" t="s">
        <v>125</v>
      </c>
      <c r="I26" s="14" t="s">
        <v>126</v>
      </c>
      <c r="J26" s="142" t="s">
        <v>127</v>
      </c>
      <c r="K26" s="142"/>
      <c r="L26" s="142"/>
    </row>
    <row r="27" spans="1:12" ht="30" customHeight="1" x14ac:dyDescent="0.35">
      <c r="A27" s="127"/>
      <c r="B27" s="127"/>
      <c r="C27" s="127"/>
      <c r="D27" s="143"/>
      <c r="E27" s="143"/>
      <c r="G27" s="127"/>
      <c r="H27" s="127"/>
      <c r="I27" s="127"/>
      <c r="J27" s="143"/>
      <c r="K27" s="143"/>
      <c r="L27" s="143"/>
    </row>
    <row r="28" spans="1:12" ht="30" customHeight="1" x14ac:dyDescent="0.35">
      <c r="A28" s="142" t="s">
        <v>128</v>
      </c>
      <c r="B28" s="142"/>
      <c r="C28" s="142"/>
      <c r="D28" s="142"/>
      <c r="E28" s="142"/>
      <c r="G28" s="142" t="s">
        <v>128</v>
      </c>
      <c r="H28" s="142"/>
      <c r="I28" s="142"/>
      <c r="J28" s="142"/>
      <c r="K28" s="142"/>
      <c r="L28" s="142"/>
    </row>
    <row r="29" spans="1:12" ht="45" customHeight="1" x14ac:dyDescent="0.35">
      <c r="A29" s="139" t="s">
        <v>104</v>
      </c>
      <c r="B29" s="139"/>
      <c r="C29" s="128"/>
      <c r="D29" s="16" t="s">
        <v>110</v>
      </c>
      <c r="E29" s="128"/>
      <c r="F29" s="3"/>
      <c r="G29" s="139" t="s">
        <v>104</v>
      </c>
      <c r="H29" s="139"/>
      <c r="I29" s="128"/>
      <c r="J29" s="139" t="s">
        <v>110</v>
      </c>
      <c r="K29" s="139"/>
      <c r="L29" s="128"/>
    </row>
    <row r="30" spans="1:12" ht="45" customHeight="1" x14ac:dyDescent="0.35">
      <c r="A30" s="139" t="s">
        <v>105</v>
      </c>
      <c r="B30" s="139"/>
      <c r="C30" s="128"/>
      <c r="D30" s="16" t="s">
        <v>111</v>
      </c>
      <c r="E30" s="128"/>
      <c r="F30" s="3"/>
      <c r="G30" s="139" t="s">
        <v>105</v>
      </c>
      <c r="H30" s="139"/>
      <c r="I30" s="128"/>
      <c r="J30" s="139" t="s">
        <v>111</v>
      </c>
      <c r="K30" s="139"/>
      <c r="L30" s="128"/>
    </row>
    <row r="31" spans="1:12" ht="45" customHeight="1" x14ac:dyDescent="0.35">
      <c r="A31" s="139" t="s">
        <v>106</v>
      </c>
      <c r="B31" s="139"/>
      <c r="C31" s="128"/>
      <c r="D31" s="16" t="s">
        <v>112</v>
      </c>
      <c r="E31" s="128"/>
      <c r="F31" s="3"/>
      <c r="G31" s="139" t="s">
        <v>106</v>
      </c>
      <c r="H31" s="139"/>
      <c r="I31" s="128"/>
      <c r="J31" s="139" t="s">
        <v>112</v>
      </c>
      <c r="K31" s="139"/>
      <c r="L31" s="128"/>
    </row>
    <row r="32" spans="1:12" ht="45" customHeight="1" x14ac:dyDescent="0.35">
      <c r="A32" s="139" t="s">
        <v>107</v>
      </c>
      <c r="B32" s="139"/>
      <c r="C32" s="128"/>
      <c r="D32" s="17" t="s">
        <v>113</v>
      </c>
      <c r="E32" s="128"/>
      <c r="F32" s="3"/>
      <c r="G32" s="139" t="s">
        <v>107</v>
      </c>
      <c r="H32" s="139"/>
      <c r="I32" s="128"/>
      <c r="J32" s="140" t="s">
        <v>113</v>
      </c>
      <c r="K32" s="141"/>
      <c r="L32" s="128"/>
    </row>
    <row r="33" spans="1:12" ht="45" customHeight="1" x14ac:dyDescent="0.35">
      <c r="A33" s="139" t="s">
        <v>108</v>
      </c>
      <c r="B33" s="139"/>
      <c r="C33" s="128"/>
      <c r="D33" s="16" t="s">
        <v>114</v>
      </c>
      <c r="E33" s="128"/>
      <c r="F33" s="3"/>
      <c r="G33" s="139" t="s">
        <v>108</v>
      </c>
      <c r="H33" s="139"/>
      <c r="I33" s="128"/>
      <c r="J33" s="139" t="s">
        <v>114</v>
      </c>
      <c r="K33" s="139"/>
      <c r="L33" s="128"/>
    </row>
    <row r="34" spans="1:12" ht="45" customHeight="1" x14ac:dyDescent="0.35">
      <c r="A34" s="139" t="s">
        <v>109</v>
      </c>
      <c r="B34" s="139"/>
      <c r="C34" s="128"/>
      <c r="D34" s="16" t="s">
        <v>115</v>
      </c>
      <c r="E34" s="128"/>
      <c r="F34" s="3"/>
      <c r="G34" s="139" t="s">
        <v>109</v>
      </c>
      <c r="H34" s="139"/>
      <c r="I34" s="128"/>
      <c r="J34" s="139" t="s">
        <v>115</v>
      </c>
      <c r="K34" s="139"/>
      <c r="L34" s="128"/>
    </row>
    <row r="35" spans="1:12" ht="45" customHeight="1" x14ac:dyDescent="0.35">
      <c r="A35" s="139" t="s">
        <v>116</v>
      </c>
      <c r="B35" s="139"/>
      <c r="C35" s="139"/>
      <c r="D35" s="139"/>
      <c r="E35" s="128"/>
      <c r="F35" s="3"/>
      <c r="G35" s="139" t="s">
        <v>116</v>
      </c>
      <c r="H35" s="139"/>
      <c r="I35" s="139"/>
      <c r="J35" s="139"/>
      <c r="K35" s="139"/>
      <c r="L35" s="128"/>
    </row>
    <row r="38" spans="1:12" ht="30" customHeight="1" x14ac:dyDescent="0.35">
      <c r="A38" s="142" t="s">
        <v>131</v>
      </c>
      <c r="B38" s="142"/>
      <c r="C38" s="142"/>
      <c r="D38" s="142" t="s">
        <v>121</v>
      </c>
      <c r="E38" s="142"/>
      <c r="G38" s="142" t="s">
        <v>132</v>
      </c>
      <c r="H38" s="142"/>
      <c r="I38" s="142"/>
      <c r="J38" s="142" t="s">
        <v>121</v>
      </c>
      <c r="K38" s="142"/>
      <c r="L38" s="142"/>
    </row>
    <row r="39" spans="1:12" ht="30" customHeight="1" x14ac:dyDescent="0.35">
      <c r="A39" s="144"/>
      <c r="B39" s="144"/>
      <c r="C39" s="144"/>
      <c r="D39" s="143"/>
      <c r="E39" s="143"/>
      <c r="G39" s="144"/>
      <c r="H39" s="144"/>
      <c r="I39" s="144"/>
      <c r="J39" s="143"/>
      <c r="K39" s="143"/>
      <c r="L39" s="143"/>
    </row>
    <row r="40" spans="1:12" ht="30" customHeight="1" x14ac:dyDescent="0.35">
      <c r="A40" s="144"/>
      <c r="B40" s="144"/>
      <c r="C40" s="144"/>
      <c r="D40" s="142" t="s">
        <v>123</v>
      </c>
      <c r="E40" s="142"/>
      <c r="G40" s="144"/>
      <c r="H40" s="144"/>
      <c r="I40" s="144"/>
      <c r="J40" s="142" t="s">
        <v>123</v>
      </c>
      <c r="K40" s="142"/>
      <c r="L40" s="142"/>
    </row>
    <row r="41" spans="1:12" ht="30" customHeight="1" x14ac:dyDescent="0.35">
      <c r="A41" s="144"/>
      <c r="B41" s="144"/>
      <c r="C41" s="144"/>
      <c r="D41" s="143"/>
      <c r="E41" s="143"/>
      <c r="G41" s="144"/>
      <c r="H41" s="144"/>
      <c r="I41" s="144"/>
      <c r="J41" s="143"/>
      <c r="K41" s="143"/>
      <c r="L41" s="143"/>
    </row>
    <row r="42" spans="1:12" ht="30" customHeight="1" x14ac:dyDescent="0.35">
      <c r="A42" s="14" t="s">
        <v>124</v>
      </c>
      <c r="B42" s="14" t="s">
        <v>125</v>
      </c>
      <c r="C42" s="14" t="s">
        <v>126</v>
      </c>
      <c r="D42" s="142" t="s">
        <v>127</v>
      </c>
      <c r="E42" s="142"/>
      <c r="G42" s="14" t="s">
        <v>124</v>
      </c>
      <c r="H42" s="14" t="s">
        <v>125</v>
      </c>
      <c r="I42" s="14" t="s">
        <v>126</v>
      </c>
      <c r="J42" s="142" t="s">
        <v>127</v>
      </c>
      <c r="K42" s="142"/>
      <c r="L42" s="142"/>
    </row>
    <row r="43" spans="1:12" ht="30" customHeight="1" x14ac:dyDescent="0.35">
      <c r="A43" s="127"/>
      <c r="B43" s="127"/>
      <c r="C43" s="127"/>
      <c r="D43" s="143"/>
      <c r="E43" s="143"/>
      <c r="G43" s="127"/>
      <c r="H43" s="127"/>
      <c r="I43" s="127"/>
      <c r="J43" s="143"/>
      <c r="K43" s="143"/>
      <c r="L43" s="143"/>
    </row>
    <row r="44" spans="1:12" ht="30" customHeight="1" x14ac:dyDescent="0.35">
      <c r="A44" s="142" t="s">
        <v>128</v>
      </c>
      <c r="B44" s="142"/>
      <c r="C44" s="142"/>
      <c r="D44" s="142"/>
      <c r="E44" s="142"/>
      <c r="G44" s="142" t="s">
        <v>128</v>
      </c>
      <c r="H44" s="142"/>
      <c r="I44" s="142"/>
      <c r="J44" s="142"/>
      <c r="K44" s="142"/>
      <c r="L44" s="142"/>
    </row>
    <row r="45" spans="1:12" ht="45" customHeight="1" x14ac:dyDescent="0.35">
      <c r="A45" s="139" t="s">
        <v>104</v>
      </c>
      <c r="B45" s="139"/>
      <c r="C45" s="128"/>
      <c r="D45" s="16" t="s">
        <v>110</v>
      </c>
      <c r="E45" s="128"/>
      <c r="F45" s="3"/>
      <c r="G45" s="139" t="s">
        <v>104</v>
      </c>
      <c r="H45" s="139"/>
      <c r="I45" s="128"/>
      <c r="J45" s="139" t="s">
        <v>110</v>
      </c>
      <c r="K45" s="139"/>
      <c r="L45" s="128"/>
    </row>
    <row r="46" spans="1:12" ht="45" customHeight="1" x14ac:dyDescent="0.35">
      <c r="A46" s="139" t="s">
        <v>105</v>
      </c>
      <c r="B46" s="139"/>
      <c r="C46" s="128"/>
      <c r="D46" s="16" t="s">
        <v>111</v>
      </c>
      <c r="E46" s="128"/>
      <c r="F46" s="3"/>
      <c r="G46" s="139" t="s">
        <v>105</v>
      </c>
      <c r="H46" s="139"/>
      <c r="I46" s="128"/>
      <c r="J46" s="139" t="s">
        <v>111</v>
      </c>
      <c r="K46" s="139"/>
      <c r="L46" s="128"/>
    </row>
    <row r="47" spans="1:12" ht="45" customHeight="1" x14ac:dyDescent="0.35">
      <c r="A47" s="139" t="s">
        <v>106</v>
      </c>
      <c r="B47" s="139"/>
      <c r="C47" s="128"/>
      <c r="D47" s="16" t="s">
        <v>112</v>
      </c>
      <c r="E47" s="128"/>
      <c r="F47" s="3"/>
      <c r="G47" s="139" t="s">
        <v>106</v>
      </c>
      <c r="H47" s="139"/>
      <c r="I47" s="128"/>
      <c r="J47" s="139" t="s">
        <v>112</v>
      </c>
      <c r="K47" s="139"/>
      <c r="L47" s="128"/>
    </row>
    <row r="48" spans="1:12" ht="45" customHeight="1" x14ac:dyDescent="0.35">
      <c r="A48" s="139" t="s">
        <v>107</v>
      </c>
      <c r="B48" s="139"/>
      <c r="C48" s="128"/>
      <c r="D48" s="17" t="s">
        <v>113</v>
      </c>
      <c r="E48" s="128"/>
      <c r="F48" s="3"/>
      <c r="G48" s="139" t="s">
        <v>107</v>
      </c>
      <c r="H48" s="139"/>
      <c r="I48" s="128"/>
      <c r="J48" s="140" t="s">
        <v>113</v>
      </c>
      <c r="K48" s="141"/>
      <c r="L48" s="128"/>
    </row>
    <row r="49" spans="1:12" ht="45" customHeight="1" x14ac:dyDescent="0.35">
      <c r="A49" s="139" t="s">
        <v>108</v>
      </c>
      <c r="B49" s="139"/>
      <c r="C49" s="128"/>
      <c r="D49" s="16" t="s">
        <v>114</v>
      </c>
      <c r="E49" s="128"/>
      <c r="F49" s="3"/>
      <c r="G49" s="139" t="s">
        <v>108</v>
      </c>
      <c r="H49" s="139"/>
      <c r="I49" s="128"/>
      <c r="J49" s="139" t="s">
        <v>114</v>
      </c>
      <c r="K49" s="139"/>
      <c r="L49" s="128"/>
    </row>
    <row r="50" spans="1:12" ht="45" customHeight="1" x14ac:dyDescent="0.35">
      <c r="A50" s="139" t="s">
        <v>109</v>
      </c>
      <c r="B50" s="139"/>
      <c r="C50" s="128"/>
      <c r="D50" s="16" t="s">
        <v>115</v>
      </c>
      <c r="E50" s="128"/>
      <c r="F50" s="3"/>
      <c r="G50" s="139" t="s">
        <v>109</v>
      </c>
      <c r="H50" s="139"/>
      <c r="I50" s="128"/>
      <c r="J50" s="139" t="s">
        <v>115</v>
      </c>
      <c r="K50" s="139"/>
      <c r="L50" s="128"/>
    </row>
    <row r="51" spans="1:12" ht="45" customHeight="1" x14ac:dyDescent="0.35">
      <c r="A51" s="139" t="s">
        <v>116</v>
      </c>
      <c r="B51" s="139"/>
      <c r="C51" s="139"/>
      <c r="D51" s="139"/>
      <c r="E51" s="128"/>
      <c r="F51" s="3"/>
      <c r="G51" s="139" t="s">
        <v>116</v>
      </c>
      <c r="H51" s="139"/>
      <c r="I51" s="139"/>
      <c r="J51" s="139"/>
      <c r="K51" s="139"/>
      <c r="L51" s="128"/>
    </row>
  </sheetData>
  <sheetProtection algorithmName="SHA-512" hashValue="XCS+n2D/ys8OEMNjUgqt58G+zyo9bF3jrHlYYGb+fJKwdzQJpkGrcvUWaSxZ40THEMWZFsL2wqlTJVnXcrbPOw==" saltValue="X/aCNuy9I/I8l864X4Dpcw==" spinCount="100000" sheet="1" objects="1" scenarios="1" selectLockedCells="1"/>
  <mergeCells count="114">
    <mergeCell ref="A19:D19"/>
    <mergeCell ref="D6:E6"/>
    <mergeCell ref="D7:E7"/>
    <mergeCell ref="D9:E9"/>
    <mergeCell ref="D11:E11"/>
    <mergeCell ref="D8:E8"/>
    <mergeCell ref="D10:E10"/>
    <mergeCell ref="A13:B13"/>
    <mergeCell ref="A14:B14"/>
    <mergeCell ref="A15:B15"/>
    <mergeCell ref="A16:B16"/>
    <mergeCell ref="A17:B17"/>
    <mergeCell ref="A18:B18"/>
    <mergeCell ref="J10:L10"/>
    <mergeCell ref="J11:L11"/>
    <mergeCell ref="J13:K13"/>
    <mergeCell ref="J14:K14"/>
    <mergeCell ref="G12:L12"/>
    <mergeCell ref="A6:C6"/>
    <mergeCell ref="A7:C9"/>
    <mergeCell ref="G6:I6"/>
    <mergeCell ref="G7:I9"/>
    <mergeCell ref="J6:L6"/>
    <mergeCell ref="J8:L8"/>
    <mergeCell ref="J7:L7"/>
    <mergeCell ref="J9:L9"/>
    <mergeCell ref="A12:E12"/>
    <mergeCell ref="G15:H15"/>
    <mergeCell ref="G16:H16"/>
    <mergeCell ref="G17:H17"/>
    <mergeCell ref="G18:H18"/>
    <mergeCell ref="J15:K15"/>
    <mergeCell ref="J17:K17"/>
    <mergeCell ref="J18:K18"/>
    <mergeCell ref="G19:K19"/>
    <mergeCell ref="G13:H13"/>
    <mergeCell ref="G14:H14"/>
    <mergeCell ref="J16:K16"/>
    <mergeCell ref="A22:C22"/>
    <mergeCell ref="D22:E22"/>
    <mergeCell ref="G22:I22"/>
    <mergeCell ref="J22:L22"/>
    <mergeCell ref="A23:C25"/>
    <mergeCell ref="D23:E23"/>
    <mergeCell ref="G23:I25"/>
    <mergeCell ref="J23:L23"/>
    <mergeCell ref="D24:E24"/>
    <mergeCell ref="J24:L24"/>
    <mergeCell ref="D25:E25"/>
    <mergeCell ref="J25:L25"/>
    <mergeCell ref="A33:B33"/>
    <mergeCell ref="G33:H33"/>
    <mergeCell ref="J33:K33"/>
    <mergeCell ref="A34:B34"/>
    <mergeCell ref="G34:H34"/>
    <mergeCell ref="J34:K34"/>
    <mergeCell ref="J26:L26"/>
    <mergeCell ref="D27:E27"/>
    <mergeCell ref="J27:L27"/>
    <mergeCell ref="A28:E28"/>
    <mergeCell ref="G28:L28"/>
    <mergeCell ref="D26:E26"/>
    <mergeCell ref="A31:B31"/>
    <mergeCell ref="G31:H31"/>
    <mergeCell ref="J31:K31"/>
    <mergeCell ref="A32:B32"/>
    <mergeCell ref="G32:H32"/>
    <mergeCell ref="A29:B29"/>
    <mergeCell ref="G29:H29"/>
    <mergeCell ref="J29:K29"/>
    <mergeCell ref="A30:B30"/>
    <mergeCell ref="G30:H30"/>
    <mergeCell ref="J30:K30"/>
    <mergeCell ref="J32:K32"/>
    <mergeCell ref="A39:C41"/>
    <mergeCell ref="D39:E39"/>
    <mergeCell ref="G39:I41"/>
    <mergeCell ref="J39:L39"/>
    <mergeCell ref="D40:E40"/>
    <mergeCell ref="J40:L40"/>
    <mergeCell ref="D41:E41"/>
    <mergeCell ref="J41:L41"/>
    <mergeCell ref="A35:D35"/>
    <mergeCell ref="G35:K35"/>
    <mergeCell ref="A38:C38"/>
    <mergeCell ref="D38:E38"/>
    <mergeCell ref="G38:I38"/>
    <mergeCell ref="J38:L38"/>
    <mergeCell ref="A45:B45"/>
    <mergeCell ref="G45:H45"/>
    <mergeCell ref="J45:K45"/>
    <mergeCell ref="A46:B46"/>
    <mergeCell ref="G46:H46"/>
    <mergeCell ref="J46:K46"/>
    <mergeCell ref="D42:E42"/>
    <mergeCell ref="J42:L42"/>
    <mergeCell ref="D43:E43"/>
    <mergeCell ref="J43:L43"/>
    <mergeCell ref="A44:E44"/>
    <mergeCell ref="G44:L44"/>
    <mergeCell ref="A51:D51"/>
    <mergeCell ref="G51:K51"/>
    <mergeCell ref="A49:B49"/>
    <mergeCell ref="G49:H49"/>
    <mergeCell ref="J49:K49"/>
    <mergeCell ref="A50:B50"/>
    <mergeCell ref="G50:H50"/>
    <mergeCell ref="J50:K50"/>
    <mergeCell ref="A47:B47"/>
    <mergeCell ref="G47:H47"/>
    <mergeCell ref="J47:K47"/>
    <mergeCell ref="A48:B48"/>
    <mergeCell ref="G48:H48"/>
    <mergeCell ref="J48:K48"/>
  </mergeCells>
  <dataValidations count="1">
    <dataValidation type="list" allowBlank="1" showInputMessage="1" showErrorMessage="1" sqref="C13:C18 L29:L35 I13:I18 E13:E19 L13:L19 C29:C34 E29:E35 I29:I34 L45:L51 C45:C50 E45:E51 I45:I50" xr:uid="{98F3ACED-1719-4258-997A-5C1AEBCFA9F8}">
      <formula1>"Yes,No"</formula1>
    </dataValidation>
  </dataValidation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6B8FA-07CC-4A0B-B88C-6FD901803646}">
  <dimension ref="A1:L145"/>
  <sheetViews>
    <sheetView zoomScaleNormal="100" workbookViewId="0">
      <selection activeCell="C27" sqref="C27"/>
    </sheetView>
  </sheetViews>
  <sheetFormatPr defaultColWidth="8.90625" defaultRowHeight="14.5" x14ac:dyDescent="0.35"/>
  <cols>
    <col min="1" max="1" width="55" customWidth="1"/>
    <col min="2" max="2" width="12.36328125" bestFit="1" customWidth="1"/>
    <col min="3" max="3" width="12.54296875" bestFit="1" customWidth="1"/>
    <col min="4" max="6" width="11.36328125" customWidth="1"/>
    <col min="7" max="7" width="0" hidden="1" customWidth="1"/>
    <col min="8" max="12" width="15.6328125" hidden="1" customWidth="1"/>
    <col min="13" max="13" width="0" hidden="1" customWidth="1"/>
  </cols>
  <sheetData>
    <row r="1" spans="1:12" ht="18.5" x14ac:dyDescent="0.45">
      <c r="A1" s="87" t="s">
        <v>133</v>
      </c>
      <c r="B1" s="88"/>
      <c r="C1" s="88"/>
      <c r="D1" s="88"/>
      <c r="E1" s="88"/>
      <c r="F1" s="90"/>
    </row>
    <row r="3" spans="1:12" ht="26.5" x14ac:dyDescent="0.35">
      <c r="A3" s="145" t="s">
        <v>96</v>
      </c>
      <c r="B3" s="59" t="s">
        <v>97</v>
      </c>
      <c r="C3" s="59" t="s">
        <v>98</v>
      </c>
      <c r="D3" s="145" t="s">
        <v>3</v>
      </c>
      <c r="E3" s="146" t="s">
        <v>91</v>
      </c>
      <c r="F3" s="145" t="s">
        <v>99</v>
      </c>
      <c r="G3" s="44"/>
      <c r="H3" s="134" t="s">
        <v>100</v>
      </c>
      <c r="I3" s="135"/>
      <c r="J3" s="135"/>
      <c r="K3" s="135"/>
      <c r="L3" s="135"/>
    </row>
    <row r="4" spans="1:12" ht="15" customHeight="1" x14ac:dyDescent="0.35">
      <c r="A4" s="145"/>
      <c r="B4" s="60" t="s">
        <v>91</v>
      </c>
      <c r="C4" s="60" t="s">
        <v>91</v>
      </c>
      <c r="D4" s="145"/>
      <c r="E4" s="146"/>
      <c r="F4" s="145"/>
      <c r="G4" s="44"/>
      <c r="H4" s="134" t="s">
        <v>4</v>
      </c>
      <c r="I4" s="134" t="s">
        <v>26</v>
      </c>
      <c r="J4" s="137" t="s">
        <v>103</v>
      </c>
      <c r="K4" s="134" t="s">
        <v>3</v>
      </c>
      <c r="L4" s="134" t="s">
        <v>91</v>
      </c>
    </row>
    <row r="5" spans="1:12" s="2" customFormat="1" ht="15" customHeight="1" x14ac:dyDescent="0.3">
      <c r="A5" s="145"/>
      <c r="B5" s="61">
        <v>0.9</v>
      </c>
      <c r="C5" s="61">
        <v>0.1</v>
      </c>
      <c r="D5" s="145"/>
      <c r="E5" s="146"/>
      <c r="F5" s="145"/>
      <c r="G5" s="47"/>
      <c r="H5" s="134"/>
      <c r="I5" s="134"/>
      <c r="J5" s="138"/>
      <c r="K5" s="134"/>
      <c r="L5" s="134"/>
    </row>
    <row r="6" spans="1:12" s="2" customFormat="1" ht="30" customHeight="1" x14ac:dyDescent="0.3">
      <c r="A6" s="62" t="s">
        <v>134</v>
      </c>
      <c r="B6" s="92"/>
      <c r="C6" s="92"/>
      <c r="D6" s="50" t="str">
        <f>IF(OR(B6="",C6=""),"",$B$5*VLOOKUP(B6,Scoring!$A$11:$B$15,2,FALSE)+$C$5*VLOOKUP(C6,Scoring!$A$4:$B$8,2,FALSE))</f>
        <v/>
      </c>
      <c r="E6" s="51">
        <f t="shared" ref="E6:E29" si="0">L6</f>
        <v>6.765327695560254E-2</v>
      </c>
      <c r="F6" s="63" t="str">
        <f t="shared" ref="F6:F29" si="1">IF(D6="","",D6*E6)</f>
        <v/>
      </c>
      <c r="G6" s="47"/>
      <c r="H6" s="53" t="s">
        <v>19</v>
      </c>
      <c r="I6" s="53" t="s">
        <v>37</v>
      </c>
      <c r="J6" s="53" t="s">
        <v>50</v>
      </c>
      <c r="K6" s="53">
        <f>(IF(OR(H6="",I6="",J6=""),"",(VLOOKUP(H6,Scoring!$E$4:$F$8,2,FALSE)+VLOOKUP(I6,Scoring!$E$11:$F$15,2,FALSE))*VLOOKUP(J6,Scoring!$E$18:$F$21,2,FALSE)))</f>
        <v>8</v>
      </c>
      <c r="L6" s="54">
        <f t="shared" ref="L6:L29" si="2">IF(K6="","",$K6/SUM($K$6:$K$29))</f>
        <v>6.765327695560254E-2</v>
      </c>
    </row>
    <row r="7" spans="1:12" s="2" customFormat="1" ht="30" customHeight="1" x14ac:dyDescent="0.3">
      <c r="A7" s="62" t="s">
        <v>135</v>
      </c>
      <c r="B7" s="92"/>
      <c r="C7" s="92"/>
      <c r="D7" s="50" t="str">
        <f>IF(OR(B7="",C7=""),"",$B$5*VLOOKUP(B7,Scoring!$A$11:$B$15,2,FALSE)+$C$5*VLOOKUP(C7,Scoring!$A$4:$B$8,2,FALSE))</f>
        <v/>
      </c>
      <c r="E7" s="51">
        <f t="shared" si="0"/>
        <v>8.4566596194503171E-2</v>
      </c>
      <c r="F7" s="63" t="str">
        <f t="shared" si="1"/>
        <v/>
      </c>
      <c r="G7" s="47"/>
      <c r="H7" s="53" t="s">
        <v>23</v>
      </c>
      <c r="I7" s="53" t="s">
        <v>23</v>
      </c>
      <c r="J7" s="53" t="s">
        <v>50</v>
      </c>
      <c r="K7" s="53">
        <f>(IF(OR(H7="",I7="",J7=""),"",(VLOOKUP(H7,Scoring!$E$4:$F$8,2,FALSE)+VLOOKUP(I7,Scoring!$E$11:$F$15,2,FALSE))*VLOOKUP(J7,Scoring!$E$18:$F$21,2,FALSE)))</f>
        <v>10</v>
      </c>
      <c r="L7" s="54">
        <f t="shared" si="2"/>
        <v>8.4566596194503171E-2</v>
      </c>
    </row>
    <row r="8" spans="1:12" s="2" customFormat="1" ht="30" customHeight="1" x14ac:dyDescent="0.3">
      <c r="A8" s="62" t="s">
        <v>136</v>
      </c>
      <c r="B8" s="92"/>
      <c r="C8" s="92"/>
      <c r="D8" s="50" t="str">
        <f>IF(OR(B8="",C8=""),"",$B$5*VLOOKUP(B8,Scoring!$A$11:$B$15,2,FALSE)+$C$5*VLOOKUP(C8,Scoring!$A$4:$B$8,2,FALSE))</f>
        <v/>
      </c>
      <c r="E8" s="51">
        <f t="shared" si="0"/>
        <v>6.765327695560254E-2</v>
      </c>
      <c r="F8" s="63" t="str">
        <f t="shared" si="1"/>
        <v/>
      </c>
      <c r="G8" s="47"/>
      <c r="H8" s="53" t="s">
        <v>19</v>
      </c>
      <c r="I8" s="53" t="s">
        <v>37</v>
      </c>
      <c r="J8" s="53" t="s">
        <v>50</v>
      </c>
      <c r="K8" s="53">
        <f>(IF(OR(H8="",I8="",J8=""),"",(VLOOKUP(H8,Scoring!$E$4:$F$8,2,FALSE)+VLOOKUP(I8,Scoring!$E$11:$F$15,2,FALSE))*VLOOKUP(J8,Scoring!$E$18:$F$21,2,FALSE)))</f>
        <v>8</v>
      </c>
      <c r="L8" s="54">
        <f t="shared" si="2"/>
        <v>6.765327695560254E-2</v>
      </c>
    </row>
    <row r="9" spans="1:12" s="2" customFormat="1" ht="30" customHeight="1" x14ac:dyDescent="0.3">
      <c r="A9" s="62" t="s">
        <v>137</v>
      </c>
      <c r="B9" s="92"/>
      <c r="C9" s="92"/>
      <c r="D9" s="50" t="str">
        <f>IF(OR(B9="",C9=""),"",$B$5*VLOOKUP(B9,Scoring!$A$11:$B$15,2,FALSE)+$C$5*VLOOKUP(C9,Scoring!$A$4:$B$8,2,FALSE))</f>
        <v/>
      </c>
      <c r="E9" s="51">
        <f t="shared" si="0"/>
        <v>8.4566596194503171E-2</v>
      </c>
      <c r="F9" s="63" t="str">
        <f t="shared" si="1"/>
        <v/>
      </c>
      <c r="G9" s="47"/>
      <c r="H9" s="53" t="s">
        <v>23</v>
      </c>
      <c r="I9" s="53" t="s">
        <v>23</v>
      </c>
      <c r="J9" s="53" t="s">
        <v>50</v>
      </c>
      <c r="K9" s="53">
        <f>(IF(OR(H9="",I9="",J9=""),"",(VLOOKUP(H9,Scoring!$E$4:$F$8,2,FALSE)+VLOOKUP(I9,Scoring!$E$11:$F$15,2,FALSE))*VLOOKUP(J9,Scoring!$E$18:$F$21,2,FALSE)))</f>
        <v>10</v>
      </c>
      <c r="L9" s="54">
        <f t="shared" si="2"/>
        <v>8.4566596194503171E-2</v>
      </c>
    </row>
    <row r="10" spans="1:12" s="2" customFormat="1" ht="30" customHeight="1" x14ac:dyDescent="0.3">
      <c r="A10" s="62" t="s">
        <v>138</v>
      </c>
      <c r="B10" s="92"/>
      <c r="C10" s="92"/>
      <c r="D10" s="50" t="str">
        <f>IF(OR(B10="",C10=""),"",$B$5*VLOOKUP(B10,Scoring!$A$11:$B$15,2,FALSE)+$C$5*VLOOKUP(C10,Scoring!$A$4:$B$8,2,FALSE))</f>
        <v/>
      </c>
      <c r="E10" s="51">
        <f t="shared" si="0"/>
        <v>7.6109936575052856E-2</v>
      </c>
      <c r="F10" s="63" t="str">
        <f t="shared" si="1"/>
        <v/>
      </c>
      <c r="G10" s="47"/>
      <c r="H10" s="53" t="s">
        <v>23</v>
      </c>
      <c r="I10" s="53" t="s">
        <v>37</v>
      </c>
      <c r="J10" s="53" t="s">
        <v>50</v>
      </c>
      <c r="K10" s="53">
        <f>(IF(OR(H10="",I10="",J10=""),"",(VLOOKUP(H10,Scoring!$E$4:$F$8,2,FALSE)+VLOOKUP(I10,Scoring!$E$11:$F$15,2,FALSE))*VLOOKUP(J10,Scoring!$E$18:$F$21,2,FALSE)))</f>
        <v>9</v>
      </c>
      <c r="L10" s="54">
        <f t="shared" si="2"/>
        <v>7.6109936575052856E-2</v>
      </c>
    </row>
    <row r="11" spans="1:12" s="2" customFormat="1" ht="30" customHeight="1" x14ac:dyDescent="0.3">
      <c r="A11" s="62" t="s">
        <v>139</v>
      </c>
      <c r="B11" s="92"/>
      <c r="C11" s="92"/>
      <c r="D11" s="50" t="str">
        <f>IF(OR(B11="",C11=""),"",$B$5*VLOOKUP(B11,Scoring!$A$11:$B$15,2,FALSE)+$C$5*VLOOKUP(C11,Scoring!$A$4:$B$8,2,FALSE))</f>
        <v/>
      </c>
      <c r="E11" s="51">
        <f t="shared" si="0"/>
        <v>4.4397463002114168E-2</v>
      </c>
      <c r="F11" s="63" t="str">
        <f t="shared" si="1"/>
        <v/>
      </c>
      <c r="G11" s="47"/>
      <c r="H11" s="53" t="s">
        <v>19</v>
      </c>
      <c r="I11" s="53" t="s">
        <v>34</v>
      </c>
      <c r="J11" s="53" t="s">
        <v>48</v>
      </c>
      <c r="K11" s="53">
        <f>(IF(OR(H11="",I11="",J11=""),"",(VLOOKUP(H11,Scoring!$E$4:$F$8,2,FALSE)+VLOOKUP(I11,Scoring!$E$11:$F$15,2,FALSE))*VLOOKUP(J11,Scoring!$E$18:$F$21,2,FALSE)))</f>
        <v>5.25</v>
      </c>
      <c r="L11" s="54">
        <f t="shared" si="2"/>
        <v>4.4397463002114168E-2</v>
      </c>
    </row>
    <row r="12" spans="1:12" s="2" customFormat="1" ht="30" customHeight="1" x14ac:dyDescent="0.3">
      <c r="A12" s="62" t="s">
        <v>140</v>
      </c>
      <c r="B12" s="92"/>
      <c r="C12" s="92"/>
      <c r="D12" s="50" t="str">
        <f>IF(OR(B12="",C12=""),"",$B$5*VLOOKUP(B12,Scoring!$A$11:$B$15,2,FALSE)+$C$5*VLOOKUP(C12,Scoring!$A$4:$B$8,2,FALSE))</f>
        <v/>
      </c>
      <c r="E12" s="51">
        <f t="shared" si="0"/>
        <v>3.8054968287526428E-2</v>
      </c>
      <c r="F12" s="63" t="str">
        <f t="shared" si="1"/>
        <v/>
      </c>
      <c r="G12" s="47"/>
      <c r="H12" s="53" t="s">
        <v>23</v>
      </c>
      <c r="I12" s="53" t="s">
        <v>37</v>
      </c>
      <c r="J12" s="53" t="s">
        <v>46</v>
      </c>
      <c r="K12" s="53">
        <f>(IF(OR(H12="",I12="",J12=""),"",(VLOOKUP(H12,Scoring!$E$4:$F$8,2,FALSE)+VLOOKUP(I12,Scoring!$E$11:$F$15,2,FALSE))*VLOOKUP(J12,Scoring!$E$18:$F$21,2,FALSE)))</f>
        <v>4.5</v>
      </c>
      <c r="L12" s="54">
        <f t="shared" si="2"/>
        <v>3.8054968287526428E-2</v>
      </c>
    </row>
    <row r="13" spans="1:12" s="2" customFormat="1" ht="30" customHeight="1" x14ac:dyDescent="0.3">
      <c r="A13" s="62" t="s">
        <v>141</v>
      </c>
      <c r="B13" s="92"/>
      <c r="C13" s="92"/>
      <c r="D13" s="50" t="str">
        <f>IF(OR(B13="",C13=""),"",$B$5*VLOOKUP(B13,Scoring!$A$11:$B$15,2,FALSE)+$C$5*VLOOKUP(C13,Scoring!$A$4:$B$8,2,FALSE))</f>
        <v/>
      </c>
      <c r="E13" s="51">
        <f t="shared" si="0"/>
        <v>2.9598308668076109E-2</v>
      </c>
      <c r="F13" s="63" t="str">
        <f t="shared" si="1"/>
        <v/>
      </c>
      <c r="G13" s="47"/>
      <c r="H13" s="53" t="s">
        <v>19</v>
      </c>
      <c r="I13" s="53" t="s">
        <v>34</v>
      </c>
      <c r="J13" s="53" t="s">
        <v>46</v>
      </c>
      <c r="K13" s="53">
        <f>(IF(OR(H13="",I13="",J13=""),"",(VLOOKUP(H13,Scoring!$E$4:$F$8,2,FALSE)+VLOOKUP(I13,Scoring!$E$11:$F$15,2,FALSE))*VLOOKUP(J13,Scoring!$E$18:$F$21,2,FALSE)))</f>
        <v>3.5</v>
      </c>
      <c r="L13" s="54">
        <f t="shared" si="2"/>
        <v>2.9598308668076109E-2</v>
      </c>
    </row>
    <row r="14" spans="1:12" s="2" customFormat="1" ht="30" customHeight="1" x14ac:dyDescent="0.3">
      <c r="A14" s="48" t="s">
        <v>116</v>
      </c>
      <c r="B14" s="92"/>
      <c r="C14" s="92"/>
      <c r="D14" s="50" t="str">
        <f>IF(OR(B14="",C14=""),"",$B$5*VLOOKUP(B14,Scoring!$A$11:$B$15,2,FALSE)+$C$5*VLOOKUP(C14,Scoring!$A$4:$B$8,2,FALSE))</f>
        <v/>
      </c>
      <c r="E14" s="51">
        <f t="shared" si="0"/>
        <v>6.3424947145877375E-2</v>
      </c>
      <c r="F14" s="63" t="str">
        <f t="shared" si="1"/>
        <v/>
      </c>
      <c r="G14" s="47"/>
      <c r="H14" s="53" t="s">
        <v>23</v>
      </c>
      <c r="I14" s="53" t="s">
        <v>23</v>
      </c>
      <c r="J14" s="53" t="s">
        <v>48</v>
      </c>
      <c r="K14" s="53">
        <f>(IF(OR(H14="",I14="",J14=""),"",(VLOOKUP(H14,Scoring!$E$4:$F$8,2,FALSE)+VLOOKUP(I14,Scoring!$E$11:$F$15,2,FALSE))*VLOOKUP(J14,Scoring!$E$18:$F$21,2,FALSE)))</f>
        <v>7.5</v>
      </c>
      <c r="L14" s="54">
        <f t="shared" si="2"/>
        <v>6.3424947145877375E-2</v>
      </c>
    </row>
    <row r="15" spans="1:12" s="2" customFormat="1" ht="30" customHeight="1" x14ac:dyDescent="0.3">
      <c r="A15" s="62" t="s">
        <v>142</v>
      </c>
      <c r="B15" s="92"/>
      <c r="C15" s="92"/>
      <c r="D15" s="50" t="str">
        <f>IF(OR(B15="",C15=""),"",$B$5*VLOOKUP(B15,Scoring!$A$11:$B$15,2,FALSE)+$C$5*VLOOKUP(C15,Scoring!$A$4:$B$8,2,FALSE))</f>
        <v/>
      </c>
      <c r="E15" s="51">
        <f t="shared" si="0"/>
        <v>2.9598308668076109E-2</v>
      </c>
      <c r="F15" s="63" t="str">
        <f t="shared" si="1"/>
        <v/>
      </c>
      <c r="G15" s="47"/>
      <c r="H15" s="53" t="s">
        <v>16</v>
      </c>
      <c r="I15" s="53" t="s">
        <v>37</v>
      </c>
      <c r="J15" s="53" t="s">
        <v>46</v>
      </c>
      <c r="K15" s="53">
        <f>(IF(OR(H15="",I15="",J15=""),"",(VLOOKUP(H15,Scoring!$E$4:$F$8,2,FALSE)+VLOOKUP(I15,Scoring!$E$11:$F$15,2,FALSE))*VLOOKUP(J15,Scoring!$E$18:$F$21,2,FALSE)))</f>
        <v>3.5</v>
      </c>
      <c r="L15" s="54">
        <f t="shared" si="2"/>
        <v>2.9598308668076109E-2</v>
      </c>
    </row>
    <row r="16" spans="1:12" s="2" customFormat="1" ht="30" customHeight="1" x14ac:dyDescent="0.3">
      <c r="A16" s="62" t="s">
        <v>143</v>
      </c>
      <c r="B16" s="92"/>
      <c r="C16" s="92"/>
      <c r="D16" s="50" t="str">
        <f>IF(OR(B16="",C16=""),"",$B$5*VLOOKUP(B16,Scoring!$A$11:$B$15,2,FALSE)+$C$5*VLOOKUP(C16,Scoring!$A$4:$B$8,2,FALSE))</f>
        <v/>
      </c>
      <c r="E16" s="51">
        <f t="shared" si="0"/>
        <v>4.2283298097251586E-2</v>
      </c>
      <c r="F16" s="63" t="str">
        <f t="shared" si="1"/>
        <v/>
      </c>
      <c r="G16" s="47"/>
      <c r="H16" s="53" t="s">
        <v>23</v>
      </c>
      <c r="I16" s="53" t="s">
        <v>23</v>
      </c>
      <c r="J16" s="53" t="s">
        <v>46</v>
      </c>
      <c r="K16" s="53">
        <f>(IF(OR(H16="",I16="",J16=""),"",(VLOOKUP(H16,Scoring!$E$4:$F$8,2,FALSE)+VLOOKUP(I16,Scoring!$E$11:$F$15,2,FALSE))*VLOOKUP(J16,Scoring!$E$18:$F$21,2,FALSE)))</f>
        <v>5</v>
      </c>
      <c r="L16" s="54">
        <f t="shared" si="2"/>
        <v>4.2283298097251586E-2</v>
      </c>
    </row>
    <row r="17" spans="1:12" s="2" customFormat="1" ht="30" customHeight="1" x14ac:dyDescent="0.3">
      <c r="A17" s="62" t="s">
        <v>144</v>
      </c>
      <c r="B17" s="92"/>
      <c r="C17" s="92"/>
      <c r="D17" s="50" t="str">
        <f>IF(OR(B17="",C17=""),"",$B$5*VLOOKUP(B17,Scoring!$A$11:$B$15,2,FALSE)+$C$5*VLOOKUP(C17,Scoring!$A$4:$B$8,2,FALSE))</f>
        <v/>
      </c>
      <c r="E17" s="51">
        <f t="shared" si="0"/>
        <v>2.9598308668076109E-2</v>
      </c>
      <c r="F17" s="63" t="str">
        <f t="shared" si="1"/>
        <v/>
      </c>
      <c r="G17" s="47"/>
      <c r="H17" s="53" t="s">
        <v>16</v>
      </c>
      <c r="I17" s="53" t="s">
        <v>37</v>
      </c>
      <c r="J17" s="53" t="s">
        <v>46</v>
      </c>
      <c r="K17" s="53">
        <f>(IF(OR(H17="",I17="",J17=""),"",(VLOOKUP(H17,Scoring!$E$4:$F$8,2,FALSE)+VLOOKUP(I17,Scoring!$E$11:$F$15,2,FALSE))*VLOOKUP(J17,Scoring!$E$18:$F$21,2,FALSE)))</f>
        <v>3.5</v>
      </c>
      <c r="L17" s="54">
        <f t="shared" si="2"/>
        <v>2.9598308668076109E-2</v>
      </c>
    </row>
    <row r="18" spans="1:12" s="2" customFormat="1" ht="30" customHeight="1" x14ac:dyDescent="0.3">
      <c r="A18" s="62" t="s">
        <v>145</v>
      </c>
      <c r="B18" s="92"/>
      <c r="C18" s="92"/>
      <c r="D18" s="50" t="str">
        <f>IF(OR(B18="",C18=""),"",$B$5*VLOOKUP(B18,Scoring!$A$11:$B$15,2,FALSE)+$C$5*VLOOKUP(C18,Scoring!$A$4:$B$8,2,FALSE))</f>
        <v/>
      </c>
      <c r="E18" s="51">
        <f t="shared" si="0"/>
        <v>2.5369978858350951E-2</v>
      </c>
      <c r="F18" s="63" t="str">
        <f t="shared" si="1"/>
        <v/>
      </c>
      <c r="G18" s="47"/>
      <c r="H18" s="53" t="s">
        <v>16</v>
      </c>
      <c r="I18" s="53" t="s">
        <v>34</v>
      </c>
      <c r="J18" s="53" t="s">
        <v>46</v>
      </c>
      <c r="K18" s="53">
        <f>(IF(OR(H18="",I18="",J18=""),"",(VLOOKUP(H18,Scoring!$E$4:$F$8,2,FALSE)+VLOOKUP(I18,Scoring!$E$11:$F$15,2,FALSE))*VLOOKUP(J18,Scoring!$E$18:$F$21,2,FALSE)))</f>
        <v>3</v>
      </c>
      <c r="L18" s="54">
        <f t="shared" si="2"/>
        <v>2.5369978858350951E-2</v>
      </c>
    </row>
    <row r="19" spans="1:12" s="2" customFormat="1" ht="30" customHeight="1" x14ac:dyDescent="0.3">
      <c r="A19" s="62" t="s">
        <v>146</v>
      </c>
      <c r="B19" s="92"/>
      <c r="C19" s="92"/>
      <c r="D19" s="50" t="str">
        <f>IF(OR(B19="",C19=""),"",$B$5*VLOOKUP(B19,Scoring!$A$11:$B$15,2,FALSE)+$C$5*VLOOKUP(C19,Scoring!$A$4:$B$8,2,FALSE))</f>
        <v/>
      </c>
      <c r="E19" s="51">
        <f t="shared" si="0"/>
        <v>1.2684989429175475E-2</v>
      </c>
      <c r="F19" s="63" t="str">
        <f t="shared" si="1"/>
        <v/>
      </c>
      <c r="G19" s="47"/>
      <c r="H19" s="53" t="s">
        <v>13</v>
      </c>
      <c r="I19" s="53" t="s">
        <v>28</v>
      </c>
      <c r="J19" s="53" t="s">
        <v>48</v>
      </c>
      <c r="K19" s="53">
        <f>(IF(OR(H19="",I19="",J19=""),"",(VLOOKUP(H19,Scoring!$E$4:$F$8,2,FALSE)+VLOOKUP(I19,Scoring!$E$11:$F$15,2,FALSE))*VLOOKUP(J19,Scoring!$E$18:$F$21,2,FALSE)))</f>
        <v>1.5</v>
      </c>
      <c r="L19" s="54">
        <f t="shared" si="2"/>
        <v>1.2684989429175475E-2</v>
      </c>
    </row>
    <row r="20" spans="1:12" s="2" customFormat="1" ht="30" customHeight="1" x14ac:dyDescent="0.3">
      <c r="A20" s="62" t="s">
        <v>147</v>
      </c>
      <c r="B20" s="92"/>
      <c r="C20" s="92"/>
      <c r="D20" s="50" t="str">
        <f>IF(OR(B20="",C20=""),"",$B$5*VLOOKUP(B20,Scoring!$A$11:$B$15,2,FALSE)+$C$5*VLOOKUP(C20,Scoring!$A$4:$B$8,2,FALSE))</f>
        <v/>
      </c>
      <c r="E20" s="51">
        <f t="shared" si="0"/>
        <v>2.5369978858350951E-2</v>
      </c>
      <c r="F20" s="63" t="str">
        <f t="shared" si="1"/>
        <v/>
      </c>
      <c r="G20" s="47"/>
      <c r="H20" s="53" t="s">
        <v>16</v>
      </c>
      <c r="I20" s="53" t="s">
        <v>34</v>
      </c>
      <c r="J20" s="53" t="s">
        <v>46</v>
      </c>
      <c r="K20" s="53">
        <f>(IF(OR(H20="",I20="",J20=""),"",(VLOOKUP(H20,Scoring!$E$4:$F$8,2,FALSE)+VLOOKUP(I20,Scoring!$E$11:$F$15,2,FALSE))*VLOOKUP(J20,Scoring!$E$18:$F$21,2,FALSE)))</f>
        <v>3</v>
      </c>
      <c r="L20" s="54">
        <f t="shared" si="2"/>
        <v>2.5369978858350951E-2</v>
      </c>
    </row>
    <row r="21" spans="1:12" s="2" customFormat="1" ht="30" customHeight="1" x14ac:dyDescent="0.3">
      <c r="A21" s="62" t="s">
        <v>148</v>
      </c>
      <c r="B21" s="92"/>
      <c r="C21" s="92"/>
      <c r="D21" s="50" t="str">
        <f>IF(OR(B21="",C21=""),"",$B$5*VLOOKUP(B21,Scoring!$A$11:$B$15,2,FALSE)+$C$5*VLOOKUP(C21,Scoring!$A$4:$B$8,2,FALSE))</f>
        <v/>
      </c>
      <c r="E21" s="51">
        <f t="shared" si="0"/>
        <v>3.8054968287526428E-2</v>
      </c>
      <c r="F21" s="63" t="str">
        <f t="shared" si="1"/>
        <v/>
      </c>
      <c r="G21" s="47"/>
      <c r="H21" s="53" t="s">
        <v>23</v>
      </c>
      <c r="I21" s="53" t="s">
        <v>37</v>
      </c>
      <c r="J21" s="53" t="s">
        <v>46</v>
      </c>
      <c r="K21" s="53">
        <f>(IF(OR(H21="",I21="",J21=""),"",(VLOOKUP(H21,Scoring!$E$4:$F$8,2,FALSE)+VLOOKUP(I21,Scoring!$E$11:$F$15,2,FALSE))*VLOOKUP(J21,Scoring!$E$18:$F$21,2,FALSE)))</f>
        <v>4.5</v>
      </c>
      <c r="L21" s="54">
        <f t="shared" si="2"/>
        <v>3.8054968287526428E-2</v>
      </c>
    </row>
    <row r="22" spans="1:12" s="2" customFormat="1" ht="30" customHeight="1" x14ac:dyDescent="0.3">
      <c r="A22" s="62" t="s">
        <v>149</v>
      </c>
      <c r="B22" s="92"/>
      <c r="C22" s="92"/>
      <c r="D22" s="50" t="str">
        <f>IF(OR(B22="",C22=""),"",$B$5*VLOOKUP(B22,Scoring!$A$11:$B$15,2,FALSE)+$C$5*VLOOKUP(C22,Scoring!$A$4:$B$8,2,FALSE))</f>
        <v/>
      </c>
      <c r="E22" s="51">
        <f t="shared" si="0"/>
        <v>4.2283298097251586E-2</v>
      </c>
      <c r="F22" s="63" t="str">
        <f t="shared" si="1"/>
        <v/>
      </c>
      <c r="G22" s="47"/>
      <c r="H22" s="53" t="s">
        <v>23</v>
      </c>
      <c r="I22" s="53" t="s">
        <v>23</v>
      </c>
      <c r="J22" s="53" t="s">
        <v>46</v>
      </c>
      <c r="K22" s="53">
        <f>(IF(OR(H22="",I22="",J22=""),"",(VLOOKUP(H22,Scoring!$E$4:$F$8,2,FALSE)+VLOOKUP(I22,Scoring!$E$11:$F$15,2,FALSE))*VLOOKUP(J22,Scoring!$E$18:$F$21,2,FALSE)))</f>
        <v>5</v>
      </c>
      <c r="L22" s="54">
        <f t="shared" si="2"/>
        <v>4.2283298097251586E-2</v>
      </c>
    </row>
    <row r="23" spans="1:12" s="2" customFormat="1" ht="30" customHeight="1" x14ac:dyDescent="0.3">
      <c r="A23" s="62" t="s">
        <v>150</v>
      </c>
      <c r="B23" s="92"/>
      <c r="C23" s="92"/>
      <c r="D23" s="50" t="str">
        <f>IF(OR(B23="",C23=""),"",$B$5*VLOOKUP(B23,Scoring!$A$11:$B$15,2,FALSE)+$C$5*VLOOKUP(C23,Scoring!$A$4:$B$8,2,FALSE))</f>
        <v/>
      </c>
      <c r="E23" s="51">
        <f t="shared" si="0"/>
        <v>4.2283298097251586E-2</v>
      </c>
      <c r="F23" s="63" t="str">
        <f t="shared" si="1"/>
        <v/>
      </c>
      <c r="G23" s="47"/>
      <c r="H23" s="53" t="s">
        <v>23</v>
      </c>
      <c r="I23" s="53" t="s">
        <v>23</v>
      </c>
      <c r="J23" s="53" t="s">
        <v>46</v>
      </c>
      <c r="K23" s="53">
        <f>(IF(OR(H23="",I23="",J23=""),"",(VLOOKUP(H23,Scoring!$E$4:$F$8,2,FALSE)+VLOOKUP(I23,Scoring!$E$11:$F$15,2,FALSE))*VLOOKUP(J23,Scoring!$E$18:$F$21,2,FALSE)))</f>
        <v>5</v>
      </c>
      <c r="L23" s="54">
        <f t="shared" si="2"/>
        <v>4.2283298097251586E-2</v>
      </c>
    </row>
    <row r="24" spans="1:12" s="2" customFormat="1" ht="30" customHeight="1" x14ac:dyDescent="0.3">
      <c r="A24" s="62" t="s">
        <v>151</v>
      </c>
      <c r="B24" s="92"/>
      <c r="C24" s="92"/>
      <c r="D24" s="50" t="str">
        <f>IF(OR(B24="",C24=""),"",$B$5*VLOOKUP(B24,Scoring!$A$11:$B$15,2,FALSE)+$C$5*VLOOKUP(C24,Scoring!$A$4:$B$8,2,FALSE))</f>
        <v/>
      </c>
      <c r="E24" s="51">
        <f t="shared" si="0"/>
        <v>1.4799154334038054E-2</v>
      </c>
      <c r="F24" s="63" t="str">
        <f t="shared" si="1"/>
        <v/>
      </c>
      <c r="G24" s="47"/>
      <c r="H24" s="53" t="s">
        <v>16</v>
      </c>
      <c r="I24" s="53" t="s">
        <v>37</v>
      </c>
      <c r="J24" s="53" t="s">
        <v>44</v>
      </c>
      <c r="K24" s="53">
        <f>(IF(OR(H24="",I24="",J24=""),"",(VLOOKUP(H24,Scoring!$E$4:$F$8,2,FALSE)+VLOOKUP(I24,Scoring!$E$11:$F$15,2,FALSE))*VLOOKUP(J24,Scoring!$E$18:$F$21,2,FALSE)))</f>
        <v>1.75</v>
      </c>
      <c r="L24" s="54">
        <f t="shared" si="2"/>
        <v>1.4799154334038054E-2</v>
      </c>
    </row>
    <row r="25" spans="1:12" s="2" customFormat="1" ht="30" customHeight="1" x14ac:dyDescent="0.3">
      <c r="A25" s="48" t="s">
        <v>152</v>
      </c>
      <c r="B25" s="92"/>
      <c r="C25" s="92"/>
      <c r="D25" s="50" t="str">
        <f>IF(OR(B25="",C25=""),"",$B$5*VLOOKUP(B25,Scoring!$A$11:$B$15,2,FALSE)+$C$5*VLOOKUP(C25,Scoring!$A$4:$B$8,2,FALSE))</f>
        <v/>
      </c>
      <c r="E25" s="51">
        <f t="shared" si="0"/>
        <v>1.4799154334038054E-2</v>
      </c>
      <c r="F25" s="63" t="str">
        <f t="shared" si="1"/>
        <v/>
      </c>
      <c r="G25" s="47"/>
      <c r="H25" s="53" t="s">
        <v>16</v>
      </c>
      <c r="I25" s="53" t="s">
        <v>37</v>
      </c>
      <c r="J25" s="53" t="s">
        <v>44</v>
      </c>
      <c r="K25" s="53">
        <f>(IF(OR(H25="",I25="",J25=""),"",(VLOOKUP(H25,Scoring!$E$4:$F$8,2,FALSE)+VLOOKUP(I25,Scoring!$E$11:$F$15,2,FALSE))*VLOOKUP(J25,Scoring!$E$18:$F$21,2,FALSE)))</f>
        <v>1.75</v>
      </c>
      <c r="L25" s="54">
        <f t="shared" si="2"/>
        <v>1.4799154334038054E-2</v>
      </c>
    </row>
    <row r="26" spans="1:12" s="2" customFormat="1" ht="30" customHeight="1" x14ac:dyDescent="0.3">
      <c r="A26" s="62" t="s">
        <v>153</v>
      </c>
      <c r="B26" s="92"/>
      <c r="C26" s="92"/>
      <c r="D26" s="50" t="str">
        <f>IF(OR(B26="",C26=""),"",$B$5*VLOOKUP(B26,Scoring!$A$11:$B$15,2,FALSE)+$C$5*VLOOKUP(C26,Scoring!$A$4:$B$8,2,FALSE))</f>
        <v/>
      </c>
      <c r="E26" s="51">
        <f t="shared" si="0"/>
        <v>4.2283298097251586E-2</v>
      </c>
      <c r="F26" s="63" t="str">
        <f t="shared" si="1"/>
        <v/>
      </c>
      <c r="G26" s="47"/>
      <c r="H26" s="53" t="s">
        <v>23</v>
      </c>
      <c r="I26" s="53" t="s">
        <v>23</v>
      </c>
      <c r="J26" s="53" t="s">
        <v>46</v>
      </c>
      <c r="K26" s="53">
        <f>(IF(OR(H26="",I26="",J26=""),"",(VLOOKUP(H26,Scoring!$E$4:$F$8,2,FALSE)+VLOOKUP(I26,Scoring!$E$11:$F$15,2,FALSE))*VLOOKUP(J26,Scoring!$E$18:$F$21,2,FALSE)))</f>
        <v>5</v>
      </c>
      <c r="L26" s="54">
        <f t="shared" si="2"/>
        <v>4.2283298097251586E-2</v>
      </c>
    </row>
    <row r="27" spans="1:12" s="2" customFormat="1" ht="30" customHeight="1" x14ac:dyDescent="0.3">
      <c r="A27" s="62" t="s">
        <v>154</v>
      </c>
      <c r="B27" s="92"/>
      <c r="C27" s="92"/>
      <c r="D27" s="50" t="str">
        <f>IF(OR(B27="",C27=""),"",$B$5*VLOOKUP(B27,Scoring!$A$11:$B$15,2,FALSE)+$C$5*VLOOKUP(C27,Scoring!$A$4:$B$8,2,FALSE))</f>
        <v/>
      </c>
      <c r="E27" s="51">
        <f t="shared" si="0"/>
        <v>4.2283298097251586E-2</v>
      </c>
      <c r="F27" s="63" t="str">
        <f t="shared" si="1"/>
        <v/>
      </c>
      <c r="G27" s="47"/>
      <c r="H27" s="53" t="s">
        <v>23</v>
      </c>
      <c r="I27" s="53" t="s">
        <v>23</v>
      </c>
      <c r="J27" s="53" t="s">
        <v>46</v>
      </c>
      <c r="K27" s="53">
        <f>(IF(OR(H27="",I27="",J27=""),"",(VLOOKUP(H27,Scoring!$E$4:$F$8,2,FALSE)+VLOOKUP(I27,Scoring!$E$11:$F$15,2,FALSE))*VLOOKUP(J27,Scoring!$E$18:$F$21,2,FALSE)))</f>
        <v>5</v>
      </c>
      <c r="L27" s="54">
        <f>IF(K27="","",$K27/SUM($K$6:$K$29))</f>
        <v>4.2283298097251586E-2</v>
      </c>
    </row>
    <row r="28" spans="1:12" s="2" customFormat="1" ht="30" customHeight="1" x14ac:dyDescent="0.3">
      <c r="A28" s="62" t="s">
        <v>155</v>
      </c>
      <c r="B28" s="92"/>
      <c r="C28" s="92"/>
      <c r="D28" s="50" t="str">
        <f>IF(OR(B28="",C28=""),"",$B$5*VLOOKUP(B28,Scoring!$A$11:$B$15,2,FALSE)+$C$5*VLOOKUP(C28,Scoring!$A$4:$B$8,2,FALSE))</f>
        <v/>
      </c>
      <c r="E28" s="51">
        <f t="shared" si="0"/>
        <v>2.9598308668076109E-2</v>
      </c>
      <c r="F28" s="63" t="str">
        <f t="shared" si="1"/>
        <v/>
      </c>
      <c r="G28" s="47"/>
      <c r="H28" s="53" t="s">
        <v>16</v>
      </c>
      <c r="I28" s="53" t="s">
        <v>37</v>
      </c>
      <c r="J28" s="53" t="s">
        <v>46</v>
      </c>
      <c r="K28" s="53">
        <f>(IF(OR(H28="",I28="",J28=""),"",(VLOOKUP(H28,Scoring!$E$4:$F$8,2,FALSE)+VLOOKUP(I28,Scoring!$E$11:$F$15,2,FALSE))*VLOOKUP(J28,Scoring!$E$18:$F$21,2,FALSE)))</f>
        <v>3.5</v>
      </c>
      <c r="L28" s="54">
        <f>IF(K28="","",$K28/SUM($K$6:$K$29))</f>
        <v>2.9598308668076109E-2</v>
      </c>
    </row>
    <row r="29" spans="1:12" s="2" customFormat="1" ht="30" customHeight="1" x14ac:dyDescent="0.3">
      <c r="A29" s="62" t="s">
        <v>156</v>
      </c>
      <c r="B29" s="92"/>
      <c r="C29" s="92"/>
      <c r="D29" s="50" t="str">
        <f>IF(OR(B29="",C29=""),"",$B$5*VLOOKUP(B29,Scoring!$A$11:$B$15,2,FALSE)+$C$5*VLOOKUP(C29,Scoring!$A$4:$B$8,2,FALSE))</f>
        <v/>
      </c>
      <c r="E29" s="51">
        <f t="shared" si="0"/>
        <v>1.2684989429175475E-2</v>
      </c>
      <c r="F29" s="63" t="str">
        <f t="shared" si="1"/>
        <v/>
      </c>
      <c r="G29" s="47"/>
      <c r="H29" s="53" t="s">
        <v>16</v>
      </c>
      <c r="I29" s="53" t="s">
        <v>34</v>
      </c>
      <c r="J29" s="53" t="s">
        <v>44</v>
      </c>
      <c r="K29" s="53">
        <f>(IF(OR(H29="",I29="",J29=""),"",(VLOOKUP(H29,Scoring!$E$4:$F$8,2,FALSE)+VLOOKUP(I29,Scoring!$E$11:$F$15,2,FALSE))*VLOOKUP(J29,Scoring!$E$18:$F$21,2,FALSE)))</f>
        <v>1.5</v>
      </c>
      <c r="L29" s="54">
        <f t="shared" si="2"/>
        <v>1.2684989429175475E-2</v>
      </c>
    </row>
    <row r="30" spans="1:12" s="2" customFormat="1" ht="30" customHeight="1" x14ac:dyDescent="0.3">
      <c r="A30" s="56"/>
      <c r="B30" s="47"/>
      <c r="C30" s="47"/>
      <c r="D30" s="47"/>
      <c r="E30" s="126" t="s">
        <v>289</v>
      </c>
      <c r="F30" s="64">
        <f>SUM(F6:F29)</f>
        <v>0</v>
      </c>
      <c r="G30" s="47"/>
      <c r="H30" s="47"/>
      <c r="I30" s="47"/>
      <c r="J30" s="47"/>
      <c r="K30" s="47"/>
      <c r="L30" s="58">
        <f>SUM(L6:L29)</f>
        <v>1</v>
      </c>
    </row>
    <row r="31" spans="1:12" s="2" customFormat="1" ht="45" customHeight="1" x14ac:dyDescent="0.3">
      <c r="A31" s="6"/>
      <c r="B31" s="4"/>
      <c r="C31" s="4"/>
      <c r="D31" s="4"/>
      <c r="E31" s="5"/>
      <c r="F31" s="4"/>
      <c r="G31" s="4"/>
      <c r="H31" s="4"/>
      <c r="I31" s="4"/>
      <c r="J31" s="4"/>
      <c r="K31" s="4"/>
      <c r="L31" s="4"/>
    </row>
    <row r="32" spans="1:12" x14ac:dyDescent="0.35">
      <c r="A32" s="6"/>
      <c r="B32" s="4"/>
      <c r="C32" s="4"/>
      <c r="D32" s="4"/>
      <c r="L32" s="4"/>
    </row>
    <row r="33" spans="1:12" x14ac:dyDescent="0.35">
      <c r="A33" s="6"/>
      <c r="B33" s="4"/>
      <c r="C33" s="4"/>
      <c r="D33" s="4"/>
      <c r="L33" s="4"/>
    </row>
    <row r="34" spans="1:12" x14ac:dyDescent="0.35">
      <c r="A34" s="6"/>
      <c r="B34" s="4"/>
      <c r="C34" s="4"/>
      <c r="D34" s="4"/>
      <c r="L34" s="4"/>
    </row>
    <row r="35" spans="1:12" x14ac:dyDescent="0.35">
      <c r="B35" s="4"/>
      <c r="C35" s="4"/>
      <c r="D35" s="4"/>
      <c r="L35" s="4"/>
    </row>
    <row r="36" spans="1:12" x14ac:dyDescent="0.35">
      <c r="B36" s="4"/>
      <c r="C36" s="4"/>
      <c r="D36" s="4"/>
      <c r="L36" s="4"/>
    </row>
    <row r="37" spans="1:12" x14ac:dyDescent="0.35">
      <c r="B37" s="4"/>
      <c r="C37" s="4"/>
      <c r="D37" s="4"/>
      <c r="L37" s="4"/>
    </row>
    <row r="38" spans="1:12" x14ac:dyDescent="0.35">
      <c r="B38" s="4"/>
      <c r="C38" s="4"/>
      <c r="D38" s="4"/>
      <c r="L38" s="4"/>
    </row>
    <row r="39" spans="1:12" x14ac:dyDescent="0.35">
      <c r="B39" s="4"/>
      <c r="C39" s="4"/>
      <c r="D39" s="4"/>
      <c r="L39" s="4"/>
    </row>
    <row r="40" spans="1:12" x14ac:dyDescent="0.35">
      <c r="B40" s="4"/>
      <c r="C40" s="4"/>
      <c r="D40" s="4"/>
      <c r="L40" s="4"/>
    </row>
    <row r="41" spans="1:12" x14ac:dyDescent="0.35">
      <c r="B41" s="4"/>
      <c r="C41" s="4"/>
      <c r="D41" s="4"/>
      <c r="L41" s="4"/>
    </row>
    <row r="42" spans="1:12" x14ac:dyDescent="0.35">
      <c r="B42" s="4"/>
      <c r="C42" s="4"/>
      <c r="D42" s="4"/>
      <c r="L42" s="4"/>
    </row>
    <row r="43" spans="1:12" x14ac:dyDescent="0.35">
      <c r="B43" s="4"/>
      <c r="C43" s="4"/>
      <c r="D43" s="4"/>
      <c r="L43" s="4"/>
    </row>
    <row r="44" spans="1:12" x14ac:dyDescent="0.35">
      <c r="B44" s="4"/>
      <c r="C44" s="4"/>
      <c r="D44" s="4"/>
      <c r="L44" s="4"/>
    </row>
    <row r="45" spans="1:12" x14ac:dyDescent="0.35">
      <c r="B45" s="4"/>
      <c r="C45" s="4"/>
      <c r="D45" s="4"/>
      <c r="L45" s="4"/>
    </row>
    <row r="46" spans="1:12" x14ac:dyDescent="0.35">
      <c r="B46" s="4"/>
      <c r="C46" s="4"/>
      <c r="D46" s="4"/>
      <c r="L46" s="4"/>
    </row>
    <row r="47" spans="1:12" x14ac:dyDescent="0.35">
      <c r="B47" s="4"/>
      <c r="C47" s="4"/>
      <c r="D47" s="4"/>
      <c r="L47" s="4"/>
    </row>
    <row r="48" spans="1:12" x14ac:dyDescent="0.35">
      <c r="B48" s="4"/>
      <c r="C48" s="4"/>
      <c r="D48" s="4"/>
      <c r="L48" s="4"/>
    </row>
    <row r="49" spans="2:12" x14ac:dyDescent="0.35">
      <c r="B49" s="4"/>
      <c r="C49" s="4"/>
      <c r="D49" s="4"/>
      <c r="L49" s="4"/>
    </row>
    <row r="50" spans="2:12" x14ac:dyDescent="0.35">
      <c r="B50" s="4"/>
      <c r="C50" s="4"/>
      <c r="D50" s="4"/>
      <c r="L50" s="4"/>
    </row>
    <row r="51" spans="2:12" x14ac:dyDescent="0.35">
      <c r="B51" s="4"/>
      <c r="C51" s="4"/>
      <c r="D51" s="4"/>
      <c r="L51" s="4"/>
    </row>
    <row r="52" spans="2:12" x14ac:dyDescent="0.35">
      <c r="B52" s="4"/>
      <c r="C52" s="4"/>
      <c r="D52" s="4"/>
      <c r="L52" s="4"/>
    </row>
    <row r="53" spans="2:12" x14ac:dyDescent="0.35">
      <c r="B53" s="4"/>
      <c r="C53" s="4"/>
      <c r="D53" s="4"/>
      <c r="L53" s="4"/>
    </row>
    <row r="54" spans="2:12" x14ac:dyDescent="0.35">
      <c r="B54" s="4"/>
      <c r="C54" s="4"/>
      <c r="D54" s="4"/>
      <c r="L54" s="4"/>
    </row>
    <row r="55" spans="2:12" x14ac:dyDescent="0.35">
      <c r="B55" s="4"/>
      <c r="C55" s="4"/>
      <c r="D55" s="4"/>
      <c r="L55" s="4"/>
    </row>
    <row r="56" spans="2:12" x14ac:dyDescent="0.35">
      <c r="B56" s="4"/>
      <c r="C56" s="4"/>
      <c r="D56" s="4"/>
      <c r="L56" s="4"/>
    </row>
    <row r="57" spans="2:12" x14ac:dyDescent="0.35">
      <c r="B57" s="4"/>
      <c r="C57" s="4"/>
      <c r="D57" s="4"/>
      <c r="L57" s="4"/>
    </row>
    <row r="58" spans="2:12" x14ac:dyDescent="0.35">
      <c r="B58" s="4"/>
      <c r="C58" s="4"/>
      <c r="D58" s="4"/>
      <c r="L58" s="4"/>
    </row>
    <row r="59" spans="2:12" x14ac:dyDescent="0.35">
      <c r="B59" s="4"/>
      <c r="C59" s="4"/>
      <c r="D59" s="4"/>
      <c r="L59" s="4"/>
    </row>
    <row r="60" spans="2:12" x14ac:dyDescent="0.35">
      <c r="B60" s="4"/>
      <c r="C60" s="4"/>
      <c r="D60" s="4"/>
      <c r="L60" s="4"/>
    </row>
    <row r="61" spans="2:12" x14ac:dyDescent="0.35">
      <c r="B61" s="4"/>
      <c r="C61" s="4"/>
      <c r="D61" s="4"/>
      <c r="L61" s="4"/>
    </row>
    <row r="62" spans="2:12" x14ac:dyDescent="0.35">
      <c r="B62" s="4"/>
      <c r="C62" s="4"/>
      <c r="D62" s="4"/>
      <c r="L62" s="4"/>
    </row>
    <row r="63" spans="2:12" x14ac:dyDescent="0.35">
      <c r="B63" s="4"/>
      <c r="C63" s="4"/>
      <c r="D63" s="4"/>
      <c r="L63" s="4"/>
    </row>
    <row r="64" spans="2:12" x14ac:dyDescent="0.35">
      <c r="B64" s="4"/>
      <c r="C64" s="4"/>
      <c r="D64" s="4"/>
      <c r="L64" s="4"/>
    </row>
    <row r="65" spans="2:12" x14ac:dyDescent="0.35">
      <c r="B65" s="4"/>
      <c r="C65" s="4"/>
      <c r="D65" s="4"/>
      <c r="L65" s="4"/>
    </row>
    <row r="66" spans="2:12" x14ac:dyDescent="0.35">
      <c r="B66" s="4"/>
      <c r="C66" s="4"/>
      <c r="D66" s="4"/>
      <c r="L66" s="4"/>
    </row>
    <row r="67" spans="2:12" x14ac:dyDescent="0.35">
      <c r="B67" s="4"/>
      <c r="C67" s="4"/>
      <c r="D67" s="4"/>
      <c r="L67" s="4"/>
    </row>
    <row r="68" spans="2:12" x14ac:dyDescent="0.35">
      <c r="B68" s="4"/>
      <c r="C68" s="4"/>
      <c r="D68" s="4"/>
      <c r="L68" s="4"/>
    </row>
    <row r="69" spans="2:12" x14ac:dyDescent="0.35">
      <c r="B69" s="4"/>
      <c r="C69" s="4"/>
      <c r="D69" s="4"/>
      <c r="L69" s="4"/>
    </row>
    <row r="70" spans="2:12" x14ac:dyDescent="0.35">
      <c r="B70" s="4"/>
      <c r="C70" s="4"/>
      <c r="D70" s="4"/>
      <c r="L70" s="4"/>
    </row>
    <row r="71" spans="2:12" x14ac:dyDescent="0.35">
      <c r="B71" s="4"/>
      <c r="C71" s="4"/>
      <c r="D71" s="4"/>
      <c r="L71" s="4"/>
    </row>
    <row r="72" spans="2:12" x14ac:dyDescent="0.35">
      <c r="B72" s="4"/>
      <c r="C72" s="4"/>
      <c r="D72" s="4"/>
      <c r="L72" s="4"/>
    </row>
    <row r="73" spans="2:12" x14ac:dyDescent="0.35">
      <c r="B73" s="4"/>
      <c r="C73" s="4"/>
      <c r="D73" s="4"/>
      <c r="L73" s="4"/>
    </row>
    <row r="74" spans="2:12" x14ac:dyDescent="0.35">
      <c r="B74" s="4"/>
      <c r="C74" s="4"/>
      <c r="D74" s="4"/>
      <c r="L74" s="4"/>
    </row>
    <row r="75" spans="2:12" x14ac:dyDescent="0.35">
      <c r="B75" s="4"/>
      <c r="C75" s="4"/>
      <c r="D75" s="4"/>
      <c r="L75" s="4"/>
    </row>
    <row r="76" spans="2:12" x14ac:dyDescent="0.35">
      <c r="B76" s="4"/>
      <c r="C76" s="4"/>
      <c r="D76" s="4"/>
      <c r="L76" s="4"/>
    </row>
    <row r="77" spans="2:12" x14ac:dyDescent="0.35">
      <c r="B77" s="4"/>
      <c r="C77" s="4"/>
      <c r="D77" s="4"/>
      <c r="L77" s="4"/>
    </row>
    <row r="78" spans="2:12" x14ac:dyDescent="0.35">
      <c r="B78" s="4"/>
      <c r="C78" s="4"/>
      <c r="D78" s="4"/>
      <c r="L78" s="4"/>
    </row>
    <row r="79" spans="2:12" x14ac:dyDescent="0.35">
      <c r="B79" s="4"/>
      <c r="C79" s="4"/>
      <c r="D79" s="4"/>
      <c r="L79" s="4"/>
    </row>
    <row r="80" spans="2:12" x14ac:dyDescent="0.35">
      <c r="B80" s="4"/>
      <c r="C80" s="4"/>
      <c r="D80" s="4"/>
      <c r="L80" s="4"/>
    </row>
    <row r="81" spans="2:12" x14ac:dyDescent="0.35">
      <c r="B81" s="4"/>
      <c r="C81" s="4"/>
      <c r="D81" s="4"/>
      <c r="L81" s="4"/>
    </row>
    <row r="82" spans="2:12" x14ac:dyDescent="0.35">
      <c r="B82" s="4"/>
      <c r="C82" s="4"/>
      <c r="D82" s="4"/>
      <c r="L82" s="4"/>
    </row>
    <row r="83" spans="2:12" x14ac:dyDescent="0.35">
      <c r="B83" s="4"/>
      <c r="C83" s="4"/>
      <c r="D83" s="4"/>
      <c r="L83" s="4"/>
    </row>
    <row r="84" spans="2:12" x14ac:dyDescent="0.35">
      <c r="B84" s="4"/>
      <c r="C84" s="4"/>
      <c r="D84" s="4"/>
      <c r="L84" s="4"/>
    </row>
    <row r="85" spans="2:12" x14ac:dyDescent="0.35">
      <c r="B85" s="4"/>
      <c r="C85" s="4"/>
      <c r="D85" s="4"/>
      <c r="L85" s="4"/>
    </row>
    <row r="86" spans="2:12" x14ac:dyDescent="0.35">
      <c r="B86" s="4"/>
      <c r="C86" s="4"/>
      <c r="D86" s="4"/>
      <c r="L86" s="4"/>
    </row>
    <row r="87" spans="2:12" x14ac:dyDescent="0.35">
      <c r="B87" s="4"/>
      <c r="C87" s="4"/>
      <c r="D87" s="4"/>
      <c r="L87" s="4"/>
    </row>
    <row r="88" spans="2:12" x14ac:dyDescent="0.35">
      <c r="B88" s="4"/>
      <c r="C88" s="4"/>
      <c r="D88" s="4"/>
      <c r="L88" s="4"/>
    </row>
    <row r="89" spans="2:12" x14ac:dyDescent="0.35">
      <c r="B89" s="4"/>
      <c r="C89" s="4"/>
      <c r="D89" s="4"/>
      <c r="L89" s="4"/>
    </row>
    <row r="90" spans="2:12" x14ac:dyDescent="0.35">
      <c r="B90" s="4"/>
      <c r="C90" s="4"/>
      <c r="D90" s="4"/>
      <c r="L90" s="4"/>
    </row>
    <row r="91" spans="2:12" x14ac:dyDescent="0.35">
      <c r="B91" s="4"/>
      <c r="C91" s="4"/>
      <c r="D91" s="4"/>
      <c r="L91" s="4"/>
    </row>
    <row r="92" spans="2:12" x14ac:dyDescent="0.35">
      <c r="B92" s="4"/>
      <c r="C92" s="4"/>
      <c r="D92" s="4"/>
      <c r="L92" s="4"/>
    </row>
    <row r="93" spans="2:12" x14ac:dyDescent="0.35">
      <c r="B93" s="4"/>
      <c r="C93" s="4"/>
      <c r="D93" s="4"/>
      <c r="L93" s="4"/>
    </row>
    <row r="94" spans="2:12" x14ac:dyDescent="0.35">
      <c r="B94" s="4"/>
      <c r="C94" s="4"/>
      <c r="D94" s="4"/>
      <c r="L94" s="4"/>
    </row>
    <row r="95" spans="2:12" x14ac:dyDescent="0.35">
      <c r="B95" s="4"/>
      <c r="C95" s="4"/>
      <c r="D95" s="4"/>
      <c r="L95" s="4"/>
    </row>
    <row r="96" spans="2:12" x14ac:dyDescent="0.35">
      <c r="B96" s="4"/>
      <c r="C96" s="4"/>
      <c r="D96" s="4"/>
      <c r="L96" s="4"/>
    </row>
    <row r="97" spans="2:12" x14ac:dyDescent="0.35">
      <c r="B97" s="4"/>
      <c r="C97" s="4"/>
      <c r="D97" s="4"/>
      <c r="L97" s="4"/>
    </row>
    <row r="98" spans="2:12" x14ac:dyDescent="0.35">
      <c r="B98" s="4"/>
      <c r="C98" s="4"/>
      <c r="D98" s="4"/>
      <c r="L98" s="4"/>
    </row>
    <row r="99" spans="2:12" x14ac:dyDescent="0.35">
      <c r="B99" s="4"/>
      <c r="C99" s="4"/>
      <c r="D99" s="4"/>
      <c r="L99" s="4"/>
    </row>
    <row r="100" spans="2:12" x14ac:dyDescent="0.35">
      <c r="B100" s="4"/>
      <c r="C100" s="4"/>
      <c r="D100" s="4"/>
      <c r="L100" s="4"/>
    </row>
    <row r="101" spans="2:12" x14ac:dyDescent="0.35">
      <c r="B101" s="4"/>
      <c r="C101" s="4"/>
      <c r="D101" s="4"/>
      <c r="L101" s="4"/>
    </row>
    <row r="102" spans="2:12" x14ac:dyDescent="0.35">
      <c r="B102" s="4"/>
      <c r="C102" s="4"/>
      <c r="D102" s="4"/>
      <c r="L102" s="4"/>
    </row>
    <row r="103" spans="2:12" x14ac:dyDescent="0.35">
      <c r="B103" s="4"/>
      <c r="C103" s="4"/>
      <c r="D103" s="4"/>
      <c r="L103" s="4"/>
    </row>
    <row r="104" spans="2:12" x14ac:dyDescent="0.35">
      <c r="B104" s="4"/>
      <c r="C104" s="4"/>
      <c r="D104" s="4"/>
      <c r="L104" s="4"/>
    </row>
    <row r="105" spans="2:12" x14ac:dyDescent="0.35">
      <c r="B105" s="4"/>
      <c r="C105" s="4"/>
      <c r="D105" s="4"/>
      <c r="L105" s="4"/>
    </row>
    <row r="106" spans="2:12" x14ac:dyDescent="0.35">
      <c r="B106" s="4"/>
      <c r="C106" s="4"/>
      <c r="D106" s="4"/>
      <c r="L106" s="4"/>
    </row>
    <row r="107" spans="2:12" x14ac:dyDescent="0.35">
      <c r="B107" s="4"/>
      <c r="C107" s="4"/>
      <c r="D107" s="4"/>
      <c r="L107" s="4"/>
    </row>
    <row r="108" spans="2:12" x14ac:dyDescent="0.35">
      <c r="B108" s="4"/>
      <c r="C108" s="4"/>
      <c r="D108" s="4"/>
      <c r="L108" s="4"/>
    </row>
    <row r="109" spans="2:12" x14ac:dyDescent="0.35">
      <c r="B109" s="4"/>
      <c r="C109" s="4"/>
      <c r="D109" s="4"/>
      <c r="L109" s="4"/>
    </row>
    <row r="110" spans="2:12" x14ac:dyDescent="0.35">
      <c r="B110" s="4"/>
      <c r="C110" s="4"/>
      <c r="D110" s="4"/>
      <c r="L110" s="4"/>
    </row>
    <row r="111" spans="2:12" x14ac:dyDescent="0.35">
      <c r="B111" s="4"/>
      <c r="C111" s="4"/>
      <c r="D111" s="4"/>
      <c r="L111" s="4"/>
    </row>
    <row r="112" spans="2:12" x14ac:dyDescent="0.35">
      <c r="B112" s="4"/>
      <c r="C112" s="4"/>
      <c r="D112" s="4"/>
      <c r="L112" s="4"/>
    </row>
    <row r="113" spans="2:12" x14ac:dyDescent="0.35">
      <c r="B113" s="4"/>
      <c r="C113" s="4"/>
      <c r="D113" s="4"/>
      <c r="L113" s="4"/>
    </row>
    <row r="114" spans="2:12" x14ac:dyDescent="0.35">
      <c r="B114" s="4"/>
      <c r="C114" s="4"/>
      <c r="D114" s="4"/>
      <c r="L114" s="4"/>
    </row>
    <row r="115" spans="2:12" x14ac:dyDescent="0.35">
      <c r="B115" s="4"/>
      <c r="C115" s="4"/>
      <c r="D115" s="4"/>
      <c r="L115" s="4"/>
    </row>
    <row r="116" spans="2:12" x14ac:dyDescent="0.35">
      <c r="B116" s="4"/>
      <c r="C116" s="4"/>
      <c r="D116" s="4"/>
      <c r="L116" s="4"/>
    </row>
    <row r="117" spans="2:12" x14ac:dyDescent="0.35">
      <c r="B117" s="4"/>
      <c r="C117" s="4"/>
      <c r="D117" s="4"/>
      <c r="L117" s="4"/>
    </row>
    <row r="118" spans="2:12" x14ac:dyDescent="0.35">
      <c r="B118" s="4"/>
      <c r="C118" s="4"/>
      <c r="D118" s="4"/>
      <c r="L118" s="4"/>
    </row>
    <row r="119" spans="2:12" x14ac:dyDescent="0.35">
      <c r="B119" s="4"/>
      <c r="C119" s="4"/>
      <c r="D119" s="4"/>
      <c r="L119" s="4"/>
    </row>
    <row r="120" spans="2:12" x14ac:dyDescent="0.35">
      <c r="B120" s="4"/>
      <c r="C120" s="4"/>
      <c r="D120" s="4"/>
      <c r="L120" s="4"/>
    </row>
    <row r="121" spans="2:12" x14ac:dyDescent="0.35">
      <c r="B121" s="4"/>
      <c r="C121" s="4"/>
      <c r="D121" s="4"/>
      <c r="L121" s="4"/>
    </row>
    <row r="122" spans="2:12" x14ac:dyDescent="0.35">
      <c r="B122" s="4"/>
      <c r="C122" s="4"/>
      <c r="D122" s="4"/>
      <c r="L122" s="4"/>
    </row>
    <row r="123" spans="2:12" x14ac:dyDescent="0.35">
      <c r="B123" s="4"/>
      <c r="C123" s="4"/>
      <c r="D123" s="4"/>
      <c r="L123" s="4"/>
    </row>
    <row r="124" spans="2:12" x14ac:dyDescent="0.35">
      <c r="B124" s="4"/>
      <c r="C124" s="4"/>
      <c r="D124" s="4"/>
      <c r="L124" s="4"/>
    </row>
    <row r="125" spans="2:12" x14ac:dyDescent="0.35">
      <c r="B125" s="4"/>
      <c r="C125" s="4"/>
      <c r="D125" s="4"/>
      <c r="L125" s="4"/>
    </row>
    <row r="126" spans="2:12" x14ac:dyDescent="0.35">
      <c r="B126" s="4"/>
      <c r="C126" s="4"/>
      <c r="D126" s="4"/>
      <c r="L126" s="4"/>
    </row>
    <row r="127" spans="2:12" x14ac:dyDescent="0.35">
      <c r="B127" s="4"/>
      <c r="C127" s="4"/>
      <c r="D127" s="4"/>
      <c r="L127" s="4"/>
    </row>
    <row r="128" spans="2:12" x14ac:dyDescent="0.35">
      <c r="B128" s="4"/>
      <c r="C128" s="4"/>
      <c r="D128" s="4"/>
      <c r="L128" s="4"/>
    </row>
    <row r="129" spans="2:12" x14ac:dyDescent="0.35">
      <c r="B129" s="4"/>
      <c r="C129" s="4"/>
      <c r="D129" s="4"/>
      <c r="L129" s="4"/>
    </row>
    <row r="130" spans="2:12" x14ac:dyDescent="0.35">
      <c r="B130" s="4"/>
      <c r="C130" s="4"/>
      <c r="D130" s="4"/>
      <c r="L130" s="4"/>
    </row>
    <row r="131" spans="2:12" x14ac:dyDescent="0.35">
      <c r="B131" s="4"/>
      <c r="C131" s="4"/>
      <c r="D131" s="4"/>
      <c r="L131" s="4"/>
    </row>
    <row r="132" spans="2:12" x14ac:dyDescent="0.35">
      <c r="B132" s="4"/>
      <c r="C132" s="4"/>
      <c r="D132" s="4"/>
      <c r="L132" s="4"/>
    </row>
    <row r="133" spans="2:12" x14ac:dyDescent="0.35">
      <c r="B133" s="4"/>
      <c r="C133" s="4"/>
      <c r="D133" s="4"/>
      <c r="L133" s="4"/>
    </row>
    <row r="134" spans="2:12" x14ac:dyDescent="0.35">
      <c r="B134" s="4"/>
      <c r="C134" s="4"/>
      <c r="D134" s="4"/>
      <c r="L134" s="4"/>
    </row>
    <row r="135" spans="2:12" x14ac:dyDescent="0.35">
      <c r="B135" s="4"/>
      <c r="C135" s="4"/>
      <c r="D135" s="4"/>
      <c r="L135" s="4"/>
    </row>
    <row r="136" spans="2:12" x14ac:dyDescent="0.35">
      <c r="B136" s="4"/>
      <c r="C136" s="4"/>
      <c r="D136" s="4"/>
      <c r="L136" s="4"/>
    </row>
    <row r="137" spans="2:12" x14ac:dyDescent="0.35">
      <c r="B137" s="4"/>
      <c r="C137" s="4"/>
      <c r="D137" s="4"/>
      <c r="L137" s="4"/>
    </row>
    <row r="138" spans="2:12" x14ac:dyDescent="0.35">
      <c r="B138" s="4"/>
      <c r="C138" s="4"/>
      <c r="D138" s="4"/>
      <c r="L138" s="4"/>
    </row>
    <row r="139" spans="2:12" x14ac:dyDescent="0.35">
      <c r="B139" s="4"/>
      <c r="C139" s="4"/>
      <c r="D139" s="4"/>
      <c r="L139" s="4"/>
    </row>
    <row r="140" spans="2:12" x14ac:dyDescent="0.35">
      <c r="B140" s="4"/>
      <c r="C140" s="4"/>
      <c r="D140" s="4"/>
      <c r="L140" s="4"/>
    </row>
    <row r="141" spans="2:12" x14ac:dyDescent="0.35">
      <c r="B141" s="4"/>
      <c r="C141" s="4"/>
      <c r="D141" s="4"/>
      <c r="L141" s="4"/>
    </row>
    <row r="142" spans="2:12" x14ac:dyDescent="0.35">
      <c r="B142" s="4"/>
      <c r="C142" s="4"/>
      <c r="D142" s="4"/>
      <c r="L142" s="4"/>
    </row>
    <row r="143" spans="2:12" x14ac:dyDescent="0.35">
      <c r="B143" s="4"/>
      <c r="C143" s="4"/>
      <c r="D143" s="4"/>
      <c r="L143" s="4"/>
    </row>
    <row r="144" spans="2:12" x14ac:dyDescent="0.35">
      <c r="B144" s="4"/>
      <c r="C144" s="4"/>
      <c r="D144" s="4"/>
      <c r="L144" s="4"/>
    </row>
    <row r="145" spans="2:12" x14ac:dyDescent="0.35">
      <c r="B145" s="4"/>
      <c r="C145" s="4"/>
      <c r="D145" s="4"/>
      <c r="L145" s="4"/>
    </row>
  </sheetData>
  <sheetProtection algorithmName="SHA-512" hashValue="vFPg+w2CfbGmRVc8S5ytn0zjO8M76y3B/OzfT4Y+veAdED4h/za289wffEWJdSS5jISN2qHCB8bblN0mx7GfyQ==" saltValue="ZWNvq2yofSaHs2XlT+UjsQ==" spinCount="100000" sheet="1" selectLockedCells="1"/>
  <mergeCells count="10">
    <mergeCell ref="A3:A5"/>
    <mergeCell ref="D3:D5"/>
    <mergeCell ref="E3:E5"/>
    <mergeCell ref="F3:F5"/>
    <mergeCell ref="H3:L3"/>
    <mergeCell ref="H4:H5"/>
    <mergeCell ref="I4:I5"/>
    <mergeCell ref="K4:K5"/>
    <mergeCell ref="L4:L5"/>
    <mergeCell ref="J4:J5"/>
  </mergeCells>
  <conditionalFormatting sqref="E3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1 E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1">
    <dataValidation type="list" allowBlank="1" showInputMessage="1" showErrorMessage="1" sqref="K5 L31:L145" xr:uid="{EE779728-5E85-4752-8B86-4C5FE1061D03}">
      <formula1>"0,2,3,4,5"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3E0D6A9-80F8-4784-9338-A9F1DF6E6723}">
          <x14:formula1>
            <xm:f>Scoring!$A$11:$A$15</xm:f>
          </x14:formula1>
          <xm:sqref>B6:B145</xm:sqref>
        </x14:dataValidation>
        <x14:dataValidation type="list" allowBlank="1" showInputMessage="1" showErrorMessage="1" xr:uid="{0A21BA92-C165-453C-BC1F-0F10B42FF651}">
          <x14:formula1>
            <xm:f>Scoring!$A$4:$A$8</xm:f>
          </x14:formula1>
          <xm:sqref>C6:C145</xm:sqref>
        </x14:dataValidation>
        <x14:dataValidation type="list" allowBlank="1" showInputMessage="1" showErrorMessage="1" xr:uid="{FC5570E7-D7A1-4929-A432-080B2C039A16}">
          <x14:formula1>
            <xm:f>Scoring!$E$4:$E$8</xm:f>
          </x14:formula1>
          <xm:sqref>H6:H29</xm:sqref>
        </x14:dataValidation>
        <x14:dataValidation type="list" allowBlank="1" showInputMessage="1" showErrorMessage="1" xr:uid="{B19C04FE-6EA6-4044-83FE-618F77BF45E8}">
          <x14:formula1>
            <xm:f>Scoring!$E$11:$E$15</xm:f>
          </x14:formula1>
          <xm:sqref>I6:I29</xm:sqref>
        </x14:dataValidation>
        <x14:dataValidation type="list" allowBlank="1" showInputMessage="1" showErrorMessage="1" xr:uid="{5F5B1105-7A9C-45DA-91EC-5E0B59A2EAC8}">
          <x14:formula1>
            <xm:f>Scoring!$E$18:$E$21</xm:f>
          </x14:formula1>
          <xm:sqref>J6:J29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55365-FA96-4BA5-A0B1-54E36E02C58C}">
  <dimension ref="A1:L145"/>
  <sheetViews>
    <sheetView zoomScaleNormal="100" workbookViewId="0">
      <selection activeCell="B9" sqref="B9"/>
    </sheetView>
  </sheetViews>
  <sheetFormatPr defaultColWidth="8.90625" defaultRowHeight="14.5" x14ac:dyDescent="0.35"/>
  <cols>
    <col min="1" max="1" width="55" customWidth="1"/>
    <col min="2" max="2" width="12.36328125" bestFit="1" customWidth="1"/>
    <col min="3" max="3" width="12.54296875" bestFit="1" customWidth="1"/>
    <col min="4" max="6" width="11.36328125" customWidth="1"/>
    <col min="7" max="7" width="0" hidden="1" customWidth="1"/>
    <col min="8" max="12" width="15.6328125" hidden="1" customWidth="1"/>
    <col min="13" max="13" width="0" hidden="1" customWidth="1"/>
  </cols>
  <sheetData>
    <row r="1" spans="1:12" ht="18.5" x14ac:dyDescent="0.45">
      <c r="A1" s="87" t="s">
        <v>157</v>
      </c>
      <c r="B1" s="88"/>
      <c r="C1" s="88"/>
      <c r="D1" s="88"/>
      <c r="E1" s="88"/>
      <c r="F1" s="90"/>
    </row>
    <row r="3" spans="1:12" ht="26.5" x14ac:dyDescent="0.35">
      <c r="A3" s="145" t="s">
        <v>96</v>
      </c>
      <c r="B3" s="59" t="s">
        <v>97</v>
      </c>
      <c r="C3" s="59" t="s">
        <v>98</v>
      </c>
      <c r="D3" s="145" t="s">
        <v>3</v>
      </c>
      <c r="E3" s="146" t="s">
        <v>91</v>
      </c>
      <c r="F3" s="145" t="s">
        <v>99</v>
      </c>
      <c r="G3" s="44"/>
      <c r="H3" s="134" t="s">
        <v>100</v>
      </c>
      <c r="I3" s="135"/>
      <c r="J3" s="135"/>
      <c r="K3" s="135"/>
      <c r="L3" s="135"/>
    </row>
    <row r="4" spans="1:12" ht="15" customHeight="1" x14ac:dyDescent="0.35">
      <c r="A4" s="145"/>
      <c r="B4" s="60" t="s">
        <v>91</v>
      </c>
      <c r="C4" s="60" t="s">
        <v>91</v>
      </c>
      <c r="D4" s="145"/>
      <c r="E4" s="146"/>
      <c r="F4" s="145"/>
      <c r="G4" s="44"/>
      <c r="H4" s="134" t="s">
        <v>4</v>
      </c>
      <c r="I4" s="134" t="s">
        <v>26</v>
      </c>
      <c r="J4" s="137" t="s">
        <v>103</v>
      </c>
      <c r="K4" s="134" t="s">
        <v>3</v>
      </c>
      <c r="L4" s="134" t="s">
        <v>91</v>
      </c>
    </row>
    <row r="5" spans="1:12" s="2" customFormat="1" ht="15" customHeight="1" x14ac:dyDescent="0.3">
      <c r="A5" s="145"/>
      <c r="B5" s="61">
        <v>0.9</v>
      </c>
      <c r="C5" s="61">
        <v>0.1</v>
      </c>
      <c r="D5" s="145"/>
      <c r="E5" s="146"/>
      <c r="F5" s="145"/>
      <c r="G5" s="47"/>
      <c r="H5" s="134"/>
      <c r="I5" s="134"/>
      <c r="J5" s="138"/>
      <c r="K5" s="134"/>
      <c r="L5" s="134"/>
    </row>
    <row r="6" spans="1:12" s="2" customFormat="1" ht="30" customHeight="1" x14ac:dyDescent="0.3">
      <c r="A6" s="62" t="s">
        <v>134</v>
      </c>
      <c r="B6" s="92"/>
      <c r="C6" s="92"/>
      <c r="D6" s="50" t="str">
        <f>IF(OR(B6="",C6=""),"",$B$5*VLOOKUP(B6,Scoring!$A$11:$B$15,2,FALSE)+$C$5*VLOOKUP(C6,Scoring!$A$4:$B$8,2,FALSE))</f>
        <v/>
      </c>
      <c r="E6" s="51">
        <f t="shared" ref="E6:E29" si="0">L6</f>
        <v>6.3618290258449298E-2</v>
      </c>
      <c r="F6" s="63" t="str">
        <f t="shared" ref="F6:F29" si="1">IF(D6="","",D6*E6)</f>
        <v/>
      </c>
      <c r="G6" s="47"/>
      <c r="H6" s="53" t="s">
        <v>19</v>
      </c>
      <c r="I6" s="53" t="s">
        <v>37</v>
      </c>
      <c r="J6" s="53" t="s">
        <v>50</v>
      </c>
      <c r="K6" s="53">
        <f>(IF(OR(H6="",I6="",J6=""),"",(VLOOKUP(H6,Scoring!$E$4:$F$8,2,FALSE)+VLOOKUP(I6,Scoring!$E$11:$F$15,2,FALSE))*VLOOKUP(J6,Scoring!$E$18:$F$21,2,FALSE)))</f>
        <v>8</v>
      </c>
      <c r="L6" s="54">
        <f t="shared" ref="L6:L29" si="2">IF(K6="","",$K6/SUM($K$6:$K$29))</f>
        <v>6.3618290258449298E-2</v>
      </c>
    </row>
    <row r="7" spans="1:12" s="2" customFormat="1" ht="30" customHeight="1" x14ac:dyDescent="0.3">
      <c r="A7" s="62" t="s">
        <v>135</v>
      </c>
      <c r="B7" s="92"/>
      <c r="C7" s="92"/>
      <c r="D7" s="50" t="str">
        <f>IF(OR(B7="",C7=""),"",$B$5*VLOOKUP(B7,Scoring!$A$11:$B$15,2,FALSE)+$C$5*VLOOKUP(C7,Scoring!$A$4:$B$8,2,FALSE))</f>
        <v/>
      </c>
      <c r="E7" s="51">
        <f t="shared" si="0"/>
        <v>7.9522862823061632E-2</v>
      </c>
      <c r="F7" s="63" t="str">
        <f t="shared" si="1"/>
        <v/>
      </c>
      <c r="G7" s="47"/>
      <c r="H7" s="53" t="s">
        <v>23</v>
      </c>
      <c r="I7" s="53" t="s">
        <v>23</v>
      </c>
      <c r="J7" s="53" t="s">
        <v>50</v>
      </c>
      <c r="K7" s="53">
        <f>(IF(OR(H7="",I7="",J7=""),"",(VLOOKUP(H7,Scoring!$E$4:$F$8,2,FALSE)+VLOOKUP(I7,Scoring!$E$11:$F$15,2,FALSE))*VLOOKUP(J7,Scoring!$E$18:$F$21,2,FALSE)))</f>
        <v>10</v>
      </c>
      <c r="L7" s="54">
        <f t="shared" si="2"/>
        <v>7.9522862823061632E-2</v>
      </c>
    </row>
    <row r="8" spans="1:12" s="2" customFormat="1" ht="30" customHeight="1" x14ac:dyDescent="0.3">
      <c r="A8" s="62" t="s">
        <v>136</v>
      </c>
      <c r="B8" s="92"/>
      <c r="C8" s="92"/>
      <c r="D8" s="50" t="str">
        <f>IF(OR(B8="",C8=""),"",$B$5*VLOOKUP(B8,Scoring!$A$11:$B$15,2,FALSE)+$C$5*VLOOKUP(C8,Scoring!$A$4:$B$8,2,FALSE))</f>
        <v/>
      </c>
      <c r="E8" s="51">
        <f t="shared" si="0"/>
        <v>6.3618290258449298E-2</v>
      </c>
      <c r="F8" s="63" t="str">
        <f t="shared" si="1"/>
        <v/>
      </c>
      <c r="G8" s="47"/>
      <c r="H8" s="53" t="s">
        <v>19</v>
      </c>
      <c r="I8" s="53" t="s">
        <v>37</v>
      </c>
      <c r="J8" s="53" t="s">
        <v>50</v>
      </c>
      <c r="K8" s="53">
        <f>(IF(OR(H8="",I8="",J8=""),"",(VLOOKUP(H8,Scoring!$E$4:$F$8,2,FALSE)+VLOOKUP(I8,Scoring!$E$11:$F$15,2,FALSE))*VLOOKUP(J8,Scoring!$E$18:$F$21,2,FALSE)))</f>
        <v>8</v>
      </c>
      <c r="L8" s="54">
        <f t="shared" si="2"/>
        <v>6.3618290258449298E-2</v>
      </c>
    </row>
    <row r="9" spans="1:12" s="2" customFormat="1" ht="30" customHeight="1" x14ac:dyDescent="0.3">
      <c r="A9" s="62" t="s">
        <v>137</v>
      </c>
      <c r="B9" s="92"/>
      <c r="C9" s="92"/>
      <c r="D9" s="50" t="str">
        <f>IF(OR(B9="",C9=""),"",$B$5*VLOOKUP(B9,Scoring!$A$11:$B$15,2,FALSE)+$C$5*VLOOKUP(C9,Scoring!$A$4:$B$8,2,FALSE))</f>
        <v/>
      </c>
      <c r="E9" s="51">
        <f t="shared" si="0"/>
        <v>7.9522862823061632E-2</v>
      </c>
      <c r="F9" s="63" t="str">
        <f t="shared" si="1"/>
        <v/>
      </c>
      <c r="G9" s="47"/>
      <c r="H9" s="53" t="s">
        <v>23</v>
      </c>
      <c r="I9" s="53" t="s">
        <v>23</v>
      </c>
      <c r="J9" s="53" t="s">
        <v>50</v>
      </c>
      <c r="K9" s="53">
        <f>(IF(OR(H9="",I9="",J9=""),"",(VLOOKUP(H9,Scoring!$E$4:$F$8,2,FALSE)+VLOOKUP(I9,Scoring!$E$11:$F$15,2,FALSE))*VLOOKUP(J9,Scoring!$E$18:$F$21,2,FALSE)))</f>
        <v>10</v>
      </c>
      <c r="L9" s="54">
        <f t="shared" si="2"/>
        <v>7.9522862823061632E-2</v>
      </c>
    </row>
    <row r="10" spans="1:12" s="2" customFormat="1" ht="30" customHeight="1" x14ac:dyDescent="0.3">
      <c r="A10" s="62" t="s">
        <v>138</v>
      </c>
      <c r="B10" s="92"/>
      <c r="C10" s="92"/>
      <c r="D10" s="50" t="str">
        <f>IF(OR(B10="",C10=""),"",$B$5*VLOOKUP(B10,Scoring!$A$11:$B$15,2,FALSE)+$C$5*VLOOKUP(C10,Scoring!$A$4:$B$8,2,FALSE))</f>
        <v/>
      </c>
      <c r="E10" s="51">
        <f t="shared" si="0"/>
        <v>7.1570576540755465E-2</v>
      </c>
      <c r="F10" s="63" t="str">
        <f t="shared" si="1"/>
        <v/>
      </c>
      <c r="G10" s="47"/>
      <c r="H10" s="53" t="s">
        <v>23</v>
      </c>
      <c r="I10" s="53" t="s">
        <v>37</v>
      </c>
      <c r="J10" s="53" t="s">
        <v>50</v>
      </c>
      <c r="K10" s="53">
        <f>(IF(OR(H10="",I10="",J10=""),"",(VLOOKUP(H10,Scoring!$E$4:$F$8,2,FALSE)+VLOOKUP(I10,Scoring!$E$11:$F$15,2,FALSE))*VLOOKUP(J10,Scoring!$E$18:$F$21,2,FALSE)))</f>
        <v>9</v>
      </c>
      <c r="L10" s="54">
        <f t="shared" si="2"/>
        <v>7.1570576540755465E-2</v>
      </c>
    </row>
    <row r="11" spans="1:12" s="2" customFormat="1" ht="30" customHeight="1" x14ac:dyDescent="0.3">
      <c r="A11" s="62" t="s">
        <v>139</v>
      </c>
      <c r="B11" s="92"/>
      <c r="C11" s="92"/>
      <c r="D11" s="50" t="str">
        <f>IF(OR(B11="",C11=""),"",$B$5*VLOOKUP(B11,Scoring!$A$11:$B$15,2,FALSE)+$C$5*VLOOKUP(C11,Scoring!$A$4:$B$8,2,FALSE))</f>
        <v/>
      </c>
      <c r="E11" s="51">
        <f t="shared" si="0"/>
        <v>4.1749502982107355E-2</v>
      </c>
      <c r="F11" s="63" t="str">
        <f t="shared" si="1"/>
        <v/>
      </c>
      <c r="G11" s="47"/>
      <c r="H11" s="53" t="s">
        <v>19</v>
      </c>
      <c r="I11" s="53" t="s">
        <v>34</v>
      </c>
      <c r="J11" s="53" t="s">
        <v>48</v>
      </c>
      <c r="K11" s="53">
        <f>(IF(OR(H11="",I11="",J11=""),"",(VLOOKUP(H11,Scoring!$E$4:$F$8,2,FALSE)+VLOOKUP(I11,Scoring!$E$11:$F$15,2,FALSE))*VLOOKUP(J11,Scoring!$E$18:$F$21,2,FALSE)))</f>
        <v>5.25</v>
      </c>
      <c r="L11" s="54">
        <f t="shared" si="2"/>
        <v>4.1749502982107355E-2</v>
      </c>
    </row>
    <row r="12" spans="1:12" s="2" customFormat="1" ht="30" customHeight="1" x14ac:dyDescent="0.3">
      <c r="A12" s="62" t="s">
        <v>140</v>
      </c>
      <c r="B12" s="92"/>
      <c r="C12" s="92"/>
      <c r="D12" s="50" t="str">
        <f>IF(OR(B12="",C12=""),"",$B$5*VLOOKUP(B12,Scoring!$A$11:$B$15,2,FALSE)+$C$5*VLOOKUP(C12,Scoring!$A$4:$B$8,2,FALSE))</f>
        <v/>
      </c>
      <c r="E12" s="51">
        <f t="shared" si="0"/>
        <v>3.5785288270377733E-2</v>
      </c>
      <c r="F12" s="63" t="str">
        <f t="shared" si="1"/>
        <v/>
      </c>
      <c r="G12" s="47"/>
      <c r="H12" s="53" t="s">
        <v>23</v>
      </c>
      <c r="I12" s="53" t="s">
        <v>37</v>
      </c>
      <c r="J12" s="53" t="s">
        <v>46</v>
      </c>
      <c r="K12" s="53">
        <f>(IF(OR(H12="",I12="",J12=""),"",(VLOOKUP(H12,Scoring!$E$4:$F$8,2,FALSE)+VLOOKUP(I12,Scoring!$E$11:$F$15,2,FALSE))*VLOOKUP(J12,Scoring!$E$18:$F$21,2,FALSE)))</f>
        <v>4.5</v>
      </c>
      <c r="L12" s="54">
        <f t="shared" si="2"/>
        <v>3.5785288270377733E-2</v>
      </c>
    </row>
    <row r="13" spans="1:12" s="2" customFormat="1" ht="30" customHeight="1" x14ac:dyDescent="0.3">
      <c r="A13" s="62" t="s">
        <v>141</v>
      </c>
      <c r="B13" s="92"/>
      <c r="C13" s="92"/>
      <c r="D13" s="50" t="str">
        <f>IF(OR(B13="",C13=""),"",$B$5*VLOOKUP(B13,Scoring!$A$11:$B$15,2,FALSE)+$C$5*VLOOKUP(C13,Scoring!$A$4:$B$8,2,FALSE))</f>
        <v/>
      </c>
      <c r="E13" s="51">
        <f t="shared" si="0"/>
        <v>2.7833001988071572E-2</v>
      </c>
      <c r="F13" s="63" t="str">
        <f t="shared" si="1"/>
        <v/>
      </c>
      <c r="G13" s="47"/>
      <c r="H13" s="53" t="s">
        <v>19</v>
      </c>
      <c r="I13" s="53" t="s">
        <v>34</v>
      </c>
      <c r="J13" s="53" t="s">
        <v>46</v>
      </c>
      <c r="K13" s="53">
        <f>(IF(OR(H13="",I13="",J13=""),"",(VLOOKUP(H13,Scoring!$E$4:$F$8,2,FALSE)+VLOOKUP(I13,Scoring!$E$11:$F$15,2,FALSE))*VLOOKUP(J13,Scoring!$E$18:$F$21,2,FALSE)))</f>
        <v>3.5</v>
      </c>
      <c r="L13" s="54">
        <f t="shared" si="2"/>
        <v>2.7833001988071572E-2</v>
      </c>
    </row>
    <row r="14" spans="1:12" s="2" customFormat="1" ht="30" customHeight="1" x14ac:dyDescent="0.3">
      <c r="A14" s="48" t="s">
        <v>116</v>
      </c>
      <c r="B14" s="92"/>
      <c r="C14" s="92"/>
      <c r="D14" s="50" t="str">
        <f>IF(OR(B14="",C14=""),"",$B$5*VLOOKUP(B14,Scoring!$A$11:$B$15,2,FALSE)+$C$5*VLOOKUP(C14,Scoring!$A$4:$B$8,2,FALSE))</f>
        <v/>
      </c>
      <c r="E14" s="51">
        <f t="shared" si="0"/>
        <v>7.9522862823061632E-2</v>
      </c>
      <c r="F14" s="63" t="str">
        <f t="shared" si="1"/>
        <v/>
      </c>
      <c r="G14" s="47"/>
      <c r="H14" s="53" t="s">
        <v>23</v>
      </c>
      <c r="I14" s="53" t="s">
        <v>23</v>
      </c>
      <c r="J14" s="53" t="s">
        <v>50</v>
      </c>
      <c r="K14" s="53">
        <f>(IF(OR(H14="",I14="",J14=""),"",(VLOOKUP(H14,Scoring!$E$4:$F$8,2,FALSE)+VLOOKUP(I14,Scoring!$E$11:$F$15,2,FALSE))*VLOOKUP(J14,Scoring!$E$18:$F$21,2,FALSE)))</f>
        <v>10</v>
      </c>
      <c r="L14" s="54">
        <f t="shared" si="2"/>
        <v>7.9522862823061632E-2</v>
      </c>
    </row>
    <row r="15" spans="1:12" s="2" customFormat="1" ht="30" customHeight="1" x14ac:dyDescent="0.3">
      <c r="A15" s="62" t="s">
        <v>142</v>
      </c>
      <c r="B15" s="92"/>
      <c r="C15" s="92"/>
      <c r="D15" s="50" t="str">
        <f>IF(OR(B15="",C15=""),"",$B$5*VLOOKUP(B15,Scoring!$A$11:$B$15,2,FALSE)+$C$5*VLOOKUP(C15,Scoring!$A$4:$B$8,2,FALSE))</f>
        <v/>
      </c>
      <c r="E15" s="51">
        <f t="shared" si="0"/>
        <v>2.7833001988071572E-2</v>
      </c>
      <c r="F15" s="63" t="str">
        <f t="shared" si="1"/>
        <v/>
      </c>
      <c r="G15" s="47"/>
      <c r="H15" s="53" t="s">
        <v>16</v>
      </c>
      <c r="I15" s="53" t="s">
        <v>37</v>
      </c>
      <c r="J15" s="53" t="s">
        <v>46</v>
      </c>
      <c r="K15" s="53">
        <f>(IF(OR(H15="",I15="",J15=""),"",(VLOOKUP(H15,Scoring!$E$4:$F$8,2,FALSE)+VLOOKUP(I15,Scoring!$E$11:$F$15,2,FALSE))*VLOOKUP(J15,Scoring!$E$18:$F$21,2,FALSE)))</f>
        <v>3.5</v>
      </c>
      <c r="L15" s="54">
        <f t="shared" si="2"/>
        <v>2.7833001988071572E-2</v>
      </c>
    </row>
    <row r="16" spans="1:12" s="2" customFormat="1" ht="30" customHeight="1" x14ac:dyDescent="0.3">
      <c r="A16" s="62" t="s">
        <v>143</v>
      </c>
      <c r="B16" s="92"/>
      <c r="C16" s="92"/>
      <c r="D16" s="50" t="str">
        <f>IF(OR(B16="",C16=""),"",$B$5*VLOOKUP(B16,Scoring!$A$11:$B$15,2,FALSE)+$C$5*VLOOKUP(C16,Scoring!$A$4:$B$8,2,FALSE))</f>
        <v/>
      </c>
      <c r="E16" s="51">
        <f t="shared" si="0"/>
        <v>3.9761431411530816E-2</v>
      </c>
      <c r="F16" s="63" t="str">
        <f t="shared" si="1"/>
        <v/>
      </c>
      <c r="G16" s="47"/>
      <c r="H16" s="53" t="s">
        <v>23</v>
      </c>
      <c r="I16" s="53" t="s">
        <v>23</v>
      </c>
      <c r="J16" s="53" t="s">
        <v>46</v>
      </c>
      <c r="K16" s="53">
        <f>(IF(OR(H16="",I16="",J16=""),"",(VLOOKUP(H16,Scoring!$E$4:$F$8,2,FALSE)+VLOOKUP(I16,Scoring!$E$11:$F$15,2,FALSE))*VLOOKUP(J16,Scoring!$E$18:$F$21,2,FALSE)))</f>
        <v>5</v>
      </c>
      <c r="L16" s="54">
        <f t="shared" si="2"/>
        <v>3.9761431411530816E-2</v>
      </c>
    </row>
    <row r="17" spans="1:12" s="2" customFormat="1" ht="30" customHeight="1" x14ac:dyDescent="0.3">
      <c r="A17" s="62" t="s">
        <v>144</v>
      </c>
      <c r="B17" s="92"/>
      <c r="C17" s="92"/>
      <c r="D17" s="50" t="str">
        <f>IF(OR(B17="",C17=""),"",$B$5*VLOOKUP(B17,Scoring!$A$11:$B$15,2,FALSE)+$C$5*VLOOKUP(C17,Scoring!$A$4:$B$8,2,FALSE))</f>
        <v/>
      </c>
      <c r="E17" s="51">
        <f t="shared" si="0"/>
        <v>2.7833001988071572E-2</v>
      </c>
      <c r="F17" s="63" t="str">
        <f t="shared" si="1"/>
        <v/>
      </c>
      <c r="G17" s="47"/>
      <c r="H17" s="53" t="s">
        <v>16</v>
      </c>
      <c r="I17" s="53" t="s">
        <v>37</v>
      </c>
      <c r="J17" s="53" t="s">
        <v>46</v>
      </c>
      <c r="K17" s="53">
        <f>(IF(OR(H17="",I17="",J17=""),"",(VLOOKUP(H17,Scoring!$E$4:$F$8,2,FALSE)+VLOOKUP(I17,Scoring!$E$11:$F$15,2,FALSE))*VLOOKUP(J17,Scoring!$E$18:$F$21,2,FALSE)))</f>
        <v>3.5</v>
      </c>
      <c r="L17" s="54">
        <f t="shared" si="2"/>
        <v>2.7833001988071572E-2</v>
      </c>
    </row>
    <row r="18" spans="1:12" s="2" customFormat="1" ht="30" customHeight="1" x14ac:dyDescent="0.3">
      <c r="A18" s="62" t="s">
        <v>145</v>
      </c>
      <c r="B18" s="92"/>
      <c r="C18" s="92"/>
      <c r="D18" s="50" t="str">
        <f>IF(OR(B18="",C18=""),"",$B$5*VLOOKUP(B18,Scoring!$A$11:$B$15,2,FALSE)+$C$5*VLOOKUP(C18,Scoring!$A$4:$B$8,2,FALSE))</f>
        <v/>
      </c>
      <c r="E18" s="51">
        <f t="shared" si="0"/>
        <v>2.3856858846918488E-2</v>
      </c>
      <c r="F18" s="63" t="str">
        <f t="shared" si="1"/>
        <v/>
      </c>
      <c r="G18" s="47"/>
      <c r="H18" s="53" t="s">
        <v>16</v>
      </c>
      <c r="I18" s="53" t="s">
        <v>34</v>
      </c>
      <c r="J18" s="53" t="s">
        <v>46</v>
      </c>
      <c r="K18" s="53">
        <f>(IF(OR(H18="",I18="",J18=""),"",(VLOOKUP(H18,Scoring!$E$4:$F$8,2,FALSE)+VLOOKUP(I18,Scoring!$E$11:$F$15,2,FALSE))*VLOOKUP(J18,Scoring!$E$18:$F$21,2,FALSE)))</f>
        <v>3</v>
      </c>
      <c r="L18" s="54">
        <f t="shared" si="2"/>
        <v>2.3856858846918488E-2</v>
      </c>
    </row>
    <row r="19" spans="1:12" s="2" customFormat="1" ht="30" customHeight="1" x14ac:dyDescent="0.3">
      <c r="A19" s="62" t="s">
        <v>146</v>
      </c>
      <c r="B19" s="92"/>
      <c r="C19" s="92"/>
      <c r="D19" s="50" t="str">
        <f>IF(OR(B19="",C19=""),"",$B$5*VLOOKUP(B19,Scoring!$A$11:$B$15,2,FALSE)+$C$5*VLOOKUP(C19,Scoring!$A$4:$B$8,2,FALSE))</f>
        <v/>
      </c>
      <c r="E19" s="51">
        <f t="shared" si="0"/>
        <v>1.1928429423459244E-2</v>
      </c>
      <c r="F19" s="63" t="str">
        <f t="shared" si="1"/>
        <v/>
      </c>
      <c r="G19" s="47"/>
      <c r="H19" s="53" t="s">
        <v>13</v>
      </c>
      <c r="I19" s="53" t="s">
        <v>28</v>
      </c>
      <c r="J19" s="53" t="s">
        <v>48</v>
      </c>
      <c r="K19" s="53">
        <f>(IF(OR(H19="",I19="",J19=""),"",(VLOOKUP(H19,Scoring!$E$4:$F$8,2,FALSE)+VLOOKUP(I19,Scoring!$E$11:$F$15,2,FALSE))*VLOOKUP(J19,Scoring!$E$18:$F$21,2,FALSE)))</f>
        <v>1.5</v>
      </c>
      <c r="L19" s="54">
        <f t="shared" si="2"/>
        <v>1.1928429423459244E-2</v>
      </c>
    </row>
    <row r="20" spans="1:12" s="2" customFormat="1" ht="30" customHeight="1" x14ac:dyDescent="0.3">
      <c r="A20" s="62" t="s">
        <v>147</v>
      </c>
      <c r="B20" s="92"/>
      <c r="C20" s="92"/>
      <c r="D20" s="50" t="str">
        <f>IF(OR(B20="",C20=""),"",$B$5*VLOOKUP(B20,Scoring!$A$11:$B$15,2,FALSE)+$C$5*VLOOKUP(C20,Scoring!$A$4:$B$8,2,FALSE))</f>
        <v/>
      </c>
      <c r="E20" s="51">
        <f t="shared" si="0"/>
        <v>2.3856858846918488E-2</v>
      </c>
      <c r="F20" s="63" t="str">
        <f t="shared" si="1"/>
        <v/>
      </c>
      <c r="G20" s="47"/>
      <c r="H20" s="53" t="s">
        <v>16</v>
      </c>
      <c r="I20" s="53" t="s">
        <v>34</v>
      </c>
      <c r="J20" s="53" t="s">
        <v>46</v>
      </c>
      <c r="K20" s="53">
        <f>(IF(OR(H20="",I20="",J20=""),"",(VLOOKUP(H20,Scoring!$E$4:$F$8,2,FALSE)+VLOOKUP(I20,Scoring!$E$11:$F$15,2,FALSE))*VLOOKUP(J20,Scoring!$E$18:$F$21,2,FALSE)))</f>
        <v>3</v>
      </c>
      <c r="L20" s="54">
        <f t="shared" si="2"/>
        <v>2.3856858846918488E-2</v>
      </c>
    </row>
    <row r="21" spans="1:12" s="2" customFormat="1" ht="30" customHeight="1" x14ac:dyDescent="0.3">
      <c r="A21" s="62" t="s">
        <v>148</v>
      </c>
      <c r="B21" s="92"/>
      <c r="C21" s="92"/>
      <c r="D21" s="50" t="str">
        <f>IF(OR(B21="",C21=""),"",$B$5*VLOOKUP(B21,Scoring!$A$11:$B$15,2,FALSE)+$C$5*VLOOKUP(C21,Scoring!$A$4:$B$8,2,FALSE))</f>
        <v/>
      </c>
      <c r="E21" s="51">
        <f t="shared" si="0"/>
        <v>3.5785288270377733E-2</v>
      </c>
      <c r="F21" s="63" t="str">
        <f t="shared" si="1"/>
        <v/>
      </c>
      <c r="G21" s="47"/>
      <c r="H21" s="53" t="s">
        <v>23</v>
      </c>
      <c r="I21" s="53" t="s">
        <v>37</v>
      </c>
      <c r="J21" s="53" t="s">
        <v>46</v>
      </c>
      <c r="K21" s="53">
        <f>(IF(OR(H21="",I21="",J21=""),"",(VLOOKUP(H21,Scoring!$E$4:$F$8,2,FALSE)+VLOOKUP(I21,Scoring!$E$11:$F$15,2,FALSE))*VLOOKUP(J21,Scoring!$E$18:$F$21,2,FALSE)))</f>
        <v>4.5</v>
      </c>
      <c r="L21" s="54">
        <f t="shared" si="2"/>
        <v>3.5785288270377733E-2</v>
      </c>
    </row>
    <row r="22" spans="1:12" s="2" customFormat="1" ht="30" customHeight="1" x14ac:dyDescent="0.3">
      <c r="A22" s="62" t="s">
        <v>149</v>
      </c>
      <c r="B22" s="92"/>
      <c r="C22" s="92"/>
      <c r="D22" s="50" t="str">
        <f>IF(OR(B22="",C22=""),"",$B$5*VLOOKUP(B22,Scoring!$A$11:$B$15,2,FALSE)+$C$5*VLOOKUP(C22,Scoring!$A$4:$B$8,2,FALSE))</f>
        <v/>
      </c>
      <c r="E22" s="51">
        <f t="shared" si="0"/>
        <v>3.9761431411530816E-2</v>
      </c>
      <c r="F22" s="63" t="str">
        <f t="shared" si="1"/>
        <v/>
      </c>
      <c r="G22" s="47"/>
      <c r="H22" s="53" t="s">
        <v>23</v>
      </c>
      <c r="I22" s="53" t="s">
        <v>23</v>
      </c>
      <c r="J22" s="53" t="s">
        <v>46</v>
      </c>
      <c r="K22" s="53">
        <f>(IF(OR(H22="",I22="",J22=""),"",(VLOOKUP(H22,Scoring!$E$4:$F$8,2,FALSE)+VLOOKUP(I22,Scoring!$E$11:$F$15,2,FALSE))*VLOOKUP(J22,Scoring!$E$18:$F$21,2,FALSE)))</f>
        <v>5</v>
      </c>
      <c r="L22" s="54">
        <f t="shared" si="2"/>
        <v>3.9761431411530816E-2</v>
      </c>
    </row>
    <row r="23" spans="1:12" s="2" customFormat="1" ht="30" customHeight="1" x14ac:dyDescent="0.3">
      <c r="A23" s="62" t="s">
        <v>150</v>
      </c>
      <c r="B23" s="92"/>
      <c r="C23" s="92"/>
      <c r="D23" s="50" t="str">
        <f>IF(OR(B23="",C23=""),"",$B$5*VLOOKUP(B23,Scoring!$A$11:$B$15,2,FALSE)+$C$5*VLOOKUP(C23,Scoring!$A$4:$B$8,2,FALSE))</f>
        <v/>
      </c>
      <c r="E23" s="51">
        <f t="shared" si="0"/>
        <v>5.9642147117296221E-2</v>
      </c>
      <c r="F23" s="63" t="str">
        <f t="shared" si="1"/>
        <v/>
      </c>
      <c r="G23" s="47"/>
      <c r="H23" s="53" t="s">
        <v>23</v>
      </c>
      <c r="I23" s="53" t="s">
        <v>23</v>
      </c>
      <c r="J23" s="53" t="s">
        <v>48</v>
      </c>
      <c r="K23" s="53">
        <f>(IF(OR(H23="",I23="",J23=""),"",(VLOOKUP(H23,Scoring!$E$4:$F$8,2,FALSE)+VLOOKUP(I23,Scoring!$E$11:$F$15,2,FALSE))*VLOOKUP(J23,Scoring!$E$18:$F$21,2,FALSE)))</f>
        <v>7.5</v>
      </c>
      <c r="L23" s="54">
        <f t="shared" si="2"/>
        <v>5.9642147117296221E-2</v>
      </c>
    </row>
    <row r="24" spans="1:12" s="2" customFormat="1" ht="30" customHeight="1" x14ac:dyDescent="0.3">
      <c r="A24" s="62" t="s">
        <v>151</v>
      </c>
      <c r="B24" s="92"/>
      <c r="C24" s="92"/>
      <c r="D24" s="50" t="str">
        <f>IF(OR(B24="",C24=""),"",$B$5*VLOOKUP(B24,Scoring!$A$11:$B$15,2,FALSE)+$C$5*VLOOKUP(C24,Scoring!$A$4:$B$8,2,FALSE))</f>
        <v/>
      </c>
      <c r="E24" s="51">
        <f t="shared" si="0"/>
        <v>1.3916500994035786E-2</v>
      </c>
      <c r="F24" s="63" t="str">
        <f t="shared" si="1"/>
        <v/>
      </c>
      <c r="G24" s="47"/>
      <c r="H24" s="53" t="s">
        <v>16</v>
      </c>
      <c r="I24" s="53" t="s">
        <v>37</v>
      </c>
      <c r="J24" s="53" t="s">
        <v>44</v>
      </c>
      <c r="K24" s="53">
        <f>(IF(OR(H24="",I24="",J24=""),"",(VLOOKUP(H24,Scoring!$E$4:$F$8,2,FALSE)+VLOOKUP(I24,Scoring!$E$11:$F$15,2,FALSE))*VLOOKUP(J24,Scoring!$E$18:$F$21,2,FALSE)))</f>
        <v>1.75</v>
      </c>
      <c r="L24" s="54">
        <f t="shared" si="2"/>
        <v>1.3916500994035786E-2</v>
      </c>
    </row>
    <row r="25" spans="1:12" s="2" customFormat="1" ht="30" customHeight="1" x14ac:dyDescent="0.3">
      <c r="A25" s="48" t="s">
        <v>152</v>
      </c>
      <c r="B25" s="92"/>
      <c r="C25" s="92"/>
      <c r="D25" s="50" t="str">
        <f>IF(OR(B25="",C25=""),"",$B$5*VLOOKUP(B25,Scoring!$A$11:$B$15,2,FALSE)+$C$5*VLOOKUP(C25,Scoring!$A$4:$B$8,2,FALSE))</f>
        <v/>
      </c>
      <c r="E25" s="51">
        <f t="shared" si="0"/>
        <v>1.3916500994035786E-2</v>
      </c>
      <c r="F25" s="63" t="str">
        <f t="shared" si="1"/>
        <v/>
      </c>
      <c r="G25" s="47"/>
      <c r="H25" s="53" t="s">
        <v>16</v>
      </c>
      <c r="I25" s="53" t="s">
        <v>37</v>
      </c>
      <c r="J25" s="53" t="s">
        <v>44</v>
      </c>
      <c r="K25" s="53">
        <f>(IF(OR(H25="",I25="",J25=""),"",(VLOOKUP(H25,Scoring!$E$4:$F$8,2,FALSE)+VLOOKUP(I25,Scoring!$E$11:$F$15,2,FALSE))*VLOOKUP(J25,Scoring!$E$18:$F$21,2,FALSE)))</f>
        <v>1.75</v>
      </c>
      <c r="L25" s="54">
        <f t="shared" si="2"/>
        <v>1.3916500994035786E-2</v>
      </c>
    </row>
    <row r="26" spans="1:12" s="2" customFormat="1" ht="30" customHeight="1" x14ac:dyDescent="0.3">
      <c r="A26" s="62" t="s">
        <v>153</v>
      </c>
      <c r="B26" s="92"/>
      <c r="C26" s="92"/>
      <c r="D26" s="50" t="str">
        <f>IF(OR(B26="",C26=""),"",$B$5*VLOOKUP(B26,Scoring!$A$11:$B$15,2,FALSE)+$C$5*VLOOKUP(C26,Scoring!$A$4:$B$8,2,FALSE))</f>
        <v/>
      </c>
      <c r="E26" s="51">
        <f t="shared" si="0"/>
        <v>5.9642147117296221E-2</v>
      </c>
      <c r="F26" s="63" t="str">
        <f t="shared" si="1"/>
        <v/>
      </c>
      <c r="G26" s="47"/>
      <c r="H26" s="53" t="s">
        <v>23</v>
      </c>
      <c r="I26" s="53" t="s">
        <v>23</v>
      </c>
      <c r="J26" s="53" t="s">
        <v>48</v>
      </c>
      <c r="K26" s="53">
        <f>(IF(OR(H26="",I26="",J26=""),"",(VLOOKUP(H26,Scoring!$E$4:$F$8,2,FALSE)+VLOOKUP(I26,Scoring!$E$11:$F$15,2,FALSE))*VLOOKUP(J26,Scoring!$E$18:$F$21,2,FALSE)))</f>
        <v>7.5</v>
      </c>
      <c r="L26" s="54">
        <f t="shared" si="2"/>
        <v>5.9642147117296221E-2</v>
      </c>
    </row>
    <row r="27" spans="1:12" s="2" customFormat="1" ht="30" customHeight="1" x14ac:dyDescent="0.3">
      <c r="A27" s="62" t="s">
        <v>154</v>
      </c>
      <c r="B27" s="92"/>
      <c r="C27" s="92"/>
      <c r="D27" s="50" t="str">
        <f>IF(OR(B27="",C27=""),"",$B$5*VLOOKUP(B27,Scoring!$A$11:$B$15,2,FALSE)+$C$5*VLOOKUP(C27,Scoring!$A$4:$B$8,2,FALSE))</f>
        <v/>
      </c>
      <c r="E27" s="51">
        <f t="shared" si="0"/>
        <v>3.9761431411530816E-2</v>
      </c>
      <c r="F27" s="63" t="str">
        <f t="shared" si="1"/>
        <v/>
      </c>
      <c r="G27" s="47"/>
      <c r="H27" s="53" t="s">
        <v>23</v>
      </c>
      <c r="I27" s="53" t="s">
        <v>23</v>
      </c>
      <c r="J27" s="53" t="s">
        <v>46</v>
      </c>
      <c r="K27" s="53">
        <f>(IF(OR(H27="",I27="",J27=""),"",(VLOOKUP(H27,Scoring!$E$4:$F$8,2,FALSE)+VLOOKUP(I27,Scoring!$E$11:$F$15,2,FALSE))*VLOOKUP(J27,Scoring!$E$18:$F$21,2,FALSE)))</f>
        <v>5</v>
      </c>
      <c r="L27" s="54">
        <f>IF(K27="","",$K27/SUM($K$6:$K$29))</f>
        <v>3.9761431411530816E-2</v>
      </c>
    </row>
    <row r="28" spans="1:12" s="2" customFormat="1" ht="30" customHeight="1" x14ac:dyDescent="0.3">
      <c r="A28" s="62" t="s">
        <v>155</v>
      </c>
      <c r="B28" s="92"/>
      <c r="C28" s="92"/>
      <c r="D28" s="50" t="str">
        <f>IF(OR(B28="",C28=""),"",$B$5*VLOOKUP(B28,Scoring!$A$11:$B$15,2,FALSE)+$C$5*VLOOKUP(C28,Scoring!$A$4:$B$8,2,FALSE))</f>
        <v/>
      </c>
      <c r="E28" s="51">
        <f t="shared" si="0"/>
        <v>2.7833001988071572E-2</v>
      </c>
      <c r="F28" s="63" t="str">
        <f t="shared" si="1"/>
        <v/>
      </c>
      <c r="G28" s="47"/>
      <c r="H28" s="53" t="s">
        <v>16</v>
      </c>
      <c r="I28" s="53" t="s">
        <v>37</v>
      </c>
      <c r="J28" s="53" t="s">
        <v>46</v>
      </c>
      <c r="K28" s="53">
        <f>(IF(OR(H28="",I28="",J28=""),"",(VLOOKUP(H28,Scoring!$E$4:$F$8,2,FALSE)+VLOOKUP(I28,Scoring!$E$11:$F$15,2,FALSE))*VLOOKUP(J28,Scoring!$E$18:$F$21,2,FALSE)))</f>
        <v>3.5</v>
      </c>
      <c r="L28" s="54">
        <f>IF(K28="","",$K28/SUM($K$6:$K$29))</f>
        <v>2.7833001988071572E-2</v>
      </c>
    </row>
    <row r="29" spans="1:12" s="2" customFormat="1" ht="30" customHeight="1" x14ac:dyDescent="0.3">
      <c r="A29" s="62" t="s">
        <v>156</v>
      </c>
      <c r="B29" s="92"/>
      <c r="C29" s="92"/>
      <c r="D29" s="50" t="str">
        <f>IF(OR(B29="",C29=""),"",$B$5*VLOOKUP(B29,Scoring!$A$11:$B$15,2,FALSE)+$C$5*VLOOKUP(C29,Scoring!$A$4:$B$8,2,FALSE))</f>
        <v/>
      </c>
      <c r="E29" s="51">
        <f t="shared" si="0"/>
        <v>1.1928429423459244E-2</v>
      </c>
      <c r="F29" s="63" t="str">
        <f t="shared" si="1"/>
        <v/>
      </c>
      <c r="G29" s="47"/>
      <c r="H29" s="53" t="s">
        <v>16</v>
      </c>
      <c r="I29" s="53" t="s">
        <v>34</v>
      </c>
      <c r="J29" s="53" t="s">
        <v>44</v>
      </c>
      <c r="K29" s="53">
        <f>(IF(OR(H29="",I29="",J29=""),"",(VLOOKUP(H29,Scoring!$E$4:$F$8,2,FALSE)+VLOOKUP(I29,Scoring!$E$11:$F$15,2,FALSE))*VLOOKUP(J29,Scoring!$E$18:$F$21,2,FALSE)))</f>
        <v>1.5</v>
      </c>
      <c r="L29" s="54">
        <f t="shared" si="2"/>
        <v>1.1928429423459244E-2</v>
      </c>
    </row>
    <row r="30" spans="1:12" s="2" customFormat="1" ht="30" customHeight="1" x14ac:dyDescent="0.3">
      <c r="A30" s="56"/>
      <c r="B30" s="47"/>
      <c r="C30" s="47"/>
      <c r="D30" s="47"/>
      <c r="E30" s="126" t="s">
        <v>289</v>
      </c>
      <c r="F30" s="64">
        <f>SUM(F6:F29)</f>
        <v>0</v>
      </c>
      <c r="G30" s="47"/>
      <c r="H30" s="47"/>
      <c r="I30" s="47"/>
      <c r="J30" s="47"/>
      <c r="K30" s="47"/>
      <c r="L30" s="58">
        <f>SUM(L6:L29)</f>
        <v>0.99999999999999989</v>
      </c>
    </row>
    <row r="31" spans="1:12" s="2" customFormat="1" ht="45" customHeight="1" x14ac:dyDescent="0.3">
      <c r="A31" s="6"/>
      <c r="B31" s="4"/>
      <c r="C31" s="4"/>
      <c r="D31" s="4"/>
      <c r="E31" s="5"/>
      <c r="F31" s="4"/>
      <c r="G31" s="4"/>
      <c r="H31" s="4"/>
      <c r="I31" s="4"/>
      <c r="J31" s="4"/>
      <c r="K31" s="4"/>
      <c r="L31" s="4"/>
    </row>
    <row r="32" spans="1:12" x14ac:dyDescent="0.35">
      <c r="A32" s="6"/>
      <c r="B32" s="4"/>
      <c r="C32" s="4"/>
      <c r="D32" s="4"/>
      <c r="L32" s="4"/>
    </row>
    <row r="33" spans="1:12" x14ac:dyDescent="0.35">
      <c r="A33" s="6"/>
      <c r="B33" s="4"/>
      <c r="C33" s="4"/>
      <c r="D33" s="4"/>
      <c r="L33" s="4"/>
    </row>
    <row r="34" spans="1:12" x14ac:dyDescent="0.35">
      <c r="A34" s="6"/>
      <c r="B34" s="4"/>
      <c r="C34" s="4"/>
      <c r="D34" s="4"/>
      <c r="L34" s="4"/>
    </row>
    <row r="35" spans="1:12" x14ac:dyDescent="0.35">
      <c r="B35" s="4"/>
      <c r="C35" s="4"/>
      <c r="D35" s="4"/>
      <c r="L35" s="4"/>
    </row>
    <row r="36" spans="1:12" x14ac:dyDescent="0.35">
      <c r="B36" s="4"/>
      <c r="C36" s="4"/>
      <c r="D36" s="4"/>
      <c r="L36" s="4"/>
    </row>
    <row r="37" spans="1:12" x14ac:dyDescent="0.35">
      <c r="B37" s="4"/>
      <c r="C37" s="4"/>
      <c r="D37" s="4"/>
      <c r="L37" s="4"/>
    </row>
    <row r="38" spans="1:12" x14ac:dyDescent="0.35">
      <c r="B38" s="4"/>
      <c r="C38" s="4"/>
      <c r="D38" s="4"/>
      <c r="L38" s="4"/>
    </row>
    <row r="39" spans="1:12" x14ac:dyDescent="0.35">
      <c r="B39" s="4"/>
      <c r="C39" s="4"/>
      <c r="D39" s="4"/>
      <c r="L39" s="4"/>
    </row>
    <row r="40" spans="1:12" x14ac:dyDescent="0.35">
      <c r="B40" s="4"/>
      <c r="C40" s="4"/>
      <c r="D40" s="4"/>
      <c r="L40" s="4"/>
    </row>
    <row r="41" spans="1:12" x14ac:dyDescent="0.35">
      <c r="B41" s="4"/>
      <c r="C41" s="4"/>
      <c r="D41" s="4"/>
      <c r="L41" s="4"/>
    </row>
    <row r="42" spans="1:12" x14ac:dyDescent="0.35">
      <c r="B42" s="4"/>
      <c r="C42" s="4"/>
      <c r="D42" s="4"/>
      <c r="L42" s="4"/>
    </row>
    <row r="43" spans="1:12" x14ac:dyDescent="0.35">
      <c r="B43" s="4"/>
      <c r="C43" s="4"/>
      <c r="D43" s="4"/>
      <c r="L43" s="4"/>
    </row>
    <row r="44" spans="1:12" x14ac:dyDescent="0.35">
      <c r="B44" s="4"/>
      <c r="C44" s="4"/>
      <c r="D44" s="4"/>
      <c r="L44" s="4"/>
    </row>
    <row r="45" spans="1:12" x14ac:dyDescent="0.35">
      <c r="B45" s="4"/>
      <c r="C45" s="4"/>
      <c r="D45" s="4"/>
      <c r="L45" s="4"/>
    </row>
    <row r="46" spans="1:12" x14ac:dyDescent="0.35">
      <c r="B46" s="4"/>
      <c r="C46" s="4"/>
      <c r="D46" s="4"/>
      <c r="L46" s="4"/>
    </row>
    <row r="47" spans="1:12" x14ac:dyDescent="0.35">
      <c r="B47" s="4"/>
      <c r="C47" s="4"/>
      <c r="D47" s="4"/>
      <c r="L47" s="4"/>
    </row>
    <row r="48" spans="1:12" x14ac:dyDescent="0.35">
      <c r="B48" s="4"/>
      <c r="C48" s="4"/>
      <c r="D48" s="4"/>
      <c r="L48" s="4"/>
    </row>
    <row r="49" spans="2:12" x14ac:dyDescent="0.35">
      <c r="B49" s="4"/>
      <c r="C49" s="4"/>
      <c r="D49" s="4"/>
      <c r="L49" s="4"/>
    </row>
    <row r="50" spans="2:12" x14ac:dyDescent="0.35">
      <c r="B50" s="4"/>
      <c r="C50" s="4"/>
      <c r="D50" s="4"/>
      <c r="L50" s="4"/>
    </row>
    <row r="51" spans="2:12" x14ac:dyDescent="0.35">
      <c r="B51" s="4"/>
      <c r="C51" s="4"/>
      <c r="D51" s="4"/>
      <c r="L51" s="4"/>
    </row>
    <row r="52" spans="2:12" x14ac:dyDescent="0.35">
      <c r="B52" s="4"/>
      <c r="C52" s="4"/>
      <c r="D52" s="4"/>
      <c r="L52" s="4"/>
    </row>
    <row r="53" spans="2:12" x14ac:dyDescent="0.35">
      <c r="B53" s="4"/>
      <c r="C53" s="4"/>
      <c r="D53" s="4"/>
      <c r="L53" s="4"/>
    </row>
    <row r="54" spans="2:12" x14ac:dyDescent="0.35">
      <c r="B54" s="4"/>
      <c r="C54" s="4"/>
      <c r="D54" s="4"/>
      <c r="L54" s="4"/>
    </row>
    <row r="55" spans="2:12" x14ac:dyDescent="0.35">
      <c r="B55" s="4"/>
      <c r="C55" s="4"/>
      <c r="D55" s="4"/>
      <c r="L55" s="4"/>
    </row>
    <row r="56" spans="2:12" x14ac:dyDescent="0.35">
      <c r="B56" s="4"/>
      <c r="C56" s="4"/>
      <c r="D56" s="4"/>
      <c r="L56" s="4"/>
    </row>
    <row r="57" spans="2:12" x14ac:dyDescent="0.35">
      <c r="B57" s="4"/>
      <c r="C57" s="4"/>
      <c r="D57" s="4"/>
      <c r="L57" s="4"/>
    </row>
    <row r="58" spans="2:12" x14ac:dyDescent="0.35">
      <c r="B58" s="4"/>
      <c r="C58" s="4"/>
      <c r="D58" s="4"/>
      <c r="L58" s="4"/>
    </row>
    <row r="59" spans="2:12" x14ac:dyDescent="0.35">
      <c r="B59" s="4"/>
      <c r="C59" s="4"/>
      <c r="D59" s="4"/>
      <c r="L59" s="4"/>
    </row>
    <row r="60" spans="2:12" x14ac:dyDescent="0.35">
      <c r="B60" s="4"/>
      <c r="C60" s="4"/>
      <c r="D60" s="4"/>
      <c r="L60" s="4"/>
    </row>
    <row r="61" spans="2:12" x14ac:dyDescent="0.35">
      <c r="B61" s="4"/>
      <c r="C61" s="4"/>
      <c r="D61" s="4"/>
      <c r="L61" s="4"/>
    </row>
    <row r="62" spans="2:12" x14ac:dyDescent="0.35">
      <c r="B62" s="4"/>
      <c r="C62" s="4"/>
      <c r="D62" s="4"/>
      <c r="L62" s="4"/>
    </row>
    <row r="63" spans="2:12" x14ac:dyDescent="0.35">
      <c r="B63" s="4"/>
      <c r="C63" s="4"/>
      <c r="D63" s="4"/>
      <c r="L63" s="4"/>
    </row>
    <row r="64" spans="2:12" x14ac:dyDescent="0.35">
      <c r="B64" s="4"/>
      <c r="C64" s="4"/>
      <c r="D64" s="4"/>
      <c r="L64" s="4"/>
    </row>
    <row r="65" spans="2:12" x14ac:dyDescent="0.35">
      <c r="B65" s="4"/>
      <c r="C65" s="4"/>
      <c r="D65" s="4"/>
      <c r="L65" s="4"/>
    </row>
    <row r="66" spans="2:12" x14ac:dyDescent="0.35">
      <c r="B66" s="4"/>
      <c r="C66" s="4"/>
      <c r="D66" s="4"/>
      <c r="L66" s="4"/>
    </row>
    <row r="67" spans="2:12" x14ac:dyDescent="0.35">
      <c r="B67" s="4"/>
      <c r="C67" s="4"/>
      <c r="D67" s="4"/>
      <c r="L67" s="4"/>
    </row>
    <row r="68" spans="2:12" x14ac:dyDescent="0.35">
      <c r="B68" s="4"/>
      <c r="C68" s="4"/>
      <c r="D68" s="4"/>
      <c r="L68" s="4"/>
    </row>
    <row r="69" spans="2:12" x14ac:dyDescent="0.35">
      <c r="B69" s="4"/>
      <c r="C69" s="4"/>
      <c r="D69" s="4"/>
      <c r="L69" s="4"/>
    </row>
    <row r="70" spans="2:12" x14ac:dyDescent="0.35">
      <c r="B70" s="4"/>
      <c r="C70" s="4"/>
      <c r="D70" s="4"/>
      <c r="L70" s="4"/>
    </row>
    <row r="71" spans="2:12" x14ac:dyDescent="0.35">
      <c r="B71" s="4"/>
      <c r="C71" s="4"/>
      <c r="D71" s="4"/>
      <c r="L71" s="4"/>
    </row>
    <row r="72" spans="2:12" x14ac:dyDescent="0.35">
      <c r="B72" s="4"/>
      <c r="C72" s="4"/>
      <c r="D72" s="4"/>
      <c r="L72" s="4"/>
    </row>
    <row r="73" spans="2:12" x14ac:dyDescent="0.35">
      <c r="B73" s="4"/>
      <c r="C73" s="4"/>
      <c r="D73" s="4"/>
      <c r="L73" s="4"/>
    </row>
    <row r="74" spans="2:12" x14ac:dyDescent="0.35">
      <c r="B74" s="4"/>
      <c r="C74" s="4"/>
      <c r="D74" s="4"/>
      <c r="L74" s="4"/>
    </row>
    <row r="75" spans="2:12" x14ac:dyDescent="0.35">
      <c r="B75" s="4"/>
      <c r="C75" s="4"/>
      <c r="D75" s="4"/>
      <c r="L75" s="4"/>
    </row>
    <row r="76" spans="2:12" x14ac:dyDescent="0.35">
      <c r="B76" s="4"/>
      <c r="C76" s="4"/>
      <c r="D76" s="4"/>
      <c r="L76" s="4"/>
    </row>
    <row r="77" spans="2:12" x14ac:dyDescent="0.35">
      <c r="B77" s="4"/>
      <c r="C77" s="4"/>
      <c r="D77" s="4"/>
      <c r="L77" s="4"/>
    </row>
    <row r="78" spans="2:12" x14ac:dyDescent="0.35">
      <c r="B78" s="4"/>
      <c r="C78" s="4"/>
      <c r="D78" s="4"/>
      <c r="L78" s="4"/>
    </row>
    <row r="79" spans="2:12" x14ac:dyDescent="0.35">
      <c r="B79" s="4"/>
      <c r="C79" s="4"/>
      <c r="D79" s="4"/>
      <c r="L79" s="4"/>
    </row>
    <row r="80" spans="2:12" x14ac:dyDescent="0.35">
      <c r="B80" s="4"/>
      <c r="C80" s="4"/>
      <c r="D80" s="4"/>
      <c r="L80" s="4"/>
    </row>
    <row r="81" spans="2:12" x14ac:dyDescent="0.35">
      <c r="B81" s="4"/>
      <c r="C81" s="4"/>
      <c r="D81" s="4"/>
      <c r="L81" s="4"/>
    </row>
    <row r="82" spans="2:12" x14ac:dyDescent="0.35">
      <c r="B82" s="4"/>
      <c r="C82" s="4"/>
      <c r="D82" s="4"/>
      <c r="L82" s="4"/>
    </row>
    <row r="83" spans="2:12" x14ac:dyDescent="0.35">
      <c r="B83" s="4"/>
      <c r="C83" s="4"/>
      <c r="D83" s="4"/>
      <c r="L83" s="4"/>
    </row>
    <row r="84" spans="2:12" x14ac:dyDescent="0.35">
      <c r="B84" s="4"/>
      <c r="C84" s="4"/>
      <c r="D84" s="4"/>
      <c r="L84" s="4"/>
    </row>
    <row r="85" spans="2:12" x14ac:dyDescent="0.35">
      <c r="B85" s="4"/>
      <c r="C85" s="4"/>
      <c r="D85" s="4"/>
      <c r="L85" s="4"/>
    </row>
    <row r="86" spans="2:12" x14ac:dyDescent="0.35">
      <c r="B86" s="4"/>
      <c r="C86" s="4"/>
      <c r="D86" s="4"/>
      <c r="L86" s="4"/>
    </row>
    <row r="87" spans="2:12" x14ac:dyDescent="0.35">
      <c r="B87" s="4"/>
      <c r="C87" s="4"/>
      <c r="D87" s="4"/>
      <c r="L87" s="4"/>
    </row>
    <row r="88" spans="2:12" x14ac:dyDescent="0.35">
      <c r="B88" s="4"/>
      <c r="C88" s="4"/>
      <c r="D88" s="4"/>
      <c r="L88" s="4"/>
    </row>
    <row r="89" spans="2:12" x14ac:dyDescent="0.35">
      <c r="B89" s="4"/>
      <c r="C89" s="4"/>
      <c r="D89" s="4"/>
      <c r="L89" s="4"/>
    </row>
    <row r="90" spans="2:12" x14ac:dyDescent="0.35">
      <c r="B90" s="4"/>
      <c r="C90" s="4"/>
      <c r="D90" s="4"/>
      <c r="L90" s="4"/>
    </row>
    <row r="91" spans="2:12" x14ac:dyDescent="0.35">
      <c r="B91" s="4"/>
      <c r="C91" s="4"/>
      <c r="D91" s="4"/>
      <c r="L91" s="4"/>
    </row>
    <row r="92" spans="2:12" x14ac:dyDescent="0.35">
      <c r="B92" s="4"/>
      <c r="C92" s="4"/>
      <c r="D92" s="4"/>
      <c r="L92" s="4"/>
    </row>
    <row r="93" spans="2:12" x14ac:dyDescent="0.35">
      <c r="B93" s="4"/>
      <c r="C93" s="4"/>
      <c r="D93" s="4"/>
      <c r="L93" s="4"/>
    </row>
    <row r="94" spans="2:12" x14ac:dyDescent="0.35">
      <c r="B94" s="4"/>
      <c r="C94" s="4"/>
      <c r="D94" s="4"/>
      <c r="L94" s="4"/>
    </row>
    <row r="95" spans="2:12" x14ac:dyDescent="0.35">
      <c r="B95" s="4"/>
      <c r="C95" s="4"/>
      <c r="D95" s="4"/>
      <c r="L95" s="4"/>
    </row>
    <row r="96" spans="2:12" x14ac:dyDescent="0.35">
      <c r="B96" s="4"/>
      <c r="C96" s="4"/>
      <c r="D96" s="4"/>
      <c r="L96" s="4"/>
    </row>
    <row r="97" spans="2:12" x14ac:dyDescent="0.35">
      <c r="B97" s="4"/>
      <c r="C97" s="4"/>
      <c r="D97" s="4"/>
      <c r="L97" s="4"/>
    </row>
    <row r="98" spans="2:12" x14ac:dyDescent="0.35">
      <c r="B98" s="4"/>
      <c r="C98" s="4"/>
      <c r="D98" s="4"/>
      <c r="L98" s="4"/>
    </row>
    <row r="99" spans="2:12" x14ac:dyDescent="0.35">
      <c r="B99" s="4"/>
      <c r="C99" s="4"/>
      <c r="D99" s="4"/>
      <c r="L99" s="4"/>
    </row>
    <row r="100" spans="2:12" x14ac:dyDescent="0.35">
      <c r="B100" s="4"/>
      <c r="C100" s="4"/>
      <c r="D100" s="4"/>
      <c r="L100" s="4"/>
    </row>
    <row r="101" spans="2:12" x14ac:dyDescent="0.35">
      <c r="B101" s="4"/>
      <c r="C101" s="4"/>
      <c r="D101" s="4"/>
      <c r="L101" s="4"/>
    </row>
    <row r="102" spans="2:12" x14ac:dyDescent="0.35">
      <c r="B102" s="4"/>
      <c r="C102" s="4"/>
      <c r="D102" s="4"/>
      <c r="L102" s="4"/>
    </row>
    <row r="103" spans="2:12" x14ac:dyDescent="0.35">
      <c r="B103" s="4"/>
      <c r="C103" s="4"/>
      <c r="D103" s="4"/>
      <c r="L103" s="4"/>
    </row>
    <row r="104" spans="2:12" x14ac:dyDescent="0.35">
      <c r="B104" s="4"/>
      <c r="C104" s="4"/>
      <c r="D104" s="4"/>
      <c r="L104" s="4"/>
    </row>
    <row r="105" spans="2:12" x14ac:dyDescent="0.35">
      <c r="B105" s="4"/>
      <c r="C105" s="4"/>
      <c r="D105" s="4"/>
      <c r="L105" s="4"/>
    </row>
    <row r="106" spans="2:12" x14ac:dyDescent="0.35">
      <c r="B106" s="4"/>
      <c r="C106" s="4"/>
      <c r="D106" s="4"/>
      <c r="L106" s="4"/>
    </row>
    <row r="107" spans="2:12" x14ac:dyDescent="0.35">
      <c r="B107" s="4"/>
      <c r="C107" s="4"/>
      <c r="D107" s="4"/>
      <c r="L107" s="4"/>
    </row>
    <row r="108" spans="2:12" x14ac:dyDescent="0.35">
      <c r="B108" s="4"/>
      <c r="C108" s="4"/>
      <c r="D108" s="4"/>
      <c r="L108" s="4"/>
    </row>
    <row r="109" spans="2:12" x14ac:dyDescent="0.35">
      <c r="B109" s="4"/>
      <c r="C109" s="4"/>
      <c r="D109" s="4"/>
      <c r="L109" s="4"/>
    </row>
    <row r="110" spans="2:12" x14ac:dyDescent="0.35">
      <c r="B110" s="4"/>
      <c r="C110" s="4"/>
      <c r="D110" s="4"/>
      <c r="L110" s="4"/>
    </row>
    <row r="111" spans="2:12" x14ac:dyDescent="0.35">
      <c r="B111" s="4"/>
      <c r="C111" s="4"/>
      <c r="D111" s="4"/>
      <c r="L111" s="4"/>
    </row>
    <row r="112" spans="2:12" x14ac:dyDescent="0.35">
      <c r="B112" s="4"/>
      <c r="C112" s="4"/>
      <c r="D112" s="4"/>
      <c r="L112" s="4"/>
    </row>
    <row r="113" spans="2:12" x14ac:dyDescent="0.35">
      <c r="B113" s="4"/>
      <c r="C113" s="4"/>
      <c r="D113" s="4"/>
      <c r="L113" s="4"/>
    </row>
    <row r="114" spans="2:12" x14ac:dyDescent="0.35">
      <c r="B114" s="4"/>
      <c r="C114" s="4"/>
      <c r="D114" s="4"/>
      <c r="L114" s="4"/>
    </row>
    <row r="115" spans="2:12" x14ac:dyDescent="0.35">
      <c r="B115" s="4"/>
      <c r="C115" s="4"/>
      <c r="D115" s="4"/>
      <c r="L115" s="4"/>
    </row>
    <row r="116" spans="2:12" x14ac:dyDescent="0.35">
      <c r="B116" s="4"/>
      <c r="C116" s="4"/>
      <c r="D116" s="4"/>
      <c r="L116" s="4"/>
    </row>
    <row r="117" spans="2:12" x14ac:dyDescent="0.35">
      <c r="B117" s="4"/>
      <c r="C117" s="4"/>
      <c r="D117" s="4"/>
      <c r="L117" s="4"/>
    </row>
    <row r="118" spans="2:12" x14ac:dyDescent="0.35">
      <c r="B118" s="4"/>
      <c r="C118" s="4"/>
      <c r="D118" s="4"/>
      <c r="L118" s="4"/>
    </row>
    <row r="119" spans="2:12" x14ac:dyDescent="0.35">
      <c r="B119" s="4"/>
      <c r="C119" s="4"/>
      <c r="D119" s="4"/>
      <c r="L119" s="4"/>
    </row>
    <row r="120" spans="2:12" x14ac:dyDescent="0.35">
      <c r="B120" s="4"/>
      <c r="C120" s="4"/>
      <c r="D120" s="4"/>
      <c r="L120" s="4"/>
    </row>
    <row r="121" spans="2:12" x14ac:dyDescent="0.35">
      <c r="B121" s="4"/>
      <c r="C121" s="4"/>
      <c r="D121" s="4"/>
      <c r="L121" s="4"/>
    </row>
    <row r="122" spans="2:12" x14ac:dyDescent="0.35">
      <c r="B122" s="4"/>
      <c r="C122" s="4"/>
      <c r="D122" s="4"/>
      <c r="L122" s="4"/>
    </row>
    <row r="123" spans="2:12" x14ac:dyDescent="0.35">
      <c r="B123" s="4"/>
      <c r="C123" s="4"/>
      <c r="D123" s="4"/>
      <c r="L123" s="4"/>
    </row>
    <row r="124" spans="2:12" x14ac:dyDescent="0.35">
      <c r="B124" s="4"/>
      <c r="C124" s="4"/>
      <c r="D124" s="4"/>
      <c r="L124" s="4"/>
    </row>
    <row r="125" spans="2:12" x14ac:dyDescent="0.35">
      <c r="B125" s="4"/>
      <c r="C125" s="4"/>
      <c r="D125" s="4"/>
      <c r="L125" s="4"/>
    </row>
    <row r="126" spans="2:12" x14ac:dyDescent="0.35">
      <c r="B126" s="4"/>
      <c r="C126" s="4"/>
      <c r="D126" s="4"/>
      <c r="L126" s="4"/>
    </row>
    <row r="127" spans="2:12" x14ac:dyDescent="0.35">
      <c r="B127" s="4"/>
      <c r="C127" s="4"/>
      <c r="D127" s="4"/>
      <c r="L127" s="4"/>
    </row>
    <row r="128" spans="2:12" x14ac:dyDescent="0.35">
      <c r="B128" s="4"/>
      <c r="C128" s="4"/>
      <c r="D128" s="4"/>
      <c r="L128" s="4"/>
    </row>
    <row r="129" spans="2:12" x14ac:dyDescent="0.35">
      <c r="B129" s="4"/>
      <c r="C129" s="4"/>
      <c r="D129" s="4"/>
      <c r="L129" s="4"/>
    </row>
    <row r="130" spans="2:12" x14ac:dyDescent="0.35">
      <c r="B130" s="4"/>
      <c r="C130" s="4"/>
      <c r="D130" s="4"/>
      <c r="L130" s="4"/>
    </row>
    <row r="131" spans="2:12" x14ac:dyDescent="0.35">
      <c r="B131" s="4"/>
      <c r="C131" s="4"/>
      <c r="D131" s="4"/>
      <c r="L131" s="4"/>
    </row>
    <row r="132" spans="2:12" x14ac:dyDescent="0.35">
      <c r="B132" s="4"/>
      <c r="C132" s="4"/>
      <c r="D132" s="4"/>
      <c r="L132" s="4"/>
    </row>
    <row r="133" spans="2:12" x14ac:dyDescent="0.35">
      <c r="B133" s="4"/>
      <c r="C133" s="4"/>
      <c r="D133" s="4"/>
      <c r="L133" s="4"/>
    </row>
    <row r="134" spans="2:12" x14ac:dyDescent="0.35">
      <c r="B134" s="4"/>
      <c r="C134" s="4"/>
      <c r="D134" s="4"/>
      <c r="L134" s="4"/>
    </row>
    <row r="135" spans="2:12" x14ac:dyDescent="0.35">
      <c r="B135" s="4"/>
      <c r="C135" s="4"/>
      <c r="D135" s="4"/>
      <c r="L135" s="4"/>
    </row>
    <row r="136" spans="2:12" x14ac:dyDescent="0.35">
      <c r="B136" s="4"/>
      <c r="C136" s="4"/>
      <c r="D136" s="4"/>
      <c r="L136" s="4"/>
    </row>
    <row r="137" spans="2:12" x14ac:dyDescent="0.35">
      <c r="B137" s="4"/>
      <c r="C137" s="4"/>
      <c r="D137" s="4"/>
      <c r="L137" s="4"/>
    </row>
    <row r="138" spans="2:12" x14ac:dyDescent="0.35">
      <c r="B138" s="4"/>
      <c r="C138" s="4"/>
      <c r="D138" s="4"/>
      <c r="L138" s="4"/>
    </row>
    <row r="139" spans="2:12" x14ac:dyDescent="0.35">
      <c r="B139" s="4"/>
      <c r="C139" s="4"/>
      <c r="D139" s="4"/>
      <c r="L139" s="4"/>
    </row>
    <row r="140" spans="2:12" x14ac:dyDescent="0.35">
      <c r="B140" s="4"/>
      <c r="C140" s="4"/>
      <c r="D140" s="4"/>
      <c r="L140" s="4"/>
    </row>
    <row r="141" spans="2:12" x14ac:dyDescent="0.35">
      <c r="B141" s="4"/>
      <c r="C141" s="4"/>
      <c r="D141" s="4"/>
      <c r="L141" s="4"/>
    </row>
    <row r="142" spans="2:12" x14ac:dyDescent="0.35">
      <c r="B142" s="4"/>
      <c r="C142" s="4"/>
      <c r="D142" s="4"/>
      <c r="L142" s="4"/>
    </row>
    <row r="143" spans="2:12" x14ac:dyDescent="0.35">
      <c r="B143" s="4"/>
      <c r="C143" s="4"/>
      <c r="D143" s="4"/>
      <c r="L143" s="4"/>
    </row>
    <row r="144" spans="2:12" x14ac:dyDescent="0.35">
      <c r="B144" s="4"/>
      <c r="C144" s="4"/>
      <c r="D144" s="4"/>
      <c r="L144" s="4"/>
    </row>
    <row r="145" spans="2:12" x14ac:dyDescent="0.35">
      <c r="B145" s="4"/>
      <c r="C145" s="4"/>
      <c r="D145" s="4"/>
      <c r="L145" s="4"/>
    </row>
  </sheetData>
  <sheetProtection algorithmName="SHA-512" hashValue="/0accRV8j+uL6xagboXhKfe6WNwf85R3T+G3iVv5q/eXBk05BQPD/iqUPvxxq0Yebg9E5HqcxBzmhoXsRa1lTw==" saltValue="lKMFGlZzDESXIp3R30mTsg==" spinCount="100000" sheet="1" selectLockedCells="1"/>
  <mergeCells count="10">
    <mergeCell ref="A3:A5"/>
    <mergeCell ref="D3:D5"/>
    <mergeCell ref="E3:E5"/>
    <mergeCell ref="F3:F5"/>
    <mergeCell ref="H3:L3"/>
    <mergeCell ref="H4:H5"/>
    <mergeCell ref="I4:I5"/>
    <mergeCell ref="K4:K5"/>
    <mergeCell ref="L4:L5"/>
    <mergeCell ref="J4:J5"/>
  </mergeCells>
  <conditionalFormatting sqref="E3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1 E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1">
    <dataValidation type="list" allowBlank="1" showInputMessage="1" showErrorMessage="1" sqref="L31:L145 K5" xr:uid="{DD53F48C-50C3-412A-BB78-FBF980DC06F4}">
      <formula1>"0,2,3,4,5"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6599EE6-4F27-41D7-8F78-1ECA519C4282}">
          <x14:formula1>
            <xm:f>Scoring!$A$4:$A$8</xm:f>
          </x14:formula1>
          <xm:sqref>C6:C145</xm:sqref>
        </x14:dataValidation>
        <x14:dataValidation type="list" allowBlank="1" showInputMessage="1" showErrorMessage="1" xr:uid="{E64C0060-3ACC-475E-8934-12CDF3DCE0E4}">
          <x14:formula1>
            <xm:f>Scoring!$A$11:$A$15</xm:f>
          </x14:formula1>
          <xm:sqref>B6:B145</xm:sqref>
        </x14:dataValidation>
        <x14:dataValidation type="list" allowBlank="1" showInputMessage="1" showErrorMessage="1" xr:uid="{E3E93D37-29AE-4D82-9479-1992B55572E2}">
          <x14:formula1>
            <xm:f>Scoring!$E$11:$E$15</xm:f>
          </x14:formula1>
          <xm:sqref>I6:I29</xm:sqref>
        </x14:dataValidation>
        <x14:dataValidation type="list" allowBlank="1" showInputMessage="1" showErrorMessage="1" xr:uid="{7FF3D5CF-EFA0-4CE8-B352-A53898A3BAAB}">
          <x14:formula1>
            <xm:f>Scoring!$E$4:$E$8</xm:f>
          </x14:formula1>
          <xm:sqref>H6:H29</xm:sqref>
        </x14:dataValidation>
        <x14:dataValidation type="list" allowBlank="1" showInputMessage="1" showErrorMessage="1" xr:uid="{4870FDF0-9905-4215-98A9-56CA943A482B}">
          <x14:formula1>
            <xm:f>Scoring!$E$18:$E$21</xm:f>
          </x14:formula1>
          <xm:sqref>J6:J29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8809616-bc51-4bbb-bc40-c819be737341">K7DZRP2M6TQ4-499910821-156</_dlc_DocId>
    <_dlc_DocIdUrl xmlns="c8809616-bc51-4bbb-bc40-c819be737341">
      <Url>https://csircoza.sharepoint.com/sites/ICTSolutionsDevelopment-SDProcurement/_layouts/15/DocIdRedir.aspx?ID=K7DZRP2M6TQ4-499910821-156</Url>
      <Description>K7DZRP2M6TQ4-499910821-156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0D0A73A4D7CB4696D76EB1C6E17B92" ma:contentTypeVersion="6" ma:contentTypeDescription="Create a new document." ma:contentTypeScope="" ma:versionID="b12f50e16016148c86f75cee679fb353">
  <xsd:schema xmlns:xsd="http://www.w3.org/2001/XMLSchema" xmlns:xs="http://www.w3.org/2001/XMLSchema" xmlns:p="http://schemas.microsoft.com/office/2006/metadata/properties" xmlns:ns2="c8809616-bc51-4bbb-bc40-c819be737341" xmlns:ns3="62a6a49d-873c-4ad2-93b3-1e227e64b530" targetNamespace="http://schemas.microsoft.com/office/2006/metadata/properties" ma:root="true" ma:fieldsID="af8864f495ad2559dca3fae2ec5ea1b2" ns2:_="" ns3:_="">
    <xsd:import namespace="c8809616-bc51-4bbb-bc40-c819be737341"/>
    <xsd:import namespace="62a6a49d-873c-4ad2-93b3-1e227e64b53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09616-bc51-4bbb-bc40-c819be73734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a6a49d-873c-4ad2-93b3-1e227e64b5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8EE67FEC-1BB5-46F6-A94A-53E8C6965B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7E96DC-30C7-430A-8AF0-4521608E30CC}">
  <ds:schemaRefs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62a6a49d-873c-4ad2-93b3-1e227e64b530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c8809616-bc51-4bbb-bc40-c819be737341"/>
  </ds:schemaRefs>
</ds:datastoreItem>
</file>

<file path=customXml/itemProps3.xml><?xml version="1.0" encoding="utf-8"?>
<ds:datastoreItem xmlns:ds="http://schemas.openxmlformats.org/officeDocument/2006/customXml" ds:itemID="{E0C35590-CEFD-464F-BF89-9B2D60F75F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809616-bc51-4bbb-bc40-c819be737341"/>
    <ds:schemaRef ds:uri="62a6a49d-873c-4ad2-93b3-1e227e64b5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90C3086-3B2D-4DC1-8169-5F61BCBFB396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8D91EE6D-40BA-4B3F-BF92-81A97543206F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Scoring</vt:lpstr>
      <vt:lpstr>GGAP</vt:lpstr>
      <vt:lpstr>Summary Score</vt:lpstr>
      <vt:lpstr>Mandatory Company Commitment</vt:lpstr>
      <vt:lpstr>Company Experience</vt:lpstr>
      <vt:lpstr>Customer References</vt:lpstr>
      <vt:lpstr>Primary Resource</vt:lpstr>
      <vt:lpstr>Secondary Resource</vt:lpstr>
      <vt:lpstr>Elective Company Commitment</vt:lpstr>
      <vt:lpstr>Transition-Continuation 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Basson</dc:creator>
  <cp:keywords/>
  <dc:description/>
  <cp:lastModifiedBy>Thabelo Mutshinyalo</cp:lastModifiedBy>
  <cp:revision/>
  <dcterms:created xsi:type="dcterms:W3CDTF">2023-08-22T23:56:25Z</dcterms:created>
  <dcterms:modified xsi:type="dcterms:W3CDTF">2024-02-23T14:25:54Z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0x010100740D0A73A4D7CB4696D76EB1C6E17B92</vt:lpwstr>
  </property>
  <property fmtid="{D5CDD505-2E9C-101B-9397-08002B2CF9AE}" pid="3" name="_dlc_DocIdItemGuid">
    <vt:lpwstr>f11ca881-d509-4035-8dbb-05c750a412a2</vt:lpwstr>
  </property>
</Properties>
</file>