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eskom.sharepoint.com/teams/BRIPRIReplacementSIPTrunking/Shared Documents/General/ERA-Execution Phase/09-Project Procurement Management/Evaluation Criteria/"/>
    </mc:Choice>
  </mc:AlternateContent>
  <xr:revisionPtr revIDLastSave="11" documentId="8_{805F6CF3-A267-442F-A799-A8B4B41307C3}" xr6:coauthVersionLast="47" xr6:coauthVersionMax="47" xr10:uidLastSave="{CE531A11-E630-4545-9884-6CBE4AEE2EB0}"/>
  <bookViews>
    <workbookView xWindow="-120" yWindow="-120" windowWidth="20730" windowHeight="11160" tabRatio="722" xr2:uid="{00000000-000D-0000-FFFF-FFFF00000000}"/>
  </bookViews>
  <sheets>
    <sheet name="Instructions" sheetId="12" r:id="rId1"/>
    <sheet name="Gatekeepers" sheetId="6" state="hidden" r:id="rId2"/>
    <sheet name="Requirements" sheetId="22" r:id="rId3"/>
    <sheet name="Organisational Experience" sheetId="20" r:id="rId4"/>
    <sheet name="Implementation Partner" sheetId="21" r:id="rId5"/>
    <sheet name="SIP Demonstration" sheetId="33" r:id="rId6"/>
    <sheet name="Data Validation" sheetId="18" state="hidden" r:id="rId7"/>
  </sheets>
  <definedNames>
    <definedName name="_Toc525042745" localSheetId="2">Requirements!#REF!</definedName>
    <definedName name="_Toc525042745" localSheetId="5">'SIP Demonstration'!#REF!</definedName>
    <definedName name="_Toc525042746" localSheetId="2">Requirements!#REF!</definedName>
    <definedName name="_Toc525042746" localSheetId="5">'SIP Demonstration'!#REF!</definedName>
    <definedName name="_Toc525042748" localSheetId="2">Requirements!#REF!</definedName>
    <definedName name="_Toc525042748" localSheetId="5">'SIP Demonstration'!#REF!</definedName>
    <definedName name="_Toc525042749" localSheetId="2">Requirements!$A$32</definedName>
    <definedName name="_Toc525042749" localSheetId="5">'SIP Demonstration'!#REF!</definedName>
    <definedName name="_Toc525042750" localSheetId="2">Requirements!#REF!</definedName>
    <definedName name="_Toc525042750" localSheetId="5">'SIP Demonstration'!#REF!</definedName>
    <definedName name="_Toc525042751" localSheetId="2">Requirements!#REF!</definedName>
    <definedName name="_Toc525042751" localSheetId="5">'SIP Demonstration'!#REF!</definedName>
    <definedName name="_Toc525042752" localSheetId="2">Requirements!$A$10</definedName>
    <definedName name="_Toc525042752" localSheetId="5">'SIP Demonstration'!$A$10</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2" l="1"/>
  <c r="H31" i="22"/>
  <c r="I31" i="22" s="1"/>
  <c r="J30" i="22"/>
  <c r="H30" i="22"/>
  <c r="I30" i="22" s="1"/>
  <c r="E28" i="33"/>
  <c r="D35" i="12"/>
  <c r="L13" i="12" l="1"/>
  <c r="J22" i="33"/>
  <c r="H22" i="33"/>
  <c r="I22" i="33" s="1"/>
  <c r="J21" i="33"/>
  <c r="H21" i="33"/>
  <c r="I21" i="33" s="1"/>
  <c r="J19" i="33"/>
  <c r="H19" i="33"/>
  <c r="I19" i="33" s="1"/>
  <c r="J17" i="33"/>
  <c r="H17" i="33"/>
  <c r="I17" i="33" s="1"/>
  <c r="J16" i="33"/>
  <c r="H16" i="33"/>
  <c r="I16" i="33" s="1"/>
  <c r="J15" i="33"/>
  <c r="H15" i="33"/>
  <c r="I15" i="33" s="1"/>
  <c r="J14" i="33"/>
  <c r="H14" i="33"/>
  <c r="I14" i="33" s="1"/>
  <c r="J13" i="33"/>
  <c r="H13" i="33"/>
  <c r="I13" i="33" s="1"/>
  <c r="J12" i="33"/>
  <c r="H12" i="33"/>
  <c r="I12" i="33" s="1"/>
  <c r="J11" i="33"/>
  <c r="H11" i="33"/>
  <c r="I11" i="33" s="1"/>
  <c r="J12" i="22"/>
  <c r="H12" i="22"/>
  <c r="I12" i="22" s="1"/>
  <c r="J29" i="22"/>
  <c r="H29" i="22"/>
  <c r="I29" i="22" s="1"/>
  <c r="J47" i="22"/>
  <c r="H47" i="22"/>
  <c r="I47" i="22" s="1"/>
  <c r="J46" i="22"/>
  <c r="H46" i="22"/>
  <c r="I46" i="22" s="1"/>
  <c r="J42" i="22"/>
  <c r="H42" i="22"/>
  <c r="I42" i="22" s="1"/>
  <c r="J41" i="22"/>
  <c r="H41" i="22"/>
  <c r="I41" i="22" s="1"/>
  <c r="J40" i="22"/>
  <c r="H40" i="22"/>
  <c r="I40" i="22" s="1"/>
  <c r="J23" i="22"/>
  <c r="H23" i="22"/>
  <c r="I23" i="22" s="1"/>
  <c r="J22" i="22"/>
  <c r="H22" i="22"/>
  <c r="I22" i="22" s="1"/>
  <c r="J21" i="22"/>
  <c r="H21" i="22"/>
  <c r="I21" i="22" s="1"/>
  <c r="J20" i="22"/>
  <c r="H20" i="22"/>
  <c r="I20" i="22" s="1"/>
  <c r="J13" i="22"/>
  <c r="H13" i="22"/>
  <c r="I13" i="22" s="1"/>
  <c r="J27" i="22"/>
  <c r="H27" i="22"/>
  <c r="I27" i="22" s="1"/>
  <c r="J26" i="22"/>
  <c r="H26" i="22"/>
  <c r="I26" i="22" s="1"/>
  <c r="J16" i="22"/>
  <c r="H16" i="22"/>
  <c r="I16" i="22" s="1"/>
  <c r="J15" i="22"/>
  <c r="H15" i="22"/>
  <c r="I15" i="22" s="1"/>
  <c r="H28" i="22"/>
  <c r="I28" i="22" s="1"/>
  <c r="J28" i="22"/>
  <c r="I23" i="33" l="1"/>
  <c r="J23" i="33"/>
  <c r="H41" i="21"/>
  <c r="H40" i="21"/>
  <c r="H38" i="21"/>
  <c r="H36" i="21"/>
  <c r="H35" i="21"/>
  <c r="H34" i="21"/>
  <c r="H33" i="21"/>
  <c r="H32" i="21"/>
  <c r="H30" i="21"/>
  <c r="H29" i="21"/>
  <c r="H28" i="21"/>
  <c r="H27" i="21"/>
  <c r="H26" i="21"/>
  <c r="H25" i="21"/>
  <c r="H24" i="21"/>
  <c r="H23" i="21"/>
  <c r="H21" i="21"/>
  <c r="H20" i="21"/>
  <c r="H19" i="21"/>
  <c r="H18" i="21"/>
  <c r="H17" i="21"/>
  <c r="H15" i="21"/>
  <c r="H14" i="21"/>
  <c r="H12" i="21"/>
  <c r="H11" i="21"/>
  <c r="H19" i="20"/>
  <c r="H17" i="20"/>
  <c r="H15" i="20"/>
  <c r="H13" i="20"/>
  <c r="H11" i="20"/>
  <c r="H45" i="22"/>
  <c r="H39" i="22"/>
  <c r="H37" i="22"/>
  <c r="H35" i="22"/>
  <c r="H33" i="22"/>
  <c r="H25" i="22"/>
  <c r="H24" i="22"/>
  <c r="H19" i="22"/>
  <c r="H43" i="22"/>
  <c r="H18" i="22"/>
  <c r="H17" i="22"/>
  <c r="H14" i="22"/>
  <c r="H11" i="22"/>
  <c r="D41" i="12"/>
  <c r="I25" i="33" l="1"/>
  <c r="E37" i="12" s="1"/>
  <c r="F37" i="12" s="1"/>
  <c r="F41" i="12" s="1"/>
  <c r="J39" i="22"/>
  <c r="I39" i="22"/>
  <c r="J37" i="22"/>
  <c r="I37" i="22"/>
  <c r="J45" i="22" l="1"/>
  <c r="I45" i="22"/>
  <c r="J35" i="22"/>
  <c r="I35" i="22"/>
  <c r="J19" i="22"/>
  <c r="I19" i="22"/>
  <c r="J33" i="22"/>
  <c r="I33" i="22"/>
  <c r="J14" i="22"/>
  <c r="I14" i="22"/>
  <c r="J15" i="21"/>
  <c r="I15" i="21"/>
  <c r="J36" i="21"/>
  <c r="I36" i="21"/>
  <c r="J35" i="21"/>
  <c r="I35" i="21"/>
  <c r="J34" i="21"/>
  <c r="I34" i="21"/>
  <c r="J33" i="21"/>
  <c r="I33" i="21"/>
  <c r="J32" i="21"/>
  <c r="I32" i="21"/>
  <c r="J25" i="22"/>
  <c r="I25" i="22"/>
  <c r="J24" i="22"/>
  <c r="I24" i="22"/>
  <c r="J43" i="22"/>
  <c r="I43" i="22"/>
  <c r="J18" i="22"/>
  <c r="I18" i="22"/>
  <c r="J17" i="22"/>
  <c r="I17" i="22"/>
  <c r="J11" i="22"/>
  <c r="J48" i="22" s="1"/>
  <c r="I11" i="22"/>
  <c r="J41" i="21"/>
  <c r="I41" i="21"/>
  <c r="J40" i="21"/>
  <c r="I40" i="21"/>
  <c r="J38" i="21"/>
  <c r="I38" i="21"/>
  <c r="J30" i="21"/>
  <c r="I30" i="21"/>
  <c r="J29" i="21"/>
  <c r="I29" i="21"/>
  <c r="J28" i="21"/>
  <c r="I28" i="21"/>
  <c r="J27" i="21"/>
  <c r="I27" i="21"/>
  <c r="J26" i="21"/>
  <c r="I26" i="21"/>
  <c r="J25" i="21"/>
  <c r="I25" i="21"/>
  <c r="J24" i="21"/>
  <c r="I24" i="21"/>
  <c r="J23" i="21"/>
  <c r="I23" i="21"/>
  <c r="J21" i="21"/>
  <c r="I21" i="21"/>
  <c r="J20" i="21"/>
  <c r="I20" i="21"/>
  <c r="J19" i="21"/>
  <c r="I19" i="21"/>
  <c r="J18" i="21"/>
  <c r="I18" i="21"/>
  <c r="J17" i="21"/>
  <c r="I17" i="21"/>
  <c r="J14" i="21"/>
  <c r="I14" i="21"/>
  <c r="J12" i="21"/>
  <c r="I12" i="21"/>
  <c r="J11" i="21"/>
  <c r="I11" i="21"/>
  <c r="J19" i="20"/>
  <c r="I19" i="20"/>
  <c r="J18" i="20"/>
  <c r="J17" i="20"/>
  <c r="I17" i="20"/>
  <c r="J16" i="20"/>
  <c r="J15" i="20"/>
  <c r="I15" i="20"/>
  <c r="J14" i="20"/>
  <c r="J13" i="20"/>
  <c r="I13" i="20"/>
  <c r="J12" i="20"/>
  <c r="J11" i="20"/>
  <c r="I11" i="20"/>
  <c r="I48" i="22" l="1"/>
  <c r="I50" i="22" s="1"/>
  <c r="E21" i="12" s="1"/>
  <c r="F21" i="12" s="1"/>
  <c r="J42" i="21"/>
  <c r="J20" i="20"/>
  <c r="I42" i="21"/>
  <c r="I20" i="20"/>
  <c r="I22" i="20" s="1"/>
  <c r="E26" i="12" s="1"/>
  <c r="F26" i="12" s="1"/>
  <c r="I44" i="21" l="1"/>
  <c r="E30" i="12" s="1"/>
  <c r="F30" i="12" s="1"/>
  <c r="F35" i="12"/>
  <c r="F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tc={49B492C3-9E16-4361-BC9D-9E7B7AA2965F}</author>
  </authors>
  <commentList>
    <comment ref="A42" authorId="0" shapeId="0" xr:uid="{49B492C3-9E16-4361-BC9D-9E7B7AA2965F}">
      <text>
        <t>[Threaded comment]
Your version of Excel allows you to read this threaded comment; however, any edits to it will get removed if the file is opened in a newer version of Excel. Learn more: https://go.microsoft.com/fwlink/?linkid=870924
Comment:
    how are we going to judge compliance</t>
      </text>
    </comment>
  </commentList>
</comments>
</file>

<file path=xl/sharedStrings.xml><?xml version="1.0" encoding="utf-8"?>
<sst xmlns="http://schemas.openxmlformats.org/spreadsheetml/2006/main" count="478" uniqueCount="223">
  <si>
    <t>Replacement of Primary Rate Interface (BRI/PRI)</t>
  </si>
  <si>
    <t>CORP xxx Tender</t>
  </si>
  <si>
    <t>Tenderer:</t>
  </si>
  <si>
    <t>Evaluated by:</t>
  </si>
  <si>
    <t>Instructions for completing this workbook</t>
  </si>
  <si>
    <t xml:space="preserve">Notes regarding Table </t>
  </si>
  <si>
    <r>
      <t xml:space="preserve">1. The total for the RFP (Paper Exercise) evaluation is </t>
    </r>
    <r>
      <rPr>
        <b/>
        <sz val="10"/>
        <color rgb="FFFF0000"/>
        <rFont val="Arial"/>
        <family val="2"/>
      </rPr>
      <t>100%</t>
    </r>
  </si>
  <si>
    <t>1) The cells where information is required to be entered are unprotected in this workbook.</t>
  </si>
  <si>
    <r>
      <t xml:space="preserve">2. The Demo will count </t>
    </r>
    <r>
      <rPr>
        <b/>
        <sz val="10"/>
        <color rgb="FFFF0000"/>
        <rFont val="Arial"/>
        <family val="2"/>
      </rPr>
      <t>100%</t>
    </r>
  </si>
  <si>
    <r>
      <t xml:space="preserve">2) Complete the </t>
    </r>
    <r>
      <rPr>
        <b/>
        <sz val="10"/>
        <rFont val="Arial"/>
        <family val="2"/>
      </rPr>
      <t>Light Green</t>
    </r>
    <r>
      <rPr>
        <sz val="10"/>
        <rFont val="Arial"/>
        <family val="2"/>
      </rPr>
      <t xml:space="preserve"> shaded areas with the relevant requested information. Where the colour shading is not shown, complete the accessible cells.</t>
    </r>
  </si>
  <si>
    <r>
      <t>3. Weighting for Final score:</t>
    </r>
    <r>
      <rPr>
        <b/>
        <sz val="10"/>
        <color rgb="FFFF0000"/>
        <rFont val="Arial"/>
        <family val="2"/>
      </rPr>
      <t xml:space="preserve"> 50%</t>
    </r>
    <r>
      <rPr>
        <sz val="10"/>
        <color indexed="8"/>
        <rFont val="Arial"/>
        <family val="2"/>
      </rPr>
      <t xml:space="preserve"> of the RFP will be added to</t>
    </r>
    <r>
      <rPr>
        <b/>
        <sz val="10"/>
        <color rgb="FFFF0000"/>
        <rFont val="Arial"/>
        <family val="2"/>
      </rPr>
      <t xml:space="preserve"> 50%</t>
    </r>
    <r>
      <rPr>
        <sz val="10"/>
        <color indexed="8"/>
        <rFont val="Arial"/>
        <family val="2"/>
      </rPr>
      <t xml:space="preserve"> of the demo to get the final score:</t>
    </r>
  </si>
  <si>
    <t>3) All information shall be submitted in electronic format and this workbook complete in MS Excel format as requested.</t>
  </si>
  <si>
    <t>4. The threshold for the RFP (Paper Exercise) is:</t>
  </si>
  <si>
    <t>4) Any other format for the submission of the requested electronic information will NOT be evaluated.</t>
  </si>
  <si>
    <t>5. The threshold for the Demo is:</t>
  </si>
  <si>
    <t>5) Reference files must be posted under the relevant folder names indicated below for the different sections of this workbook.</t>
  </si>
  <si>
    <t>6. The threshold for the Final score (RFP + Demo) is:</t>
  </si>
  <si>
    <t>6) Filenames must be descriptive to indicate what information it contains.</t>
  </si>
  <si>
    <t xml:space="preserve">7) This excel document must be provided in duplicate with the name of the duplicate being “ Replacement of Primary Rate Interface (BRI/PRI) - Copy”.  </t>
  </si>
  <si>
    <t>8) The reference columns in all sheets are to be completed . Suppliers are required to reference supporting documentation to justify stated compliance.</t>
  </si>
  <si>
    <t>Completing the Worksheets</t>
  </si>
  <si>
    <t>Sheet Number</t>
  </si>
  <si>
    <t>Sheet Description</t>
  </si>
  <si>
    <t>Sheet Instructions</t>
  </si>
  <si>
    <t>Scores</t>
  </si>
  <si>
    <t>Comments</t>
  </si>
  <si>
    <t>Weight %</t>
  </si>
  <si>
    <t>Evaluated Score %</t>
  </si>
  <si>
    <t xml:space="preserve">Score </t>
  </si>
  <si>
    <t>Requirements</t>
  </si>
  <si>
    <t>1) Complete the Questionnaire as part of the tender</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</si>
  <si>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</si>
  <si>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</si>
  <si>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</si>
  <si>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t>Organizational Requirements</t>
  </si>
  <si>
    <t>2) Give justification and references to support the answers provided</t>
  </si>
  <si>
    <t>3) Post all relevant electronic copies of documents under a folder named the same as the sheet</t>
  </si>
  <si>
    <t>Implementation Partnership</t>
  </si>
  <si>
    <t>1) All vendors, complete the worksheet as required before moving to production phase</t>
  </si>
  <si>
    <t>TOTAL Paper Exercise</t>
  </si>
  <si>
    <r>
      <t>A minimum threshold of</t>
    </r>
    <r>
      <rPr>
        <b/>
        <sz val="10"/>
        <color theme="1"/>
        <rFont val="Arial"/>
        <family val="2"/>
      </rPr>
      <t xml:space="preserve"> 80%</t>
    </r>
    <r>
      <rPr>
        <sz val="10"/>
        <color theme="1"/>
        <rFont val="Arial"/>
        <family val="2"/>
      </rPr>
      <t xml:space="preserve"> is required for the paper technical evaluation to qualify to proceed to the next phase.</t>
    </r>
  </si>
  <si>
    <t>SIP Demonstration</t>
  </si>
  <si>
    <t>1) This sheet is for informational purposes only. It will become applicable if you are shortlisted and are required to come for presentation</t>
  </si>
  <si>
    <r>
      <t xml:space="preserve">2) A proposed agenda to be presented consisting of:
• Functional demonstrations according to pre-defined test specifications
• Non-Functional demonstrations according to pre-defined test specifications
• Q&amp;A"
</t>
    </r>
    <r>
      <rPr>
        <i/>
        <sz val="10"/>
        <rFont val="Arial"/>
        <family val="2"/>
      </rPr>
      <t>Demonstrating the functionality; location will possibly be, at the bidders Gauteng site or at Eskom Megawatt Park.
Demonstration will be limited to a maximum of three hours</t>
    </r>
  </si>
  <si>
    <t>TOTAL Demo</t>
  </si>
  <si>
    <r>
      <t>A minimum threshold of</t>
    </r>
    <r>
      <rPr>
        <b/>
        <sz val="10"/>
        <color theme="1"/>
        <rFont val="Arial"/>
        <family val="2"/>
      </rPr>
      <t xml:space="preserve"> 80%</t>
    </r>
    <r>
      <rPr>
        <sz val="10"/>
        <color theme="1"/>
        <rFont val="Arial"/>
        <family val="2"/>
      </rPr>
      <t xml:space="preserve">  is required for the demonstration to qualify to proceed to the next phase.</t>
    </r>
  </si>
  <si>
    <t xml:space="preserve"> Final technical evaluation</t>
  </si>
  <si>
    <t>The final technical evaluation score will be 50% of the functionality scored in steps 3-5 plus 50% of the demonstration scored in step 6.</t>
  </si>
  <si>
    <r>
      <t xml:space="preserve">A minimum threshold of </t>
    </r>
    <r>
      <rPr>
        <b/>
        <sz val="10"/>
        <color theme="1"/>
        <rFont val="Arial"/>
        <family val="2"/>
      </rPr>
      <t>80%</t>
    </r>
    <r>
      <rPr>
        <sz val="10"/>
        <color theme="1"/>
        <rFont val="Arial"/>
        <family val="2"/>
      </rPr>
      <t xml:space="preserve">  is required for the demonstration to qualify to proceed to the next phase.</t>
    </r>
  </si>
  <si>
    <t>Vendor Input</t>
  </si>
  <si>
    <t>Comply (Y)</t>
  </si>
  <si>
    <t>Partial (P)</t>
  </si>
  <si>
    <t>No Compliance (N)</t>
  </si>
  <si>
    <t>Evaluation</t>
  </si>
  <si>
    <t>Full Compliance</t>
  </si>
  <si>
    <t>Partial Compliance</t>
  </si>
  <si>
    <t xml:space="preserve">No Compliance </t>
  </si>
  <si>
    <t>VENDOR SECTION
(To be completed by VENDOR)</t>
  </si>
  <si>
    <t>ESKOM SECTION
(To be completed by Eskom)</t>
  </si>
  <si>
    <t>Gate Keeper Returnable</t>
  </si>
  <si>
    <t>State compliant or Non Compliant</t>
  </si>
  <si>
    <t xml:space="preserve">Specify reference supporting material </t>
  </si>
  <si>
    <t>SIP Trunk Implementation and Maintenance</t>
  </si>
  <si>
    <t>Provide two signed letters on the customer’s letterhead where the supplier had executed a SIP Trunk project implementation and maintained it</t>
  </si>
  <si>
    <t>Compliance</t>
  </si>
  <si>
    <t>Executed SIP integration with Microsoft Teams Direct Routing</t>
  </si>
  <si>
    <t>Provide one signed letter on the customer’s letterhead where the supplier had executed SIP integration with Microsoft Teams direct routing</t>
  </si>
  <si>
    <t>Vendor Section</t>
  </si>
  <si>
    <r>
      <t xml:space="preserve">ESKOM'S SECTION
</t>
    </r>
    <r>
      <rPr>
        <sz val="12"/>
        <rFont val="Arial"/>
        <family val="2"/>
      </rPr>
      <t>(To be completed by Eskom)</t>
    </r>
  </si>
  <si>
    <t>FUNCTIONAL &amp; NON-FUNCTIONAL REQUIREMENTS</t>
  </si>
  <si>
    <t xml:space="preserve">
To be completed by the vendor: State compliance
 Yes (Y), Partial (P), No (N)</t>
  </si>
  <si>
    <t>1) Specify clear and easy to follow reference/s to supporting material in your submission to support your response in  column "B"
2) If  answer in column “B” is No or Partial, you must indicate if there is intention to comply and by when?  
3) Provide hardware/software specification where applicable</t>
  </si>
  <si>
    <t>Weight
High = 10 
Medium = 5 
Low = 1</t>
  </si>
  <si>
    <t>Eskom Evaluator Comments</t>
  </si>
  <si>
    <r>
      <t xml:space="preserve">Eskom Compliance Evaluation </t>
    </r>
    <r>
      <rPr>
        <b/>
        <sz val="10"/>
        <rFont val="Arial"/>
        <family val="2"/>
      </rPr>
      <t>Definition</t>
    </r>
    <r>
      <rPr>
        <sz val="10"/>
        <rFont val="Arial"/>
        <family val="2"/>
      </rPr>
      <t xml:space="preserve">
Compliance = 3 
Partial Compliance = 1 
No Compliance = 0</t>
    </r>
  </si>
  <si>
    <t>Eskom Compliance Evaluation 
Compliance = 3 
Partial Compliance = 1 
No Compliance = 0</t>
  </si>
  <si>
    <t>Compliance Score</t>
  </si>
  <si>
    <t>Score Achieved</t>
  </si>
  <si>
    <t>Max</t>
  </si>
  <si>
    <t>3.1 Functional &amp; Non-Functional Requirements</t>
  </si>
  <si>
    <t>3.1.1 Replacement of BRI/PRI infrastructure</t>
  </si>
  <si>
    <r>
      <t>3.1.1.1</t>
    </r>
    <r>
      <rPr>
        <b/>
        <sz val="10"/>
        <color rgb="FF000000"/>
        <rFont val="Arial"/>
        <family val="2"/>
      </rPr>
      <t xml:space="preserve"> Service Location:</t>
    </r>
    <r>
      <rPr>
        <sz val="10"/>
        <color rgb="FF000000"/>
        <rFont val="Arial"/>
        <family val="2"/>
      </rPr>
      <t xml:space="preserve"> The service provider should have coverage in most of the major centres around SA (South Africa) to ensure local breakout can be achieved</t>
    </r>
  </si>
  <si>
    <t>3. All 9 provinces
1. Less than 9 provinces
0. Less than 5 provinces</t>
  </si>
  <si>
    <r>
      <t xml:space="preserve"> 3.1.1.2.The Solution should have the ability to provide connection across regional head offices i.e. WAN POP (Wide Area Network; Point of Presence)</t>
    </r>
    <r>
      <rPr>
        <sz val="10"/>
        <color rgb="FFFF0000"/>
        <rFont val="Arial"/>
        <family val="2"/>
      </rPr>
      <t xml:space="preserve"> </t>
    </r>
    <r>
      <rPr>
        <sz val="10"/>
        <rFont val="Arial"/>
        <family val="2"/>
      </rPr>
      <t>Check number of PoP sites and regions refer to Annexure A (Group IT) and B (OT)</t>
    </r>
  </si>
  <si>
    <t>3. Covering all the listed Group IT and OT sites 
1. Covering 50%  of the listed Group IT and OT sites
0. Less than 50% of the listed Group IT and OT sites</t>
  </si>
  <si>
    <t xml:space="preserve"> 3.1.1.3.The service provider should have international coverage</t>
  </si>
  <si>
    <t xml:space="preserve">3.Yes
0. No </t>
  </si>
  <si>
    <r>
      <t>3.1.1.4</t>
    </r>
    <r>
      <rPr>
        <b/>
        <sz val="10"/>
        <color rgb="FF000000"/>
        <rFont val="Arial"/>
        <family val="2"/>
      </rPr>
      <t xml:space="preserve"> Voice services:</t>
    </r>
    <r>
      <rPr>
        <sz val="10"/>
        <color rgb="FF000000"/>
        <rFont val="Arial"/>
        <family val="2"/>
      </rPr>
      <t xml:space="preserve"> The solution should have provision for the following: 
-   voice services: 
-   Cellular 
-   Inter-branch calls (on-net) 
-   Local calls 
-   National calls 
-   Inbound and outbound calls 
-   International calls</t>
    </r>
  </si>
  <si>
    <t>3. If supplier can provide all voice services
1. If supplier can provide some of the voice services 
0. Supplier cannot provide the listed voice services</t>
  </si>
  <si>
    <r>
      <t>3.1.1.5</t>
    </r>
    <r>
      <rPr>
        <b/>
        <sz val="10"/>
        <color rgb="FF000000"/>
        <rFont val="Arial"/>
        <family val="2"/>
      </rPr>
      <t xml:space="preserve"> Voice services:</t>
    </r>
    <r>
      <rPr>
        <sz val="10"/>
        <color rgb="FF000000"/>
        <rFont val="Arial"/>
        <family val="2"/>
      </rPr>
      <t xml:space="preserve"> The solution should provision for the following: 
-   shared calls - 086 numbers</t>
    </r>
  </si>
  <si>
    <t>3. Yes
0. No</t>
  </si>
  <si>
    <t>3.1.1.6. Will there be interconnect fees on the contact centre number 0860…</t>
  </si>
  <si>
    <t>3. No
0. Yes</t>
  </si>
  <si>
    <t>3.1.1.7 The service provider should have a backbone which can allocate dedicated bandwidth for voice traffic</t>
  </si>
  <si>
    <t>3. SP must have their own backbone
0. No infrastructure</t>
  </si>
  <si>
    <r>
      <rPr>
        <b/>
        <sz val="10"/>
        <color rgb="FF000000"/>
        <rFont val="Arial"/>
        <family val="2"/>
      </rPr>
      <t>3.1.1.8 Number Portability:</t>
    </r>
    <r>
      <rPr>
        <sz val="10"/>
        <color rgb="FF000000"/>
        <rFont val="Arial"/>
        <family val="2"/>
      </rPr>
      <t xml:space="preserve"> Number portability of sites that move to SIP must be done to avoid unnecessary inconvenience when porting to the SIP trunk infrastructure</t>
    </r>
  </si>
  <si>
    <t>3. Yes / No need for number porting
0. No</t>
  </si>
  <si>
    <r>
      <rPr>
        <b/>
        <sz val="10"/>
        <color rgb="FF000000"/>
        <rFont val="Arial"/>
        <family val="2"/>
      </rPr>
      <t xml:space="preserve">3.1.1.9 Load Balancing: </t>
    </r>
    <r>
      <rPr>
        <sz val="10"/>
        <color rgb="FF000000"/>
        <rFont val="Arial"/>
        <family val="2"/>
      </rPr>
      <t>Ability to handle additional load as external calls would be routed to a dedicated central breakout point</t>
    </r>
  </si>
  <si>
    <t>3.1.1.10 Scalability of sessions/channels and bandwidth as required</t>
  </si>
  <si>
    <t xml:space="preserve">3.1.1.11 Does service provider support codec G711 </t>
  </si>
  <si>
    <t xml:space="preserve">3.1.1.12 Does service provider support codec G729 </t>
  </si>
  <si>
    <r>
      <rPr>
        <b/>
        <sz val="10"/>
        <rFont val="Arial"/>
        <family val="2"/>
      </rPr>
      <t>3.1.1.13 Call Rates:</t>
    </r>
    <r>
      <rPr>
        <sz val="10"/>
        <rFont val="Arial"/>
        <family val="2"/>
      </rPr>
      <t xml:space="preserve"> Does service provider have per second billing (PSB) model?</t>
    </r>
  </si>
  <si>
    <r>
      <rPr>
        <b/>
        <sz val="10"/>
        <color rgb="FF000000"/>
        <rFont val="Arial"/>
        <family val="2"/>
      </rPr>
      <t>3.1.1.14 On-net calls:</t>
    </r>
    <r>
      <rPr>
        <sz val="10"/>
        <color rgb="FF000000"/>
        <rFont val="Arial"/>
        <family val="2"/>
      </rPr>
      <t xml:space="preserve"> All internal calls must be zero rated</t>
    </r>
  </si>
  <si>
    <t xml:space="preserve">3. Yes
0. No </t>
  </si>
  <si>
    <t>3.1.1.15 Billing information needs to be provided by means of web portals</t>
  </si>
  <si>
    <r>
      <rPr>
        <b/>
        <sz val="10"/>
        <color rgb="FF000000"/>
        <rFont val="Arial"/>
        <family val="2"/>
      </rPr>
      <t>3.1.1.16 Integration:</t>
    </r>
    <r>
      <rPr>
        <sz val="10"/>
        <color rgb="FF000000"/>
        <rFont val="Arial"/>
        <family val="2"/>
      </rPr>
      <t xml:space="preserve">  Billing information must be able to integrate with Cisco Unified Call Manager</t>
    </r>
  </si>
  <si>
    <r>
      <rPr>
        <b/>
        <sz val="10"/>
        <color rgb="FF000000"/>
        <rFont val="Arial"/>
        <family val="2"/>
      </rPr>
      <t>3.1.1.17 Integration:</t>
    </r>
    <r>
      <rPr>
        <sz val="10"/>
        <color rgb="FF000000"/>
        <rFont val="Arial"/>
        <family val="2"/>
      </rPr>
      <t xml:space="preserve">  Billing information must be able to integrate with Microsoft Teams PABX</t>
    </r>
  </si>
  <si>
    <t>3.1.1.18 The service provider will be required to integrate with a number of possible network and infrastructure elements, including, but not limited to Session Border Controllers (Gateways, Routers, Cubes, and MS Teams) and manage Eskom connections to the ISP as per the issued SLA</t>
  </si>
  <si>
    <t>3.1.1.19 The solution must have the capability to integrate with any UC platform</t>
  </si>
  <si>
    <t>3. Yes, if SP has proof of more than two UC platforms where solution is used
1. Yes, if SP has less than two UC platforms where solution is used
0. No</t>
  </si>
  <si>
    <t>3.1.1.20 Provide two signed letters on the customer’s letterhead where the supplier had executed a SIP Trunk project implementation and maintained it</t>
  </si>
  <si>
    <t>3.1.1.21 Provide one signed letter on the customer’s letterhead where the supplier had executed SIP integration with Microsoft Teams direct routing</t>
  </si>
  <si>
    <t>3.1.2 Training</t>
  </si>
  <si>
    <t xml:space="preserve">3.1.2.1 Provide training on both the SIP trunk and MS Teams telephone functionality </t>
  </si>
  <si>
    <t>3. Yes, Supervisor, User and Support training is included for  both SIP trunks and MS Teams
1. Yes, Supervisor, User and Support training is included for SIP trunks or MS Teams
0. No</t>
  </si>
  <si>
    <r>
      <t xml:space="preserve">3.1.3 Support and Monitoring
</t>
    </r>
    <r>
      <rPr>
        <sz val="10"/>
        <color theme="1"/>
        <rFont val="Arial"/>
        <family val="2"/>
      </rPr>
      <t xml:space="preserve">
Bidder must be able to provide 24/7 support (both remote and onsite depending on fault type logged) for all equipment and system failures</t>
    </r>
  </si>
  <si>
    <t>3.1.3.1 Acceptance of the SLA - appendix1</t>
  </si>
  <si>
    <t xml:space="preserve">3.1.4 Software </t>
  </si>
  <si>
    <t>3.1.4.1 The service provider shall ensure that software for the hardware carrying Eskom services is always up-to-date as per the acceptable network security standards</t>
  </si>
  <si>
    <t xml:space="preserve">3.1.5 Security </t>
  </si>
  <si>
    <t>3.1.5.1 Legislative and Compliance with POPIA</t>
  </si>
  <si>
    <t>3.1.5.2 ISO 270002 compliant</t>
  </si>
  <si>
    <t>3.1.5.3 Access control authentication and auditing</t>
  </si>
  <si>
    <t>3.1.5.4 Ensure solution has adequate Network Security Controls to protect the infrastructure</t>
  </si>
  <si>
    <r>
      <t>3.1.5.5</t>
    </r>
    <r>
      <rPr>
        <b/>
        <sz val="10"/>
        <color rgb="FF000000"/>
        <rFont val="Arial"/>
        <family val="2"/>
      </rPr>
      <t xml:space="preserve"> </t>
    </r>
    <r>
      <rPr>
        <sz val="10"/>
        <color rgb="FF000000"/>
        <rFont val="Arial"/>
        <family val="2"/>
      </rPr>
      <t xml:space="preserve">The provider will take the necessary steps to accommodate security requirements for SIP trunking, and will ensure the privacy of any Eskom-provided information. Security requirements from Eskom may include, but are
not limited to:
• Encryption of signalling
• Encryption of media
• Topology hiding </t>
    </r>
  </si>
  <si>
    <t xml:space="preserve">3.1.6 Audit Trail </t>
  </si>
  <si>
    <t>3.1.6.1 Does the proposed solution provide audit trails that are kept for an agreed period to assist in future investigations in terms of Logs that support:
- user activities, 
- system faults, 
- exceptions,
- information security events, and 
- access control monitoring.</t>
  </si>
  <si>
    <t>3. Yes, audit trails
0. No compliance</t>
  </si>
  <si>
    <t>3.1.6.2 Does your system support tracking of utilisation with a capability to report on suspicious/malicious activities</t>
  </si>
  <si>
    <t>3.1.6.3 Does your system support lawful interception as per ICASA regulation</t>
  </si>
  <si>
    <t>Totals</t>
  </si>
  <si>
    <t>Total Evaluation Contribution</t>
  </si>
  <si>
    <t>Total evaluated Score %</t>
  </si>
  <si>
    <t xml:space="preserve">
ORGANIZATIONAL REQUIREMENTS
</t>
  </si>
  <si>
    <t xml:space="preserve">1) Specify clear and easy to follow reference/s to supporting material in your submission to support your response in  column "B"
2) If  answer in column “B” is No or Partial, you must indicate if there is intention to comply and by when?  </t>
  </si>
  <si>
    <t>4.1 Organizational Requirements</t>
  </si>
  <si>
    <t>4.1.1 Organizational Background</t>
  </si>
  <si>
    <t xml:space="preserve">4.1.1.1 Bidders, and specifically the related product OEMs, must have a strategically established market presence in the SIP Trunking implementation.
Substantiate by providing background information regarding the companies and products involved, including history, involvement in this sector and strategic vision for the products subject to this bid.
Describe the extent of representation in South Africa.
</t>
  </si>
  <si>
    <t>3. Provided the companies background information and products, involvement in this sector and strategic vision for the products; and the extent of representation in South Africa.
0. No compliance</t>
  </si>
  <si>
    <t>4.1.2 Local Support Base</t>
  </si>
  <si>
    <t xml:space="preserve">4.1.2.1 The proposed product set must be supported by an adequate, locally based, implementation support services base.
Provide an overview of the collective, product specific, certified consultancy/contractor resource base currently based in South Africa for all skills disciplines related to the business implementation and technical support of the applicable products.
</t>
  </si>
  <si>
    <t>3. Supporting information is submitted and fully meets the requirements
1. Supporting information is provided but does not fully meet the requirements
0. No supporting information provided</t>
  </si>
  <si>
    <t>4.1.3 Commercial Viability of User Base</t>
  </si>
  <si>
    <t xml:space="preserve">4.1.3.1 The software proposed must have an economically viable user-base in terms of prolonged product existence. 
Please substantiate by describing the size of the active user-base in terms of aspects such as number of sites/clients, and size of the user-base, for South Africa and internationally.
</t>
  </si>
  <si>
    <t>4.1.4 Track Record</t>
  </si>
  <si>
    <t xml:space="preserve">5.1.4.1 Bidders must have a well-established track record for the development and implementation of  the solution. 
Please substantiate by listing details of completed projects of a similar extent, complexity, time scales and technology base
Please include a list of reference sites giving details of the client’s name, location, industry, number of users (voice network subscribers), and contact details.
</t>
  </si>
  <si>
    <r>
      <t xml:space="preserve">3. Supporting information submitted with </t>
    </r>
    <r>
      <rPr>
        <b/>
        <sz val="10"/>
        <color theme="1"/>
        <rFont val="Arial"/>
        <family val="2"/>
      </rPr>
      <t>5000 or more</t>
    </r>
    <r>
      <rPr>
        <sz val="10"/>
        <color theme="1"/>
        <rFont val="Arial"/>
        <family val="2"/>
      </rPr>
      <t xml:space="preserve"> users/subscribers
1. Supporting information submitted with</t>
    </r>
    <r>
      <rPr>
        <b/>
        <sz val="10"/>
        <color theme="1"/>
        <rFont val="Arial"/>
        <family val="2"/>
      </rPr>
      <t xml:space="preserve"> less than</t>
    </r>
    <r>
      <rPr>
        <sz val="10"/>
        <color theme="1"/>
        <rFont val="Arial"/>
        <family val="2"/>
      </rPr>
      <t xml:space="preserve"> 5000  users/subscribers
0. No supporting information provided</t>
    </r>
  </si>
  <si>
    <t>4.1.5 Research and Development Commitment</t>
  </si>
  <si>
    <t xml:space="preserve">4.1.5.1 Please provide roadmaps for all proposed products including known end of sale and end of life dates
</t>
  </si>
  <si>
    <t>3. Supporting information submitted but does fully meet the requirements
1. Supporting information provided but does not fully meet the requirements
0. No supporting information provided</t>
  </si>
  <si>
    <t xml:space="preserve">
IMPLEMENTATION REQUIREMENTS
</t>
  </si>
  <si>
    <t>Eskom Compliance Evaluation 
Fully = 3 
Partial = 1 
Not = 0</t>
  </si>
  <si>
    <t>5.1 Implementation Partnership</t>
  </si>
  <si>
    <t>5.1.1 Project Management</t>
  </si>
  <si>
    <t xml:space="preserve">5.1.1.1 Project management will be done according to a structured, internationally-recognised project management methodology. Substantiate by providing details of the methodology used.
</t>
  </si>
  <si>
    <t>3. Project methodology information submitted
0. No supporting information provided</t>
  </si>
  <si>
    <t>5.1.1.2  Management of project delivery will be done according to a detailed project plan. Substantiate by providing a high-level project plan for the implementation.</t>
  </si>
  <si>
    <t>3. High level project plan submitted
0. No project plan</t>
  </si>
  <si>
    <t>5.1.2 Eskom Enterprise Architecture</t>
  </si>
  <si>
    <t>5.1.2.1 Bidder must have experience in providing a Detailed Design that comprises the full set of functional and non-functional elements. This design needs to be approved by Eskom's Architecture Design Review Committee (ADR) and OT Design Review Team.
Substantiate by describing what this will entail. Bidder can provide a high level proposed solution design.</t>
  </si>
  <si>
    <t>3. Description of a detailed design and high level proposed solution design submitted
1. Description of a detailed design or high level proposed solution design submitted
0. No supporting information submitted</t>
  </si>
  <si>
    <t>5.1.2.2 Bidder must during the execution of the project receive approval from ADR before proceeding with implementation of the system in PRODUCTION. The submission must be accompanied by among others:
- Performance Test Results
- Functional Test Results
- Any Integration Test Results
- Non Functional Test Results
- Complete System Test Results
- Any Regression Tests Results
- User Acceptance Tests Results
- Disaster Recovery Test Results etc.</t>
  </si>
  <si>
    <t>3. Bidder agrees that all ADR submission will be done
0. Bidder does not agree</t>
  </si>
  <si>
    <t>5.1.3 Training</t>
  </si>
  <si>
    <t xml:space="preserve">5.1.3.1 Bidder will provide the training needed by ESKOM technical staff to participate in the implementation, operation and maintain the system.
Please substantiate by describing the approach followed and how this will take place in the deployment cycle
</t>
  </si>
  <si>
    <t>3. Training approach submitted
0. No training approach submitted</t>
  </si>
  <si>
    <t xml:space="preserve">5.1.3.2 Bidder will provide all relevant technical documentation in English needed by ESKOM technical staff to maintain and operate the system. Please list the training courses available for technical staff (Trainer the Trainer)
</t>
  </si>
  <si>
    <t>3. Bidder agrees that training approach will be in English and has listed the training courses
1. Bidder agrees that training approach will be in English or has listed the training courses
0. No information submitted</t>
  </si>
  <si>
    <t xml:space="preserve">5.1.3.3 Bidder will provide the training needed by all users in the different roles they will be playing on the system (Train the Trainer).
Please substantiate by describing the approach followed and how this will take place in the deployment cycle
</t>
  </si>
  <si>
    <t>5.1.3.4 Bidder will provide all relevant  documentation in English needed by User Community (end- user)  to use the system. Please list the training course available to system users</t>
  </si>
  <si>
    <t xml:space="preserve">5.1.3.5 The bidder will partner with Training / Eskom Academy of Learning to manage the Training process including the loading of Training Material on the Eskom solution
</t>
  </si>
  <si>
    <t>3. Bidder agrees
0. Bidder does not agree</t>
  </si>
  <si>
    <t>5.1.4 System Installation and Configuration</t>
  </si>
  <si>
    <t xml:space="preserve">5.1.4.1 Bidder will provide resources to do the installation of the system with the participation of Eskom's technical Staff.
Provide list of resources
</t>
  </si>
  <si>
    <t>3. Provided list of resources
0. No list submitted</t>
  </si>
  <si>
    <t>5.1.4.2 Bidder will provide resources to install all the server-side components of their proposed solution, including application software, web-servers and any other components which may be required.
Provide list of resources</t>
  </si>
  <si>
    <t xml:space="preserve">5.1.4.3 Bidder will configure the standard, as-is system to meet the Eskom's requirements. 
Please describe the process, methodology, tools and standards used to configure the system.
</t>
  </si>
  <si>
    <t>3. Process, methodology, tools and standards used to configure the system described
0.No supporting information described</t>
  </si>
  <si>
    <t>5.1.4.4 The system may require customisation where the standard out-of-the-box functionality cannot be configured to meet the specific Eskom's requirements. 
Please describe the process of how customisation will be managed and implemented, as well as the methodology, tools and standards used to customise the system. 
Include details of the customisation life-cycle, release strategy and quality assurance.</t>
  </si>
  <si>
    <t>3. Process, methodology, tools and standards used to customise the system described
0.No supporting information described</t>
  </si>
  <si>
    <t>5.1.4.5 Bidder will maintain a record of all functional components which rely on customisation, as opposed to configuration, to meet the user requirements. This list will be used by the bidder for impact analysis of any upgrade.</t>
  </si>
  <si>
    <t>3. Bidder agrees to conduct an impact analysis of customisations done for upgrades
0. Bidder disagrees to conduct impact analysis</t>
  </si>
  <si>
    <t xml:space="preserve">5.1.4.6 Describe the optimal physical architecture needed to host the solution. Include technical specifications of the operating system(s), CPU capacity, RAM, disk storage, and other. 
Please provide enough detail to allow ESKOM to proceed with the procurement of the infrastructure
</t>
  </si>
  <si>
    <t>3. Physical architecture and specifications submitted
1. Physical architecture or specifications submitted
0. No physical architecture and specifications submitted</t>
  </si>
  <si>
    <t>5.1.4.7 Describe the minimum requirements of the end-user workstations use the application. Include technical specifications of the operating system(s), CPU capacity, RAM, disk storage, and so on. Provide enough detail to allow ESKOM to prepare the workstation environment.</t>
  </si>
  <si>
    <t>3. End-user workstation minimum requirements and specifications submitted
1. End-user workstation minimum requirements or specifications submitted
0. No end-user workstation minimum requirements and specifications submitted</t>
  </si>
  <si>
    <t>5.1.4.8 Bidders will provide their own laptops, cell-phones and any other specialist equipment they deem necessary for the successful implementation of the system.</t>
  </si>
  <si>
    <t>5.1.5 Quality Assurance and System Testing</t>
  </si>
  <si>
    <t>5.1.5.1 Solid Testing capability (reference projects &amp; sites and methodologies used)
Provide reference customers and sites</t>
  </si>
  <si>
    <t>3. Provided reference customers and site
0. No supporting information has been submitted</t>
  </si>
  <si>
    <t xml:space="preserve">5.1.5.2 Previous involvement in the end to end testing of a similar system 
Signed customer reference letter to be provided by customer stating the number of years that the Supplier has offered the service </t>
  </si>
  <si>
    <t>3. Signed letter
0. No signed letter</t>
  </si>
  <si>
    <t xml:space="preserve">5.1.5.3 Resource model. It is a requirement that sufficient dedicated and qualified  testers are allocated the project, independent of the development team
Experienced, certified Test Manger must be provided, testing certifications of the resources must be provided 
</t>
  </si>
  <si>
    <t>3.  Testing certificates of the resources provided 
0. No testing certificates</t>
  </si>
  <si>
    <t>5.1.5.4 Resource Experience with Eskom's Testing tools
Must be ALM and Load Runner</t>
  </si>
  <si>
    <t>3.  Provided reference customers and ssites  
0. No supporting information has been submitted</t>
  </si>
  <si>
    <t>5.1.5.5 Your testing approach specific to the project
Bidder must provide approach</t>
  </si>
  <si>
    <t>3. Approach submitted
0. No approach</t>
  </si>
  <si>
    <t>5.1.6 Change Management</t>
  </si>
  <si>
    <t xml:space="preserve">5.1.6.1 Describe a change management strategy which focuses on end-user readiness, capacity to change, end-user awareness and communication during the deployment of the system
</t>
  </si>
  <si>
    <t>3. Change management strategy which focuses on end-user readiness, capacity to change, end-user awareness and communication during the deployment of the system
0. No change management strategy</t>
  </si>
  <si>
    <t>5.1.7 Post Implementation Support</t>
  </si>
  <si>
    <t>5.1.7.1  The bidder must provide Full support during implementation</t>
  </si>
  <si>
    <t>5.1.7.2  The bidder must provide 3 months Stabilisation Support after implementation</t>
  </si>
  <si>
    <t>DEMONSTRATION REQUIREMENTS</t>
  </si>
  <si>
    <t>6.1 Demonstration Requirements</t>
  </si>
  <si>
    <t>6.1.1 Replacement of BRI/PRI infrastructure</t>
  </si>
  <si>
    <t xml:space="preserve"> 6.1.1.1 The service provider should have international coverage</t>
  </si>
  <si>
    <t>6.1.1.2 Voice services: The solution should have provision for the following: 
-   voice services: 
-   Cellular 
-   Inter-branch calls (on-net) 
-   Local calls 
-   National calls 
-   Inbound and outbound calls 
-   International calls</t>
  </si>
  <si>
    <t xml:space="preserve">6.1.1.3 Does service provider support codec G711 </t>
  </si>
  <si>
    <t xml:space="preserve">6.1.1.4 Does service provider support codec G729 </t>
  </si>
  <si>
    <t>6.1.1.5 Billing information needs to be provided by means of web portals</t>
  </si>
  <si>
    <t>6.1.1.6 The service provider will be required to integrate with a number of possible network and infrastructure elements, including, but not limited to Session Border Controllers (Gateways, Routers, Cubes, MS Teams) and manage Eskom connections to the ISP as per the issued SLA</t>
  </si>
  <si>
    <t>6.1.1.7 The solution must have the capability to integrate with any UC platform</t>
  </si>
  <si>
    <t xml:space="preserve">6.1.2 Security </t>
  </si>
  <si>
    <t xml:space="preserve">6.1.2.1 The provider will take the necessary steps to accommodate security requirements for SIP trunking, and will ensure the privacy of any Eskom-provided information. Security requirements from Eskom may include, but are
not limited to:
• Encryption of signalling
• Encryption of media
• Topology hiding </t>
  </si>
  <si>
    <t xml:space="preserve">6.1.3 Audit Trail </t>
  </si>
  <si>
    <t>6.1.3.1 Does the proposed solution provide audit trails that are kept for an agreed period to assist in future investigations in terms of Logs that support:
- user activities, 
- system faults, 
- exceptions,
- information security events, and 
- access control monitoring.</t>
  </si>
  <si>
    <t>6.1.3.2 Does your system support tracking of utilisation with a capability to report on suspicious/malicious activities</t>
  </si>
  <si>
    <t>Estimated time for demo</t>
  </si>
  <si>
    <t>Data Validation</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</si>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</sst>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Arial"/>
      <family val="2"/>
    </font>
    <font>
      <b/>
      <sz val="11"/>
      <color theme="1"/>
      <name val="Arial"/>
      <family val="2"/>
    </font>
    <font>
      <b/>
      <sz val="11"/>
      <color theme="1"/>
      <name val="Calibri"/>
      <family val="2"/>
      <scheme val="minor"/>
    </font>
    <font>
      <b/>
      <sz val="12"/>
      <color theme="1"/>
      <name val="Arial"/>
      <family val="2"/>
    </font>
    <font>
      <sz val="10"/>
      <color rgb="FF000000"/>
      <name val="Arial"/>
      <family val="2"/>
    </font>
    <font>
      <sz val="9"/>
      <color theme="1"/>
      <name val="Arial"/>
      <family val="2"/>
    </font>
    <font>
      <sz val="11"/>
      <color theme="0"/>
      <name val="Calibri"/>
      <family val="2"/>
      <scheme val="minor"/>
    </font>
    <font>
      <b/>
      <sz val="11"/>
      <color theme="0"/>
      <name val="Arial"/>
      <family val="2"/>
    </font>
    <font>
      <sz val="11"/>
      <color theme="1"/>
      <name val="Calibri"/>
      <family val="2"/>
      <scheme val="minor"/>
    </font>
    <font>
      <sz val="11"/>
      <color rgb="FF006100"/>
      <name val="Calibri"/>
      <family val="2"/>
      <scheme val="minor"/>
    </font>
    <font>
      <sz val="11"/>
      <name val="Arial"/>
      <family val="2"/>
    </font>
    <font>
      <b/>
      <sz val="11"/>
      <name val="Arial"/>
      <family val="2"/>
    </font>
    <font>
      <sz val="11"/>
      <color theme="1"/>
      <name val="Arial"/>
      <family val="2"/>
    </font>
    <font>
      <b/>
      <sz val="10"/>
      <color theme="1"/>
      <name val="Arial"/>
      <family val="2"/>
    </font>
    <font>
      <b/>
      <sz val="10"/>
      <name val="Arial"/>
      <family val="2"/>
    </font>
    <font>
      <sz val="10"/>
      <name val="Arial"/>
      <family val="2"/>
    </font>
    <font>
      <b/>
      <sz val="14"/>
      <color theme="1"/>
      <name val="Arial"/>
      <family val="2"/>
    </font>
    <font>
      <sz val="8"/>
      <color theme="1"/>
      <name val="Arial"/>
      <family val="2"/>
    </font>
    <font>
      <sz val="9"/>
      <name val="Arial"/>
      <family val="2"/>
    </font>
    <font>
      <b/>
      <sz val="9"/>
      <name val="Arial"/>
      <family val="2"/>
    </font>
    <font>
      <sz val="8"/>
      <name val="Arial"/>
      <family val="2"/>
    </font>
    <font>
      <b/>
      <sz val="12"/>
      <name val="Arial"/>
      <family val="2"/>
    </font>
    <font>
      <u/>
      <sz val="11"/>
      <color theme="10"/>
      <name val="Calibri"/>
      <family val="2"/>
      <scheme val="minor"/>
    </font>
    <font>
      <sz val="9"/>
      <color theme="1"/>
      <name val="Calibri"/>
      <family val="2"/>
      <scheme val="minor"/>
    </font>
    <font>
      <sz val="8"/>
      <color theme="1"/>
      <name val="Calibri"/>
      <family val="2"/>
      <scheme val="minor"/>
    </font>
    <font>
      <sz val="10"/>
      <color rgb="FF000000"/>
      <name val="Symbol"/>
      <family val="1"/>
      <charset val="2"/>
    </font>
    <font>
      <sz val="10"/>
      <color rgb="FFFF0000"/>
      <name val="Arial"/>
      <family val="2"/>
    </font>
    <font>
      <b/>
      <sz val="10"/>
      <color rgb="FF000000"/>
      <name val="Arial"/>
      <family val="2"/>
    </font>
    <font>
      <b/>
      <u/>
      <sz val="10"/>
      <color indexed="8"/>
      <name val="Arial"/>
      <family val="2"/>
    </font>
    <font>
      <sz val="10"/>
      <color indexed="8"/>
      <name val="Arial"/>
      <family val="2"/>
    </font>
    <font>
      <b/>
      <sz val="16"/>
      <name val="Arial"/>
      <family val="2"/>
    </font>
    <font>
      <sz val="12"/>
      <name val="Arial"/>
      <family val="2"/>
    </font>
    <font>
      <b/>
      <sz val="16"/>
      <color theme="1"/>
      <name val="Arial"/>
      <family val="2"/>
    </font>
    <font>
      <b/>
      <sz val="14"/>
      <name val="Arial"/>
      <family val="2"/>
    </font>
    <font>
      <b/>
      <u/>
      <sz val="11"/>
      <name val="Arial"/>
      <family val="2"/>
    </font>
    <font>
      <b/>
      <sz val="10"/>
      <color rgb="FFFF0000"/>
      <name val="Arial"/>
      <family val="2"/>
    </font>
    <font>
      <u/>
      <sz val="11"/>
      <color theme="10"/>
      <name val="Arial"/>
      <family val="2"/>
    </font>
    <font>
      <i/>
      <sz val="10"/>
      <name val="Arial"/>
      <family val="2"/>
    </font>
    <font>
      <sz val="10"/>
      <color rgb="FF000000"/>
      <name val="Arial"/>
    </font>
  </fonts>
  <fills count="1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6" tint="0.39997558519241921"/>
        <bgColor indexed="64"/>
      </patternFill>
    </fill>
    <fill>
      <patternFill patternType="lightDown">
        <bgColor theme="0" tint="-4.9989318521683403E-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C6EFCE"/>
        <bgColor indexed="64"/>
      </patternFill>
    </fill>
    <fill>
      <patternFill patternType="solid">
        <fgColor theme="9" tint="0.39997558519241921"/>
        <bgColor indexed="64"/>
      </patternFill>
    </fill>
  </fills>
  <borders count="48">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10" fillId="2" borderId="0" applyNumberFormat="0" applyBorder="0" applyAlignment="0" applyProtection="0"/>
    <xf numFmtId="0" fontId="16" fillId="0" borderId="0"/>
    <xf numFmtId="0" fontId="23" fillId="0" borderId="0" applyNumberFormat="0" applyFill="0" applyBorder="0" applyAlignment="0" applyProtection="0"/>
  </cellStyleXfs>
  <cellXfs count="233">
    <xf numFmtId="0" fontId="0" fillId="0" borderId="0" xfId="0"/>
    <xf numFmtId="0" fontId="0" fillId="0" borderId="9" xfId="0" applyBorder="1"/>
    <xf numFmtId="0" fontId="7" fillId="0" borderId="0" xfId="0" applyFont="1"/>
    <xf numFmtId="0" fontId="13" fillId="0" borderId="0" xfId="0" applyFont="1"/>
    <xf numFmtId="0" fontId="1" fillId="0" borderId="0" xfId="0" applyFont="1"/>
    <xf numFmtId="0" fontId="15" fillId="0" borderId="2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7" xfId="0" applyFont="1" applyBorder="1" applyAlignment="1">
      <alignment horizontal="center" vertical="center"/>
    </xf>
    <xf numFmtId="0" fontId="17" fillId="4" borderId="10" xfId="0" applyFont="1" applyFill="1" applyBorder="1" applyAlignment="1">
      <alignment vertical="center"/>
    </xf>
    <xf numFmtId="0" fontId="1" fillId="5" borderId="24" xfId="0" applyFont="1" applyFill="1" applyBorder="1" applyAlignment="1">
      <alignment horizontal="center" vertical="center"/>
    </xf>
    <xf numFmtId="0" fontId="1" fillId="5" borderId="25" xfId="0" applyFont="1" applyFill="1" applyBorder="1" applyAlignment="1">
      <alignment horizontal="left" vertical="center"/>
    </xf>
    <xf numFmtId="0" fontId="1" fillId="5" borderId="25" xfId="0" applyFont="1" applyFill="1" applyBorder="1" applyAlignment="1">
      <alignment horizontal="center" vertical="center"/>
    </xf>
    <xf numFmtId="0" fontId="1" fillId="5" borderId="19" xfId="0" applyFont="1" applyFill="1" applyBorder="1" applyAlignment="1">
      <alignment horizontal="center" vertical="center"/>
    </xf>
    <xf numFmtId="0" fontId="4" fillId="6" borderId="28" xfId="0" applyFont="1" applyFill="1" applyBorder="1" applyAlignment="1">
      <alignment wrapText="1"/>
    </xf>
    <xf numFmtId="0" fontId="4" fillId="6" borderId="2" xfId="0" applyFont="1" applyFill="1" applyBorder="1" applyAlignment="1">
      <alignment wrapText="1"/>
    </xf>
    <xf numFmtId="0" fontId="4" fillId="6" borderId="2" xfId="0" applyFont="1" applyFill="1" applyBorder="1" applyAlignment="1">
      <alignment horizontal="left" wrapText="1"/>
    </xf>
    <xf numFmtId="0" fontId="18" fillId="0" borderId="18" xfId="0" applyFont="1" applyBorder="1" applyAlignment="1">
      <alignment vertical="top" wrapText="1"/>
    </xf>
    <xf numFmtId="0" fontId="1" fillId="7" borderId="24" xfId="0" applyFont="1" applyFill="1" applyBorder="1" applyAlignment="1">
      <alignment horizontal="center" vertical="center"/>
    </xf>
    <xf numFmtId="0" fontId="19" fillId="2" borderId="24" xfId="2" applyFont="1" applyBorder="1" applyAlignment="1" applyProtection="1">
      <alignment horizontal="left" vertical="center"/>
      <protection locked="0"/>
    </xf>
    <xf numFmtId="0" fontId="1" fillId="7" borderId="19" xfId="0" applyFont="1" applyFill="1" applyBorder="1" applyAlignment="1">
      <alignment horizontal="center" vertical="center"/>
    </xf>
    <xf numFmtId="0" fontId="4" fillId="6" borderId="24" xfId="0" applyFont="1" applyFill="1" applyBorder="1" applyAlignment="1">
      <alignment horizontal="left" wrapText="1"/>
    </xf>
    <xf numFmtId="0" fontId="18" fillId="0" borderId="28" xfId="0" applyFont="1" applyBorder="1" applyAlignment="1">
      <alignment vertical="top" wrapText="1"/>
    </xf>
    <xf numFmtId="0" fontId="0" fillId="0" borderId="0" xfId="0" applyAlignment="1">
      <alignment horizontal="left"/>
    </xf>
    <xf numFmtId="0" fontId="20" fillId="2" borderId="24" xfId="2"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1" fillId="0" borderId="0" xfId="0" applyFont="1"/>
    <xf numFmtId="0" fontId="18" fillId="0" borderId="0" xfId="0" applyFont="1"/>
    <xf numFmtId="0" fontId="8" fillId="0" borderId="0" xfId="0" applyFont="1"/>
    <xf numFmtId="0" fontId="11" fillId="0" borderId="0" xfId="0" applyFont="1" applyAlignment="1">
      <alignment horizontal="center" vertical="center"/>
    </xf>
    <xf numFmtId="0" fontId="1" fillId="7" borderId="25" xfId="0" applyFont="1" applyFill="1" applyBorder="1" applyAlignment="1">
      <alignment horizontal="center" vertical="center"/>
    </xf>
    <xf numFmtId="0" fontId="4" fillId="6" borderId="2" xfId="0" applyFont="1" applyFill="1" applyBorder="1" applyAlignment="1">
      <alignment horizontal="center" vertical="center" wrapText="1"/>
    </xf>
    <xf numFmtId="0" fontId="1" fillId="5" borderId="28" xfId="0" applyFont="1" applyFill="1" applyBorder="1" applyAlignment="1">
      <alignment horizontal="center" vertical="center"/>
    </xf>
    <xf numFmtId="0" fontId="4" fillId="6" borderId="29" xfId="0" applyFont="1" applyFill="1" applyBorder="1" applyAlignment="1">
      <alignment wrapText="1"/>
    </xf>
    <xf numFmtId="0" fontId="4" fillId="6" borderId="6" xfId="0" applyFont="1" applyFill="1" applyBorder="1" applyAlignment="1">
      <alignment wrapText="1"/>
    </xf>
    <xf numFmtId="0" fontId="1" fillId="7" borderId="28" xfId="0" applyFont="1" applyFill="1" applyBorder="1" applyAlignment="1">
      <alignment horizontal="center" vertical="center"/>
    </xf>
    <xf numFmtId="0" fontId="4" fillId="6" borderId="29"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2" fillId="0" borderId="0" xfId="3" applyFont="1"/>
    <xf numFmtId="0" fontId="15" fillId="0" borderId="0" xfId="3" applyFont="1"/>
    <xf numFmtId="0" fontId="15" fillId="0" borderId="0" xfId="3" applyFont="1" applyAlignment="1">
      <alignment horizontal="center" wrapText="1"/>
    </xf>
    <xf numFmtId="0" fontId="12" fillId="12" borderId="0" xfId="3" applyFont="1" applyFill="1"/>
    <xf numFmtId="0" fontId="12" fillId="12" borderId="0" xfId="3" applyFont="1" applyFill="1" applyAlignment="1">
      <alignment horizontal="center" wrapText="1"/>
    </xf>
    <xf numFmtId="0" fontId="12" fillId="12" borderId="0" xfId="3" applyFont="1" applyFill="1" applyAlignment="1">
      <alignment wrapText="1"/>
    </xf>
    <xf numFmtId="0" fontId="15" fillId="7" borderId="8" xfId="3" applyFont="1" applyFill="1" applyBorder="1" applyAlignment="1">
      <alignment horizontal="center" vertical="center"/>
    </xf>
    <xf numFmtId="0" fontId="15" fillId="7" borderId="3" xfId="3" applyFont="1" applyFill="1" applyBorder="1" applyAlignment="1">
      <alignment horizontal="center" vertical="center"/>
    </xf>
    <xf numFmtId="9" fontId="15" fillId="0" borderId="7" xfId="1" applyFont="1" applyBorder="1" applyAlignment="1">
      <alignment vertical="center"/>
    </xf>
    <xf numFmtId="0" fontId="19" fillId="2" borderId="24" xfId="2" applyFont="1" applyBorder="1" applyAlignment="1" applyProtection="1">
      <alignment horizontal="center" vertical="center"/>
      <protection locked="0"/>
    </xf>
    <xf numFmtId="0" fontId="6" fillId="7" borderId="24" xfId="0" applyFont="1" applyFill="1" applyBorder="1" applyAlignment="1">
      <alignment horizontal="center" vertical="center"/>
    </xf>
    <xf numFmtId="0" fontId="6" fillId="7" borderId="24" xfId="0" applyFont="1" applyFill="1" applyBorder="1" applyAlignment="1">
      <alignment horizontal="left" vertical="center"/>
    </xf>
    <xf numFmtId="0" fontId="6" fillId="7" borderId="19" xfId="0" applyFont="1" applyFill="1" applyBorder="1" applyAlignment="1">
      <alignment horizontal="center" vertical="center"/>
    </xf>
    <xf numFmtId="0" fontId="24" fillId="0" borderId="0" xfId="0" applyFont="1"/>
    <xf numFmtId="0" fontId="19" fillId="2" borderId="2" xfId="2" applyFont="1" applyBorder="1" applyAlignment="1" applyProtection="1">
      <alignment horizontal="left" vertical="center"/>
      <protection locked="0"/>
    </xf>
    <xf numFmtId="0" fontId="21" fillId="2" borderId="24" xfId="2" applyFont="1" applyBorder="1" applyAlignment="1" applyProtection="1">
      <alignment horizontal="left" vertical="center"/>
      <protection locked="0"/>
    </xf>
    <xf numFmtId="0" fontId="18" fillId="7" borderId="24" xfId="0" applyFont="1" applyFill="1" applyBorder="1" applyAlignment="1">
      <alignment horizontal="center" vertical="center"/>
    </xf>
    <xf numFmtId="0" fontId="18" fillId="7" borderId="24" xfId="0" applyFont="1" applyFill="1" applyBorder="1" applyAlignment="1">
      <alignment horizontal="left" vertical="center"/>
    </xf>
    <xf numFmtId="0" fontId="21" fillId="2" borderId="24" xfId="2" applyFont="1" applyBorder="1" applyAlignment="1" applyProtection="1">
      <alignment horizontal="left" vertical="top"/>
      <protection locked="0"/>
    </xf>
    <xf numFmtId="0" fontId="18" fillId="7" borderId="24" xfId="0" applyFont="1" applyFill="1" applyBorder="1" applyAlignment="1">
      <alignment horizontal="center" vertical="top"/>
    </xf>
    <xf numFmtId="0" fontId="18" fillId="7" borderId="24" xfId="0" applyFont="1" applyFill="1" applyBorder="1" applyAlignment="1">
      <alignment horizontal="left" vertical="top"/>
    </xf>
    <xf numFmtId="0" fontId="25" fillId="0" borderId="0" xfId="0" applyFont="1" applyAlignment="1">
      <alignment vertical="top"/>
    </xf>
    <xf numFmtId="0" fontId="18" fillId="0" borderId="18" xfId="0" applyFont="1" applyBorder="1" applyAlignment="1">
      <alignment wrapText="1"/>
    </xf>
    <xf numFmtId="0" fontId="18" fillId="0" borderId="0" xfId="0" applyFont="1" applyAlignment="1">
      <alignment vertical="top"/>
    </xf>
    <xf numFmtId="0" fontId="4" fillId="6" borderId="28" xfId="0" applyFont="1" applyFill="1" applyBorder="1" applyAlignment="1">
      <alignment vertical="top" wrapText="1"/>
    </xf>
    <xf numFmtId="0" fontId="21" fillId="2" borderId="2" xfId="2" applyFont="1" applyBorder="1" applyAlignment="1" applyProtection="1">
      <alignment horizontal="left" vertical="top"/>
      <protection locked="0"/>
    </xf>
    <xf numFmtId="0" fontId="21" fillId="2" borderId="2" xfId="2" applyFont="1" applyBorder="1" applyAlignment="1" applyProtection="1">
      <alignment horizontal="left" vertical="center"/>
      <protection locked="0"/>
    </xf>
    <xf numFmtId="0" fontId="0" fillId="0" borderId="0" xfId="0" applyAlignment="1">
      <alignment horizontal="left" wrapText="1"/>
    </xf>
    <xf numFmtId="0" fontId="1" fillId="5" borderId="1" xfId="0" applyFont="1" applyFill="1" applyBorder="1" applyAlignment="1">
      <alignment horizontal="center" vertical="center"/>
    </xf>
    <xf numFmtId="0" fontId="5" fillId="0" borderId="24" xfId="0" applyFont="1" applyBorder="1" applyAlignment="1">
      <alignment vertical="center" wrapText="1"/>
    </xf>
    <xf numFmtId="0" fontId="3" fillId="0" borderId="0" xfId="0" applyFont="1" applyAlignment="1">
      <alignment horizontal="center" vertical="center"/>
    </xf>
    <xf numFmtId="0" fontId="14" fillId="8" borderId="25" xfId="0" applyFont="1" applyFill="1" applyBorder="1" applyAlignment="1">
      <alignment vertical="center"/>
    </xf>
    <xf numFmtId="0" fontId="14" fillId="8" borderId="1" xfId="0" applyFont="1" applyFill="1" applyBorder="1" applyAlignment="1">
      <alignment vertical="center"/>
    </xf>
    <xf numFmtId="0" fontId="13" fillId="0" borderId="16" xfId="0" applyFont="1" applyBorder="1"/>
    <xf numFmtId="0" fontId="13" fillId="0" borderId="17" xfId="0" applyFont="1" applyBorder="1"/>
    <xf numFmtId="0" fontId="13" fillId="0" borderId="14" xfId="0" applyFont="1" applyBorder="1"/>
    <xf numFmtId="0" fontId="26" fillId="0" borderId="0" xfId="0" applyFont="1" applyAlignment="1">
      <alignment horizontal="left" vertical="center" indent="5"/>
    </xf>
    <xf numFmtId="0" fontId="15" fillId="7" borderId="24" xfId="0" applyFont="1" applyFill="1" applyBorder="1" applyAlignment="1">
      <alignment horizontal="center" vertical="top" wrapText="1"/>
    </xf>
    <xf numFmtId="0" fontId="16" fillId="0" borderId="24" xfId="0" applyFont="1" applyBorder="1" applyAlignment="1">
      <alignment vertical="center" wrapText="1"/>
    </xf>
    <xf numFmtId="0" fontId="1" fillId="0" borderId="24" xfId="0" applyFont="1" applyBorder="1"/>
    <xf numFmtId="0" fontId="1" fillId="7" borderId="24" xfId="0" applyFont="1" applyFill="1" applyBorder="1" applyAlignment="1">
      <alignment horizontal="left" vertical="center" wrapText="1"/>
    </xf>
    <xf numFmtId="0" fontId="15" fillId="0" borderId="13" xfId="0" applyFont="1" applyBorder="1" applyAlignment="1">
      <alignment horizontal="center" vertical="center" wrapText="1"/>
    </xf>
    <xf numFmtId="0" fontId="1" fillId="7" borderId="24" xfId="0" applyFont="1" applyFill="1" applyBorder="1" applyAlignment="1">
      <alignment horizontal="left" vertical="top" wrapText="1"/>
    </xf>
    <xf numFmtId="0" fontId="1" fillId="0" borderId="24" xfId="0" applyFont="1" applyBorder="1" applyAlignment="1">
      <alignment vertical="center" wrapText="1"/>
    </xf>
    <xf numFmtId="0" fontId="15" fillId="0" borderId="5" xfId="0" applyFont="1" applyBorder="1" applyAlignment="1">
      <alignment horizontal="center" vertical="center" wrapText="1"/>
    </xf>
    <xf numFmtId="0" fontId="15" fillId="8" borderId="25" xfId="0" applyFont="1" applyFill="1" applyBorder="1" applyAlignment="1">
      <alignment vertical="center"/>
    </xf>
    <xf numFmtId="0" fontId="16" fillId="7" borderId="24" xfId="0" applyFont="1" applyFill="1" applyBorder="1" applyAlignment="1">
      <alignment horizontal="left" vertical="center" wrapText="1"/>
    </xf>
    <xf numFmtId="0" fontId="5" fillId="3" borderId="24" xfId="0" applyFont="1" applyFill="1" applyBorder="1" applyAlignment="1">
      <alignment vertical="center" wrapText="1"/>
    </xf>
    <xf numFmtId="0" fontId="13" fillId="3" borderId="0" xfId="0" applyFont="1" applyFill="1"/>
    <xf numFmtId="0" fontId="16" fillId="3" borderId="24" xfId="0" applyFont="1" applyFill="1" applyBorder="1" applyAlignment="1">
      <alignment vertical="center" wrapText="1"/>
    </xf>
    <xf numFmtId="0" fontId="11" fillId="3" borderId="0" xfId="0" applyFont="1" applyFill="1"/>
    <xf numFmtId="0" fontId="16" fillId="0" borderId="25" xfId="0" applyFont="1" applyBorder="1" applyAlignment="1">
      <alignment vertical="center" wrapText="1"/>
    </xf>
    <xf numFmtId="9" fontId="15" fillId="0" borderId="7" xfId="1" applyFont="1" applyBorder="1" applyAlignment="1">
      <alignment horizontal="center" vertical="center"/>
    </xf>
    <xf numFmtId="0" fontId="29" fillId="0" borderId="0" xfId="0" applyFont="1" applyAlignment="1">
      <alignment vertical="top" wrapText="1"/>
    </xf>
    <xf numFmtId="0" fontId="30" fillId="0" borderId="0" xfId="0" applyFont="1"/>
    <xf numFmtId="0" fontId="27" fillId="0" borderId="0" xfId="0" applyFont="1"/>
    <xf numFmtId="0" fontId="15" fillId="13" borderId="1" xfId="0" applyFont="1" applyFill="1" applyBorder="1" applyAlignment="1">
      <alignment horizontal="left" vertical="center"/>
    </xf>
    <xf numFmtId="0" fontId="15" fillId="13" borderId="26" xfId="0" applyFont="1" applyFill="1" applyBorder="1" applyAlignment="1">
      <alignment horizontal="left" vertical="center"/>
    </xf>
    <xf numFmtId="0" fontId="14" fillId="8" borderId="0" xfId="0" applyFont="1" applyFill="1" applyAlignment="1">
      <alignment vertical="center"/>
    </xf>
    <xf numFmtId="0" fontId="14" fillId="8" borderId="0" xfId="0" applyFont="1" applyFill="1"/>
    <xf numFmtId="0" fontId="14" fillId="8" borderId="34" xfId="0" applyFont="1" applyFill="1" applyBorder="1"/>
    <xf numFmtId="0" fontId="19" fillId="15" borderId="24" xfId="2" applyFont="1" applyFill="1" applyBorder="1" applyAlignment="1" applyProtection="1">
      <alignment horizontal="center" vertical="center"/>
      <protection locked="0"/>
    </xf>
    <xf numFmtId="0" fontId="19" fillId="15" borderId="24" xfId="2" applyFont="1" applyFill="1" applyBorder="1" applyAlignment="1" applyProtection="1">
      <alignment horizontal="left" vertical="center"/>
      <protection locked="0"/>
    </xf>
    <xf numFmtId="0" fontId="19" fillId="15" borderId="35" xfId="2" applyFont="1" applyFill="1" applyBorder="1" applyAlignment="1" applyProtection="1">
      <alignment horizontal="left" vertical="center"/>
      <protection locked="0"/>
    </xf>
    <xf numFmtId="0" fontId="19" fillId="7" borderId="24" xfId="0" applyFont="1" applyFill="1" applyBorder="1" applyAlignment="1">
      <alignment horizontal="center" vertical="center"/>
    </xf>
    <xf numFmtId="0" fontId="19" fillId="7" borderId="19" xfId="0" applyFont="1" applyFill="1" applyBorder="1" applyAlignment="1">
      <alignment horizontal="center" vertical="center"/>
    </xf>
    <xf numFmtId="0" fontId="16" fillId="7" borderId="24" xfId="0" applyFont="1" applyFill="1" applyBorder="1" applyAlignment="1">
      <alignment horizontal="center" vertical="center"/>
    </xf>
    <xf numFmtId="0" fontId="1" fillId="7" borderId="35" xfId="0" applyFont="1" applyFill="1" applyBorder="1" applyAlignment="1">
      <alignment horizontal="center" vertical="center"/>
    </xf>
    <xf numFmtId="0" fontId="1" fillId="7" borderId="2" xfId="0" applyFont="1" applyFill="1" applyBorder="1" applyAlignment="1">
      <alignment horizontal="left" vertical="center" wrapText="1"/>
    </xf>
    <xf numFmtId="0" fontId="15" fillId="13" borderId="24" xfId="0" applyFont="1" applyFill="1" applyBorder="1" applyAlignment="1">
      <alignment horizontal="left" vertical="center"/>
    </xf>
    <xf numFmtId="9" fontId="36" fillId="16" borderId="9" xfId="1" applyFont="1" applyFill="1" applyBorder="1" applyAlignment="1">
      <alignment horizontal="left"/>
    </xf>
    <xf numFmtId="9" fontId="36" fillId="16" borderId="14" xfId="1" applyFont="1" applyFill="1" applyBorder="1" applyAlignment="1">
      <alignment horizontal="left"/>
    </xf>
    <xf numFmtId="0" fontId="15" fillId="7" borderId="35" xfId="0" applyFont="1" applyFill="1" applyBorder="1" applyAlignment="1">
      <alignment horizontal="center" wrapText="1"/>
    </xf>
    <xf numFmtId="0" fontId="16" fillId="0" borderId="0" xfId="3"/>
    <xf numFmtId="0" fontId="16" fillId="0" borderId="0" xfId="3" applyAlignment="1">
      <alignment horizontal="center" wrapText="1"/>
    </xf>
    <xf numFmtId="0" fontId="16" fillId="0" borderId="0" xfId="3" applyAlignment="1">
      <alignment wrapText="1"/>
    </xf>
    <xf numFmtId="0" fontId="16" fillId="3" borderId="0" xfId="3" applyFill="1"/>
    <xf numFmtId="0" fontId="13" fillId="0" borderId="36" xfId="0" applyFont="1" applyBorder="1"/>
    <xf numFmtId="0" fontId="13" fillId="0" borderId="8" xfId="0" applyFont="1" applyBorder="1"/>
    <xf numFmtId="0" fontId="13" fillId="0" borderId="9" xfId="0" applyFont="1" applyBorder="1"/>
    <xf numFmtId="0" fontId="13" fillId="0" borderId="37" xfId="0" applyFont="1" applyBorder="1"/>
    <xf numFmtId="0" fontId="13" fillId="0" borderId="13" xfId="0" applyFont="1" applyBorder="1"/>
    <xf numFmtId="0" fontId="37" fillId="7" borderId="0" xfId="4" applyFont="1" applyFill="1" applyBorder="1" applyAlignment="1" applyProtection="1">
      <alignment horizontal="center" vertical="center" wrapText="1"/>
    </xf>
    <xf numFmtId="0" fontId="16" fillId="7" borderId="0" xfId="3" applyFill="1" applyAlignment="1">
      <alignment wrapText="1"/>
    </xf>
    <xf numFmtId="0" fontId="16" fillId="9" borderId="17" xfId="3" applyFill="1" applyBorder="1" applyAlignment="1">
      <alignment wrapText="1"/>
    </xf>
    <xf numFmtId="0" fontId="16" fillId="0" borderId="9" xfId="3" applyBorder="1" applyAlignment="1">
      <alignment wrapText="1"/>
    </xf>
    <xf numFmtId="0" fontId="16" fillId="0" borderId="9" xfId="3" applyBorder="1" applyAlignment="1">
      <alignment vertical="top" wrapText="1"/>
    </xf>
    <xf numFmtId="0" fontId="16" fillId="0" borderId="14" xfId="3" applyBorder="1" applyAlignment="1">
      <alignment wrapText="1"/>
    </xf>
    <xf numFmtId="0" fontId="16" fillId="7" borderId="9" xfId="3" applyFill="1" applyBorder="1" applyAlignment="1">
      <alignment wrapText="1"/>
    </xf>
    <xf numFmtId="0" fontId="37" fillId="7" borderId="4" xfId="4" applyFont="1" applyFill="1" applyBorder="1" applyAlignment="1" applyProtection="1">
      <alignment horizontal="center" vertical="center" wrapText="1"/>
    </xf>
    <xf numFmtId="0" fontId="16" fillId="7" borderId="5" xfId="3" applyFill="1" applyBorder="1" applyAlignment="1">
      <alignment wrapText="1"/>
    </xf>
    <xf numFmtId="0" fontId="4" fillId="10" borderId="12" xfId="0" applyFont="1" applyFill="1" applyBorder="1" applyAlignment="1">
      <alignment horizontal="left" vertical="top"/>
    </xf>
    <xf numFmtId="0" fontId="13" fillId="7" borderId="21" xfId="0" applyFont="1" applyFill="1" applyBorder="1" applyAlignment="1">
      <alignment horizontal="left" vertical="top"/>
    </xf>
    <xf numFmtId="0" fontId="2" fillId="0" borderId="0" xfId="0" applyFont="1"/>
    <xf numFmtId="0" fontId="13" fillId="7" borderId="23" xfId="0" applyFont="1" applyFill="1" applyBorder="1" applyAlignment="1">
      <alignment horizontal="left" vertical="top"/>
    </xf>
    <xf numFmtId="0" fontId="15" fillId="7" borderId="0" xfId="0" applyFont="1" applyFill="1" applyAlignment="1">
      <alignment wrapText="1"/>
    </xf>
    <xf numFmtId="1" fontId="15" fillId="0" borderId="27" xfId="1" applyNumberFormat="1" applyFont="1" applyBorder="1" applyAlignment="1">
      <alignment horizontal="center" vertical="center"/>
    </xf>
    <xf numFmtId="0" fontId="13" fillId="0" borderId="4" xfId="0" applyFont="1" applyBorder="1"/>
    <xf numFmtId="0" fontId="13" fillId="0" borderId="5" xfId="0" applyFont="1" applyBorder="1"/>
    <xf numFmtId="0" fontId="1" fillId="0" borderId="3" xfId="0" applyFont="1" applyBorder="1"/>
    <xf numFmtId="0" fontId="1" fillId="0" borderId="4" xfId="0" applyFont="1" applyBorder="1"/>
    <xf numFmtId="0" fontId="1" fillId="0" borderId="5" xfId="0" applyFont="1" applyBorder="1"/>
    <xf numFmtId="1" fontId="13" fillId="0" borderId="0" xfId="0" applyNumberFormat="1" applyFont="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6" fillId="0" borderId="27" xfId="3" applyBorder="1" applyAlignment="1">
      <alignment wrapText="1"/>
    </xf>
    <xf numFmtId="0" fontId="13" fillId="0" borderId="27" xfId="0" applyFont="1" applyBorder="1"/>
    <xf numFmtId="0" fontId="20" fillId="2" borderId="38" xfId="2" applyFont="1" applyBorder="1" applyAlignment="1" applyProtection="1">
      <alignment horizontal="left" vertical="center"/>
      <protection locked="0"/>
    </xf>
    <xf numFmtId="0" fontId="20" fillId="2" borderId="41" xfId="2" applyFont="1" applyBorder="1" applyAlignment="1" applyProtection="1">
      <alignment horizontal="left" vertical="center"/>
      <protection locked="0"/>
    </xf>
    <xf numFmtId="0" fontId="20" fillId="2" borderId="42" xfId="2" applyFont="1" applyBorder="1" applyAlignment="1" applyProtection="1">
      <alignment horizontal="left" vertical="center"/>
      <protection locked="0"/>
    </xf>
    <xf numFmtId="9" fontId="13" fillId="0" borderId="43" xfId="0" applyNumberFormat="1" applyFont="1" applyBorder="1" applyAlignment="1">
      <alignment horizontal="center"/>
    </xf>
    <xf numFmtId="9" fontId="13" fillId="0" borderId="44" xfId="0" applyNumberFormat="1" applyFont="1" applyBorder="1" applyAlignment="1">
      <alignment horizontal="center"/>
    </xf>
    <xf numFmtId="0" fontId="13" fillId="0" borderId="45" xfId="0" applyFont="1" applyBorder="1"/>
    <xf numFmtId="9" fontId="15" fillId="0" borderId="27" xfId="1" applyFont="1" applyBorder="1" applyAlignment="1">
      <alignment horizontal="center" vertical="center"/>
    </xf>
    <xf numFmtId="9" fontId="13" fillId="0" borderId="39" xfId="0" applyNumberFormat="1" applyFont="1" applyBorder="1"/>
    <xf numFmtId="9" fontId="13" fillId="0" borderId="40" xfId="0" applyNumberFormat="1" applyFont="1" applyBorder="1"/>
    <xf numFmtId="0" fontId="1" fillId="0" borderId="3" xfId="0" applyFont="1" applyBorder="1" applyAlignment="1">
      <alignment vertical="center"/>
    </xf>
    <xf numFmtId="0" fontId="15" fillId="7" borderId="35" xfId="0" applyFont="1" applyFill="1" applyBorder="1" applyAlignment="1">
      <alignment horizontal="center" vertical="top" wrapText="1"/>
    </xf>
    <xf numFmtId="0" fontId="15" fillId="7" borderId="35" xfId="0" applyFont="1" applyFill="1" applyBorder="1" applyAlignment="1">
      <alignment horizontal="center" vertical="center" wrapText="1"/>
    </xf>
    <xf numFmtId="0" fontId="39" fillId="0" borderId="46" xfId="0" applyFont="1" applyBorder="1" applyAlignment="1">
      <alignment vertical="center" wrapText="1"/>
    </xf>
    <xf numFmtId="0" fontId="16" fillId="0" borderId="46" xfId="0" applyFont="1" applyBorder="1" applyAlignment="1">
      <alignment vertical="center" wrapText="1"/>
    </xf>
    <xf numFmtId="0" fontId="19" fillId="15" borderId="47" xfId="2" applyFont="1" applyFill="1" applyBorder="1" applyAlignment="1" applyProtection="1">
      <alignment horizontal="center" vertical="center"/>
      <protection locked="0"/>
    </xf>
    <xf numFmtId="0" fontId="19" fillId="15" borderId="47" xfId="2" applyFont="1" applyFill="1" applyBorder="1" applyAlignment="1" applyProtection="1">
      <alignment horizontal="left" vertical="center"/>
      <protection locked="0"/>
    </xf>
    <xf numFmtId="0" fontId="16" fillId="7" borderId="47" xfId="0" applyFont="1" applyFill="1" applyBorder="1" applyAlignment="1">
      <alignment horizontal="center" vertical="center"/>
    </xf>
    <xf numFmtId="0" fontId="16" fillId="7" borderId="47" xfId="0" applyFont="1" applyFill="1" applyBorder="1" applyAlignment="1">
      <alignment horizontal="left" vertical="center" wrapText="1"/>
    </xf>
    <xf numFmtId="0" fontId="19" fillId="7" borderId="47" xfId="0" applyFont="1" applyFill="1" applyBorder="1" applyAlignment="1">
      <alignment horizontal="center" vertical="center"/>
    </xf>
    <xf numFmtId="9" fontId="15" fillId="0" borderId="22" xfId="1" applyFont="1" applyBorder="1" applyAlignment="1">
      <alignment horizontal="center" vertical="center"/>
    </xf>
    <xf numFmtId="9" fontId="15" fillId="0" borderId="20" xfId="1" applyFont="1" applyBorder="1" applyAlignment="1">
      <alignment horizontal="center" vertical="center"/>
    </xf>
    <xf numFmtId="9" fontId="15" fillId="0" borderId="7" xfId="1" applyFont="1" applyBorder="1" applyAlignment="1">
      <alignment horizontal="center" vertical="center"/>
    </xf>
    <xf numFmtId="0" fontId="12" fillId="12" borderId="0" xfId="3" applyFont="1" applyFill="1" applyAlignment="1">
      <alignment horizontal="center" wrapText="1"/>
    </xf>
    <xf numFmtId="0" fontId="30" fillId="16" borderId="8" xfId="0" applyFont="1" applyFill="1" applyBorder="1" applyAlignment="1">
      <alignment horizontal="left" vertical="top" wrapText="1"/>
    </xf>
    <xf numFmtId="0" fontId="30" fillId="16" borderId="0" xfId="0" applyFont="1" applyFill="1" applyAlignment="1">
      <alignment horizontal="left" vertical="top" wrapText="1"/>
    </xf>
    <xf numFmtId="0" fontId="30" fillId="16" borderId="9" xfId="0" applyFont="1" applyFill="1" applyBorder="1" applyAlignment="1">
      <alignment horizontal="left" vertical="top" wrapText="1"/>
    </xf>
    <xf numFmtId="0" fontId="30" fillId="16" borderId="8" xfId="0" applyFont="1" applyFill="1" applyBorder="1" applyAlignment="1">
      <alignment horizontal="left"/>
    </xf>
    <xf numFmtId="0" fontId="30" fillId="16" borderId="0" xfId="0" applyFont="1" applyFill="1" applyAlignment="1">
      <alignment horizontal="left"/>
    </xf>
    <xf numFmtId="0" fontId="30" fillId="16" borderId="37" xfId="0" applyFont="1" applyFill="1" applyBorder="1" applyAlignment="1">
      <alignment horizontal="left"/>
    </xf>
    <xf numFmtId="0" fontId="30" fillId="16" borderId="13" xfId="0" applyFont="1" applyFill="1" applyBorder="1" applyAlignment="1">
      <alignment horizontal="left"/>
    </xf>
    <xf numFmtId="0" fontId="16" fillId="0" borderId="0" xfId="0" applyFont="1" applyAlignment="1">
      <alignment horizontal="left"/>
    </xf>
    <xf numFmtId="0" fontId="15" fillId="13" borderId="25" xfId="0" applyFont="1" applyFill="1" applyBorder="1" applyAlignment="1">
      <alignment horizontal="left" vertical="center"/>
    </xf>
    <xf numFmtId="0" fontId="15" fillId="13" borderId="1" xfId="0" applyFont="1" applyFill="1" applyBorder="1" applyAlignment="1">
      <alignment horizontal="left" vertical="center"/>
    </xf>
    <xf numFmtId="0" fontId="15" fillId="13" borderId="26" xfId="0" applyFont="1" applyFill="1" applyBorder="1" applyAlignment="1">
      <alignment horizontal="left" vertical="center"/>
    </xf>
    <xf numFmtId="0" fontId="35" fillId="16" borderId="36" xfId="0" applyFont="1" applyFill="1" applyBorder="1" applyAlignment="1">
      <alignment horizontal="left"/>
    </xf>
    <xf numFmtId="0" fontId="35" fillId="16" borderId="16" xfId="0" applyFont="1" applyFill="1" applyBorder="1" applyAlignment="1">
      <alignment horizontal="left"/>
    </xf>
    <xf numFmtId="0" fontId="35" fillId="16" borderId="17" xfId="0" applyFont="1" applyFill="1" applyBorder="1" applyAlignment="1">
      <alignment horizontal="left"/>
    </xf>
    <xf numFmtId="0" fontId="30" fillId="16" borderId="9" xfId="0" applyFont="1" applyFill="1" applyBorder="1" applyAlignment="1">
      <alignment horizontal="left"/>
    </xf>
    <xf numFmtId="0" fontId="15" fillId="0" borderId="22" xfId="3" applyFont="1" applyBorder="1" applyAlignment="1">
      <alignment horizontal="center" vertical="center"/>
    </xf>
    <xf numFmtId="0" fontId="15" fillId="0" borderId="20" xfId="3" applyFont="1" applyBorder="1" applyAlignment="1">
      <alignment horizontal="center" vertical="center"/>
    </xf>
    <xf numFmtId="0" fontId="15" fillId="0" borderId="7" xfId="3" applyFont="1" applyBorder="1" applyAlignment="1">
      <alignment horizontal="center" vertical="center"/>
    </xf>
    <xf numFmtId="0" fontId="37" fillId="0" borderId="17" xfId="4" quotePrefix="1" applyFont="1" applyBorder="1" applyAlignment="1" applyProtection="1">
      <alignment horizontal="center" vertical="center" wrapText="1"/>
    </xf>
    <xf numFmtId="0" fontId="37" fillId="0" borderId="9" xfId="4" applyFont="1" applyBorder="1" applyAlignment="1" applyProtection="1">
      <alignment horizontal="center" vertical="center" wrapText="1"/>
    </xf>
    <xf numFmtId="0" fontId="37" fillId="0" borderId="14" xfId="4" applyFont="1" applyBorder="1" applyAlignment="1" applyProtection="1">
      <alignment horizontal="center" vertical="center" wrapText="1"/>
    </xf>
    <xf numFmtId="0" fontId="37" fillId="0" borderId="22" xfId="4" applyFont="1" applyBorder="1" applyAlignment="1">
      <alignment horizontal="center" vertical="center"/>
    </xf>
    <xf numFmtId="0" fontId="37" fillId="0" borderId="20" xfId="4" applyFont="1" applyBorder="1" applyAlignment="1">
      <alignment horizontal="center" vertical="center"/>
    </xf>
    <xf numFmtId="0" fontId="37" fillId="0" borderId="7" xfId="4" applyFont="1" applyBorder="1" applyAlignment="1">
      <alignment horizontal="center" vertical="center"/>
    </xf>
    <xf numFmtId="0" fontId="37" fillId="0" borderId="22" xfId="4" quotePrefix="1" applyFont="1" applyBorder="1" applyAlignment="1" applyProtection="1">
      <alignment horizontal="center" vertical="center" wrapText="1"/>
    </xf>
    <xf numFmtId="0" fontId="37" fillId="0" borderId="20" xfId="4" applyFont="1" applyBorder="1" applyAlignment="1" applyProtection="1">
      <alignment horizontal="center" vertical="center" wrapText="1"/>
    </xf>
    <xf numFmtId="0" fontId="37" fillId="0" borderId="7" xfId="4" applyFont="1" applyBorder="1" applyAlignment="1" applyProtection="1">
      <alignment horizontal="center" vertical="center" wrapText="1"/>
    </xf>
    <xf numFmtId="0" fontId="34" fillId="14" borderId="4" xfId="0" applyFont="1" applyFill="1" applyBorder="1" applyAlignment="1">
      <alignment horizontal="center" vertical="center" wrapText="1"/>
    </xf>
    <xf numFmtId="0" fontId="34" fillId="14" borderId="5"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1" borderId="4" xfId="0" applyFont="1" applyFill="1" applyBorder="1" applyAlignment="1">
      <alignment horizontal="center" vertical="center"/>
    </xf>
    <xf numFmtId="0" fontId="20" fillId="2" borderId="30" xfId="2" applyFont="1" applyBorder="1" applyAlignment="1" applyProtection="1">
      <alignment horizontal="left" vertical="center"/>
      <protection locked="0"/>
    </xf>
    <xf numFmtId="0" fontId="20" fillId="2" borderId="32" xfId="2" applyFont="1" applyBorder="1" applyAlignment="1" applyProtection="1">
      <alignment horizontal="left" vertical="center"/>
      <protection locked="0"/>
    </xf>
    <xf numFmtId="0" fontId="20" fillId="2" borderId="31" xfId="2" applyFont="1" applyBorder="1" applyAlignment="1" applyProtection="1">
      <alignment horizontal="left" vertical="center"/>
      <protection locked="0"/>
    </xf>
    <xf numFmtId="9" fontId="13" fillId="0" borderId="43" xfId="0" applyNumberFormat="1" applyFont="1" applyBorder="1" applyAlignment="1">
      <alignment horizontal="center"/>
    </xf>
    <xf numFmtId="9" fontId="13" fillId="0" borderId="44" xfId="0" applyNumberFormat="1" applyFont="1" applyBorder="1" applyAlignment="1">
      <alignment horizontal="center"/>
    </xf>
    <xf numFmtId="9" fontId="13" fillId="0" borderId="39" xfId="0" applyNumberFormat="1" applyFont="1" applyBorder="1" applyAlignment="1">
      <alignment horizontal="center"/>
    </xf>
    <xf numFmtId="9" fontId="13" fillId="0" borderId="40" xfId="0" applyNumberFormat="1" applyFont="1" applyBorder="1" applyAlignment="1">
      <alignment horizontal="center"/>
    </xf>
    <xf numFmtId="0" fontId="33" fillId="11" borderId="0" xfId="0" applyFont="1" applyFill="1" applyAlignment="1">
      <alignment horizontal="center" vertical="center"/>
    </xf>
    <xf numFmtId="0" fontId="33" fillId="11" borderId="9" xfId="0" applyFont="1" applyFill="1" applyBorder="1" applyAlignment="1">
      <alignment horizontal="center" vertical="center"/>
    </xf>
    <xf numFmtId="0" fontId="31" fillId="14" borderId="4" xfId="0" applyFont="1" applyFill="1" applyBorder="1" applyAlignment="1">
      <alignment horizontal="center" vertical="center" wrapText="1"/>
    </xf>
    <xf numFmtId="0" fontId="31" fillId="14" borderId="5" xfId="0" applyFont="1" applyFill="1" applyBorder="1" applyAlignment="1">
      <alignment horizontal="center" vertical="center" wrapText="1"/>
    </xf>
    <xf numFmtId="0" fontId="20" fillId="2" borderId="10" xfId="2" applyFont="1" applyBorder="1" applyAlignment="1" applyProtection="1">
      <alignment horizontal="left" vertical="center"/>
      <protection locked="0"/>
    </xf>
    <xf numFmtId="0" fontId="20" fillId="2" borderId="11" xfId="2" applyFont="1" applyBorder="1" applyAlignment="1" applyProtection="1">
      <alignment horizontal="left" vertical="center"/>
      <protection locked="0"/>
    </xf>
    <xf numFmtId="0" fontId="20" fillId="2" borderId="33" xfId="2" applyFont="1" applyBorder="1" applyAlignment="1" applyProtection="1">
      <alignment horizontal="left" vertical="center"/>
      <protection locked="0"/>
    </xf>
    <xf numFmtId="0" fontId="20" fillId="2" borderId="38" xfId="2" applyFont="1" applyBorder="1" applyAlignment="1" applyProtection="1">
      <alignment horizontal="left" vertical="center"/>
      <protection locked="0"/>
    </xf>
    <xf numFmtId="0" fontId="20" fillId="2" borderId="41" xfId="2" applyFont="1" applyBorder="1" applyAlignment="1" applyProtection="1">
      <alignment horizontal="left" vertical="center"/>
      <protection locked="0"/>
    </xf>
    <xf numFmtId="0" fontId="20" fillId="2" borderId="42" xfId="2" applyFont="1" applyBorder="1" applyAlignment="1" applyProtection="1">
      <alignment horizontal="left" vertical="center"/>
      <protection locked="0"/>
    </xf>
    <xf numFmtId="0" fontId="14" fillId="8" borderId="25" xfId="0" applyFont="1" applyFill="1" applyBorder="1" applyAlignment="1">
      <alignment horizontal="left" vertical="top" wrapText="1"/>
    </xf>
    <xf numFmtId="0" fontId="14" fillId="8" borderId="1" xfId="0" applyFont="1" applyFill="1" applyBorder="1" applyAlignment="1">
      <alignment horizontal="left" vertical="top"/>
    </xf>
    <xf numFmtId="0" fontId="14" fillId="8" borderId="25" xfId="0" applyFont="1" applyFill="1" applyBorder="1" applyAlignment="1">
      <alignment horizontal="left" vertical="center"/>
    </xf>
    <xf numFmtId="0" fontId="14" fillId="8" borderId="1" xfId="0" applyFont="1" applyFill="1" applyBorder="1" applyAlignment="1">
      <alignment horizontal="left" vertical="center"/>
    </xf>
    <xf numFmtId="0" fontId="17" fillId="4" borderId="10" xfId="0" applyFont="1" applyFill="1" applyBorder="1" applyAlignment="1">
      <alignment horizontal="left" vertical="center"/>
    </xf>
    <xf numFmtId="0" fontId="17" fillId="4" borderId="33" xfId="0" applyFont="1" applyFill="1" applyBorder="1" applyAlignment="1">
      <alignment horizontal="left" vertical="center"/>
    </xf>
    <xf numFmtId="0" fontId="20" fillId="2" borderId="28" xfId="2" applyFont="1" applyBorder="1" applyAlignment="1" applyProtection="1">
      <alignment horizontal="left" vertical="center"/>
      <protection locked="0"/>
    </xf>
    <xf numFmtId="0" fontId="20" fillId="2" borderId="1" xfId="2" applyFont="1" applyBorder="1" applyAlignment="1" applyProtection="1">
      <alignment horizontal="left" vertical="center"/>
      <protection locked="0"/>
    </xf>
    <xf numFmtId="0" fontId="20" fillId="2" borderId="26" xfId="2" applyFont="1" applyBorder="1" applyAlignment="1" applyProtection="1">
      <alignment horizontal="left" vertical="center"/>
      <protection locked="0"/>
    </xf>
    <xf numFmtId="0" fontId="20" fillId="2" borderId="41" xfId="2" applyFont="1" applyBorder="1" applyAlignment="1" applyProtection="1">
      <alignment horizontal="center" vertical="center"/>
      <protection locked="0"/>
    </xf>
    <xf numFmtId="0" fontId="20" fillId="2" borderId="42" xfId="2" applyFont="1" applyBorder="1" applyAlignment="1" applyProtection="1">
      <alignment horizontal="center" vertical="center"/>
      <protection locked="0"/>
    </xf>
    <xf numFmtId="0" fontId="4" fillId="6" borderId="1" xfId="0" applyFont="1" applyFill="1" applyBorder="1" applyAlignment="1">
      <alignment horizontal="center" wrapText="1"/>
    </xf>
    <xf numFmtId="0" fontId="4" fillId="6" borderId="15" xfId="0" applyFont="1" applyFill="1" applyBorder="1" applyAlignment="1">
      <alignment horizontal="center" wrapText="1"/>
    </xf>
    <xf numFmtId="0" fontId="31" fillId="14" borderId="3" xfId="0" applyFont="1" applyFill="1" applyBorder="1" applyAlignment="1">
      <alignment horizontal="center" vertical="center" wrapText="1"/>
    </xf>
    <xf numFmtId="9" fontId="13" fillId="0" borderId="25" xfId="0" applyNumberFormat="1" applyFont="1" applyBorder="1" applyAlignment="1">
      <alignment horizontal="center"/>
    </xf>
    <xf numFmtId="9" fontId="13" fillId="0" borderId="15" xfId="0" applyNumberFormat="1" applyFont="1" applyBorder="1" applyAlignment="1">
      <alignment horizontal="center"/>
    </xf>
  </cellXfs>
  <cellStyles count="5">
    <cellStyle name="Good" xfId="2" builtinId="26"/>
    <cellStyle name="Hyperlink" xfId="4" builtinId="8"/>
    <cellStyle name="Normal" xfId="0" builtinId="0"/>
    <cellStyle name="Normal 2" xfId="3" xr:uid="{00000000-0005-0000-0000-000003000000}"/>
    <cellStyle name="Percent" xfId="1" builtinId="5"/>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171450</xdr:rowOff>
    </xdr:from>
    <xdr:to>
      <xdr:col>2</xdr:col>
      <xdr:colOff>2139798</xdr:colOff>
      <xdr:row>73</xdr:row>
      <xdr:rowOff>52359</xdr:rowOff>
    </xdr:to>
    <xdr:pic>
      <xdr:nvPicPr>
        <xdr:cNvPr id="3" name="Picture 2">
          <a:extLst>
            <a:ext uri="{FF2B5EF4-FFF2-40B4-BE49-F238E27FC236}">
              <a16:creationId xmlns:a16="http://schemas.microsoft.com/office/drawing/2014/main" id="{204E265D-0D52-43A4-86F1-779ED9EAE776}"/>
            </a:ext>
          </a:extLst>
        </xdr:cNvPr>
        <xdr:cNvPicPr>
          <a:picLocks noChangeAspect="1"/>
        </xdr:cNvPicPr>
      </xdr:nvPicPr>
      <xdr:blipFill>
        <a:blip xmlns:r="http://schemas.openxmlformats.org/officeDocument/2006/relationships" r:embed="rId1"/>
        <a:stretch>
          <a:fillRect/>
        </a:stretch>
      </xdr:blipFill>
      <xdr:spPr>
        <a:xfrm>
          <a:off x="0" y="12163425"/>
          <a:ext cx="5578323" cy="1871634"/>
        </a:xfrm>
        <a:prstGeom prst="rect">
          <a:avLst/>
        </a:prstGeom>
      </xdr:spPr>
    </xdr:pic>
    <xdr:clientData/>
  </xdr:twoCellAnchor>
  <xdr:twoCellAnchor>
    <xdr:from>
      <xdr:col>0</xdr:col>
      <xdr:colOff>0</xdr:colOff>
      <xdr:row>73</xdr:row>
      <xdr:rowOff>1</xdr:rowOff>
    </xdr:from>
    <xdr:to>
      <xdr:col>2</xdr:col>
      <xdr:colOff>2131220</xdr:colOff>
      <xdr:row>85</xdr:row>
      <xdr:rowOff>83344</xdr:rowOff>
    </xdr:to>
    <xdr:sp macro="" textlink="">
      <xdr:nvSpPr>
        <xdr:cNvPr id="2" name="TextBox 1">
          <a:extLst>
            <a:ext uri="{FF2B5EF4-FFF2-40B4-BE49-F238E27FC236}">
              <a16:creationId xmlns:a16="http://schemas.microsoft.com/office/drawing/2014/main" id="{1DC108C4-AB17-1121-58CD-5C75785ACDC2}"/>
            </a:ext>
            <a:ext uri="{147F2762-F138-4A5C-976F-8EAC2B608ADB}">
              <a16:predDERef xmlns:a16="http://schemas.microsoft.com/office/drawing/2014/main" pred="{204E265D-0D52-43A4-86F1-779ED9EAE776}"/>
            </a:ext>
          </a:extLst>
        </xdr:cNvPr>
        <xdr:cNvSpPr txBox="1"/>
      </xdr:nvSpPr>
      <xdr:spPr>
        <a:xfrm>
          <a:off x="0" y="13061157"/>
          <a:ext cx="5572126" cy="2226468"/>
        </a:xfrm>
        <a:prstGeom prst="rect">
          <a:avLst/>
        </a:prstGeom>
        <a:solidFill>
          <a:schemeClr val="lt1"/>
        </a:solidFill>
        <a:ln w="12700" cmpd="sng">
          <a:solidFill>
            <a:schemeClr val="tx1"/>
          </a:solidFill>
        </a:ln>
      </xdr:spPr>
      <xdr:txBody>
        <a:bodyPr spcFirstLastPara="0" vertOverflow="clip" horzOverflow="clip" wrap="square" lIns="91440" tIns="45720" rIns="91440" bIns="45720" rtlCol="0" anchor="t">
          <a:noAutofit/>
        </a:bodyPr>
        <a:lstStyle/>
        <a:p>
          <a:pPr marL="0" indent="0" algn="l"/>
          <a:r>
            <a:rPr lang="en-US" sz="1600" b="1" i="0" u="none" strike="noStrike">
              <a:solidFill>
                <a:srgbClr val="000000"/>
              </a:solidFill>
              <a:latin typeface="Calibri" panose="020F0502020204030204" pitchFamily="34" charset="0"/>
              <a:cs typeface="Calibri" panose="020F0502020204030204" pitchFamily="34" charset="0"/>
            </a:rPr>
            <a:t>Authorised by:</a:t>
          </a:r>
        </a:p>
        <a:p>
          <a:pPr marL="0" indent="0" algn="l"/>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cs typeface="Calibri" panose="020F0502020204030204" pitchFamily="34" charset="0"/>
            </a:rPr>
            <a:t>Name:           ______________________________________________</a:t>
          </a:r>
        </a:p>
        <a:p>
          <a:pPr marL="0" indent="0" algn="l"/>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cs typeface="Calibri" panose="020F0502020204030204" pitchFamily="34" charset="0"/>
            </a:rPr>
            <a:t>Designation:______________________________________________</a:t>
          </a:r>
        </a:p>
        <a:p>
          <a:pPr marL="0" indent="0" algn="l"/>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cs typeface="Calibri" panose="020F0502020204030204" pitchFamily="34" charset="0"/>
            </a:rPr>
            <a:t>Signature:     ______________________________________________</a:t>
          </a:r>
        </a:p>
        <a:p>
          <a:pPr marL="0" indent="0" algn="l"/>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cs typeface="Calibri" panose="020F0502020204030204" pitchFamily="34" charset="0"/>
            </a:rPr>
            <a:t>Date:              _____________________________________________</a:t>
          </a:r>
        </a:p>
        <a:p>
          <a:pPr marL="0" indent="0" algn="l"/>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endParaRPr lang="en-US" sz="1400">
            <a:latin typeface="+mn-lt"/>
            <a:ea typeface="+mn-lt"/>
            <a:cs typeface="+mn-l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Patrick Nkosi" id="{B3E1E74A-2AA1-4844-9018-B671B66FB288}" userId="S::NkosiIP@eskom.co.za::ff60373a-055a-40ad-9a86-058bf3584ae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2" dT="2022-11-28T07:01:15.91" personId="{B3E1E74A-2AA1-4844-9018-B671B66FB288}" id="{49B492C3-9E16-4361-BC9D-9E7B7AA2965F}">
    <text>how are we going to judge compliance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64"/>
  <sheetViews>
    <sheetView showGridLines="0" tabSelected="1" topLeftCell="A23" zoomScale="55" zoomScaleNormal="55" workbookViewId="0">
      <selection activeCell="F68" sqref="F68"/>
    </sheetView>
  </sheetViews>
  <sheetFormatPr defaultColWidth="9.140625" defaultRowHeight="14.25" x14ac:dyDescent="0.2"/>
  <cols>
    <col min="1" max="1" width="17.140625" style="3" customWidth="1"/>
    <col min="2" max="2" width="34.42578125" style="3" customWidth="1"/>
    <col min="3" max="3" width="53.140625" style="3" customWidth="1"/>
    <col min="4" max="4" width="16" style="3" customWidth="1"/>
    <col min="5" max="5" width="11.140625" style="3" customWidth="1"/>
    <col min="6" max="6" width="11.42578125" style="3" customWidth="1"/>
    <col min="7" max="7" width="15" style="3" customWidth="1"/>
    <col min="8" max="8" width="14.42578125" style="3" customWidth="1"/>
    <col min="9" max="9" width="9.140625" style="3"/>
    <col min="10" max="10" width="17.7109375" style="3" customWidth="1"/>
    <col min="11" max="11" width="9.140625" style="3"/>
    <col min="12" max="12" width="31" style="3" customWidth="1"/>
    <col min="13" max="16384" width="9.140625" style="3"/>
  </cols>
  <sheetData>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15.75" x14ac:dyDescent="0.25">
      <c r="A7" s="39" t="s">
        <v>4</v>
      </c>
      <c r="B7" s="39"/>
      <c r="C7" s="39"/>
      <c r="G7" s="180" t="s">
        <v>5</v>
      </c>
      <c r="H7" s="181"/>
      <c r="I7" s="181"/>
      <c r="J7" s="181"/>
      <c r="K7" s="181"/>
      <c r="L7" s="182"/>
    </row>
    <row r="8" spans="1:13" x14ac:dyDescent="0.2">
      <c r="A8" s="112"/>
      <c r="B8" s="113"/>
      <c r="C8" s="114"/>
      <c r="G8" s="172" t="s">
        <v>6</v>
      </c>
      <c r="H8" s="173"/>
      <c r="I8" s="173"/>
      <c r="J8" s="173"/>
      <c r="K8" s="173"/>
      <c r="L8" s="183"/>
    </row>
    <row r="9" spans="1:13" x14ac:dyDescent="0.2">
      <c r="A9" s="112" t="s">
        <v>7</v>
      </c>
      <c r="B9" s="112"/>
      <c r="C9" s="112"/>
      <c r="G9" s="172" t="s">
        <v>8</v>
      </c>
      <c r="H9" s="173"/>
      <c r="I9" s="173"/>
      <c r="J9" s="173"/>
      <c r="K9" s="173"/>
      <c r="L9" s="183"/>
    </row>
    <row r="10" spans="1:13" x14ac:dyDescent="0.2">
      <c r="A10" s="112" t="s">
        <v>9</v>
      </c>
      <c r="B10" s="113"/>
      <c r="C10" s="114"/>
      <c r="G10" s="169" t="s">
        <v>10</v>
      </c>
      <c r="H10" s="170"/>
      <c r="I10" s="170"/>
      <c r="J10" s="170"/>
      <c r="K10" s="170"/>
      <c r="L10" s="171"/>
    </row>
    <row r="11" spans="1:13" x14ac:dyDescent="0.2">
      <c r="A11" s="112" t="s">
        <v>11</v>
      </c>
      <c r="B11" s="113"/>
      <c r="C11" s="114"/>
      <c r="G11" s="172" t="s">
        <v>12</v>
      </c>
      <c r="H11" s="173"/>
      <c r="I11" s="173"/>
      <c r="J11" s="173"/>
      <c r="K11" s="173"/>
      <c r="L11" s="109">
        <v>0.8</v>
      </c>
    </row>
    <row r="12" spans="1:13" x14ac:dyDescent="0.2">
      <c r="A12" s="40" t="s">
        <v>13</v>
      </c>
      <c r="B12" s="41"/>
      <c r="C12" s="114"/>
      <c r="G12" s="172" t="s">
        <v>14</v>
      </c>
      <c r="H12" s="173"/>
      <c r="I12" s="173"/>
      <c r="J12" s="173"/>
      <c r="K12" s="173"/>
      <c r="L12" s="109">
        <v>0.8</v>
      </c>
    </row>
    <row r="13" spans="1:13" ht="15" thickBot="1" x14ac:dyDescent="0.25">
      <c r="A13" s="112" t="s">
        <v>15</v>
      </c>
      <c r="B13" s="113"/>
      <c r="C13" s="114"/>
      <c r="G13" s="174" t="s">
        <v>16</v>
      </c>
      <c r="H13" s="175"/>
      <c r="I13" s="175"/>
      <c r="J13" s="175"/>
      <c r="K13" s="175"/>
      <c r="L13" s="110">
        <f>(0.5*L11)+(0.5*L12)</f>
        <v>0.8</v>
      </c>
    </row>
    <row r="14" spans="1:13" x14ac:dyDescent="0.2">
      <c r="A14" s="112" t="s">
        <v>17</v>
      </c>
      <c r="B14" s="113"/>
      <c r="C14" s="114"/>
    </row>
    <row r="15" spans="1:13" x14ac:dyDescent="0.2">
      <c r="A15" s="112" t="s">
        <v>18</v>
      </c>
      <c r="B15" s="113"/>
      <c r="C15" s="112"/>
    </row>
    <row r="16" spans="1:13" x14ac:dyDescent="0.2">
      <c r="A16" s="112" t="s">
        <v>19</v>
      </c>
      <c r="B16" s="113"/>
      <c r="C16" s="112"/>
    </row>
    <row r="17" spans="1:12" x14ac:dyDescent="0.2">
      <c r="A17" s="115"/>
      <c r="B17" s="113"/>
      <c r="C17" s="112"/>
    </row>
    <row r="18" spans="1:12" ht="15.75" x14ac:dyDescent="0.25">
      <c r="A18" s="39" t="s">
        <v>20</v>
      </c>
      <c r="B18" s="113"/>
      <c r="C18" s="114"/>
    </row>
    <row r="19" spans="1:12" ht="15" x14ac:dyDescent="0.25">
      <c r="A19" s="42" t="s">
        <v>21</v>
      </c>
      <c r="B19" s="43" t="s">
        <v>22</v>
      </c>
      <c r="C19" s="44" t="s">
        <v>23</v>
      </c>
      <c r="D19" s="168" t="s">
        <v>24</v>
      </c>
      <c r="E19" s="168"/>
      <c r="F19" s="43"/>
      <c r="G19" s="168" t="s">
        <v>25</v>
      </c>
      <c r="H19" s="168"/>
      <c r="I19" s="168"/>
      <c r="J19" s="168"/>
      <c r="K19" s="168"/>
      <c r="L19" s="168"/>
    </row>
    <row r="20" spans="1:12" ht="26.25" thickBot="1" x14ac:dyDescent="0.25">
      <c r="A20" s="45"/>
      <c r="B20" s="121"/>
      <c r="C20" s="122"/>
      <c r="D20" s="111" t="s">
        <v>26</v>
      </c>
      <c r="E20" s="134" t="s">
        <v>27</v>
      </c>
      <c r="F20" s="134" t="s">
        <v>28</v>
      </c>
    </row>
    <row r="21" spans="1:12" x14ac:dyDescent="0.2">
      <c r="A21" s="184">
        <v>2</v>
      </c>
      <c r="B21" s="190" t="s">
        <v>29</v>
      </c>
      <c r="C21" s="123" t="s">
        <v>30</v>
      </c>
      <c r="D21" s="165">
        <v>0.8</v>
      </c>
      <c r="E21" s="165">
        <f>Requirements!I50</f>
        <v>1</v>
      </c>
      <c r="F21" s="165">
        <f>D21*E21</f>
        <v>0.8</v>
      </c>
      <c r="G21" s="116"/>
      <c r="H21" s="72"/>
      <c r="I21" s="72"/>
      <c r="J21" s="72"/>
      <c r="K21" s="72"/>
      <c r="L21" s="73"/>
    </row>
    <row r="22" spans="1:12" ht="15" customHeight="1" x14ac:dyDescent="0.2">
      <c r="A22" s="185"/>
      <c r="B22" s="191"/>
      <c r="C22" s="124" t="s">
        <v>31</v>
      </c>
      <c r="D22" s="166"/>
      <c r="E22" s="166"/>
      <c r="F22" s="166"/>
      <c r="G22" s="117"/>
      <c r="L22" s="118"/>
    </row>
    <row r="23" spans="1:12" ht="38.25" x14ac:dyDescent="0.2">
      <c r="A23" s="185"/>
      <c r="B23" s="191"/>
      <c r="C23" s="125" t="s">
        <v>32</v>
      </c>
      <c r="D23" s="166"/>
      <c r="E23" s="166"/>
      <c r="F23" s="166"/>
      <c r="G23" s="117"/>
      <c r="L23" s="118"/>
    </row>
    <row r="24" spans="1:12" ht="27" customHeight="1" thickBot="1" x14ac:dyDescent="0.25">
      <c r="A24" s="186"/>
      <c r="B24" s="192"/>
      <c r="C24" s="126" t="s">
        <v>33</v>
      </c>
      <c r="D24" s="167"/>
      <c r="E24" s="167"/>
      <c r="F24" s="167"/>
      <c r="G24" s="119"/>
      <c r="H24" s="120"/>
      <c r="I24" s="120"/>
      <c r="J24" s="120"/>
      <c r="K24" s="120"/>
      <c r="L24" s="74"/>
    </row>
    <row r="25" spans="1:12" ht="15" thickBot="1" x14ac:dyDescent="0.25">
      <c r="A25" s="45"/>
      <c r="B25" s="121"/>
      <c r="C25" s="127"/>
      <c r="D25" s="127"/>
      <c r="E25" s="122"/>
      <c r="F25" s="122"/>
    </row>
    <row r="26" spans="1:12" x14ac:dyDescent="0.2">
      <c r="A26" s="184">
        <v>3</v>
      </c>
      <c r="B26" s="190" t="s">
        <v>34</v>
      </c>
      <c r="C26" s="123" t="s">
        <v>30</v>
      </c>
      <c r="D26" s="165">
        <v>0.1</v>
      </c>
      <c r="E26" s="165">
        <f>'Organisational Experience'!I22</f>
        <v>1</v>
      </c>
      <c r="F26" s="165">
        <f>D26*E26</f>
        <v>0.1</v>
      </c>
      <c r="G26" s="116"/>
      <c r="H26" s="72"/>
      <c r="I26" s="72"/>
      <c r="J26" s="72"/>
      <c r="K26" s="72"/>
      <c r="L26" s="73"/>
    </row>
    <row r="27" spans="1:12" ht="25.5" x14ac:dyDescent="0.2">
      <c r="A27" s="185"/>
      <c r="B27" s="191"/>
      <c r="C27" s="124" t="s">
        <v>35</v>
      </c>
      <c r="D27" s="166"/>
      <c r="E27" s="166"/>
      <c r="F27" s="166"/>
      <c r="G27" s="117"/>
      <c r="L27" s="118"/>
    </row>
    <row r="28" spans="1:12" ht="25.5" x14ac:dyDescent="0.2">
      <c r="A28" s="185"/>
      <c r="B28" s="191"/>
      <c r="C28" s="124" t="s">
        <v>36</v>
      </c>
      <c r="D28" s="166"/>
      <c r="E28" s="166"/>
      <c r="F28" s="166"/>
      <c r="G28" s="117"/>
      <c r="L28" s="118"/>
    </row>
    <row r="29" spans="1:12" ht="15.75" customHeight="1" thickBot="1" x14ac:dyDescent="0.25">
      <c r="A29" s="186"/>
      <c r="B29" s="192"/>
      <c r="C29" s="124"/>
      <c r="D29" s="167"/>
      <c r="E29" s="167"/>
      <c r="F29" s="167"/>
      <c r="G29" s="119"/>
      <c r="H29" s="120"/>
      <c r="I29" s="120"/>
      <c r="J29" s="120"/>
      <c r="K29" s="120"/>
      <c r="L29" s="74"/>
    </row>
    <row r="30" spans="1:12" ht="25.5" x14ac:dyDescent="0.2">
      <c r="A30" s="184">
        <v>4</v>
      </c>
      <c r="B30" s="193" t="s">
        <v>37</v>
      </c>
      <c r="C30" s="123" t="s">
        <v>38</v>
      </c>
      <c r="D30" s="165">
        <v>0.1</v>
      </c>
      <c r="E30" s="165">
        <f>'Implementation Partner'!I44</f>
        <v>1</v>
      </c>
      <c r="F30" s="165">
        <f>D30*E30</f>
        <v>0.1</v>
      </c>
      <c r="G30" s="116"/>
      <c r="H30" s="72"/>
      <c r="I30" s="72"/>
      <c r="J30" s="72"/>
      <c r="K30" s="72"/>
      <c r="L30" s="73"/>
    </row>
    <row r="31" spans="1:12" ht="25.5" x14ac:dyDescent="0.2">
      <c r="A31" s="185"/>
      <c r="B31" s="194"/>
      <c r="C31" s="124" t="s">
        <v>35</v>
      </c>
      <c r="D31" s="166"/>
      <c r="E31" s="166"/>
      <c r="F31" s="166"/>
      <c r="L31" s="118"/>
    </row>
    <row r="32" spans="1:12" ht="25.5" x14ac:dyDescent="0.2">
      <c r="A32" s="185"/>
      <c r="B32" s="194"/>
      <c r="C32" s="124" t="s">
        <v>36</v>
      </c>
      <c r="D32" s="166"/>
      <c r="E32" s="166"/>
      <c r="F32" s="166"/>
      <c r="G32" s="117"/>
      <c r="L32" s="118"/>
    </row>
    <row r="33" spans="1:14" ht="15.75" customHeight="1" thickBot="1" x14ac:dyDescent="0.25">
      <c r="A33" s="186"/>
      <c r="B33" s="195"/>
      <c r="C33" s="124"/>
      <c r="D33" s="167"/>
      <c r="E33" s="167"/>
      <c r="F33" s="167"/>
      <c r="G33" s="119"/>
      <c r="H33" s="120"/>
      <c r="I33" s="120"/>
      <c r="J33" s="120"/>
      <c r="K33" s="120"/>
      <c r="L33" s="74"/>
    </row>
    <row r="34" spans="1:14" ht="15" thickBot="1" x14ac:dyDescent="0.25">
      <c r="A34" s="46"/>
      <c r="B34" s="128"/>
      <c r="C34" s="129"/>
      <c r="D34" s="129"/>
      <c r="E34" s="122"/>
      <c r="F34" s="122"/>
    </row>
    <row r="35" spans="1:14" ht="15" thickBot="1" x14ac:dyDescent="0.25">
      <c r="C35" s="47" t="s">
        <v>39</v>
      </c>
      <c r="D35" s="91">
        <f>SUM(D20:D33)</f>
        <v>1</v>
      </c>
      <c r="E35" s="152"/>
      <c r="F35" s="152">
        <f>SUM(F21:F33)</f>
        <v>1</v>
      </c>
      <c r="G35" s="138" t="s">
        <v>40</v>
      </c>
      <c r="H35" s="139"/>
      <c r="I35" s="139"/>
      <c r="J35" s="139"/>
      <c r="K35" s="139"/>
      <c r="L35" s="140"/>
      <c r="N35" s="141"/>
    </row>
    <row r="36" spans="1:14" ht="15" thickBot="1" x14ac:dyDescent="0.25">
      <c r="A36" s="45"/>
      <c r="B36" s="121"/>
      <c r="C36" s="127"/>
      <c r="D36" s="127"/>
      <c r="E36" s="122"/>
      <c r="F36" s="122"/>
    </row>
    <row r="37" spans="1:14" ht="38.25" x14ac:dyDescent="0.2">
      <c r="A37" s="184">
        <v>5</v>
      </c>
      <c r="B37" s="187" t="s">
        <v>41</v>
      </c>
      <c r="C37" s="123" t="s">
        <v>42</v>
      </c>
      <c r="D37" s="165">
        <v>1</v>
      </c>
      <c r="E37" s="165">
        <f>'SIP Demonstration'!I25</f>
        <v>1</v>
      </c>
      <c r="F37" s="165">
        <f>D37*E37</f>
        <v>1</v>
      </c>
      <c r="G37" s="116"/>
      <c r="H37" s="72"/>
      <c r="I37" s="72"/>
      <c r="J37" s="72"/>
      <c r="K37" s="72"/>
      <c r="L37" s="73"/>
    </row>
    <row r="38" spans="1:14" ht="114.75" x14ac:dyDescent="0.2">
      <c r="A38" s="185"/>
      <c r="B38" s="188"/>
      <c r="C38" s="124" t="s">
        <v>43</v>
      </c>
      <c r="D38" s="166"/>
      <c r="E38" s="166"/>
      <c r="F38" s="166"/>
      <c r="G38" s="117"/>
      <c r="L38" s="118"/>
    </row>
    <row r="39" spans="1:14" x14ac:dyDescent="0.2">
      <c r="A39" s="185"/>
      <c r="B39" s="188"/>
      <c r="C39" s="4"/>
      <c r="D39" s="166"/>
      <c r="E39" s="166"/>
      <c r="F39" s="166"/>
      <c r="G39" s="117"/>
      <c r="L39" s="118"/>
    </row>
    <row r="40" spans="1:14" ht="15.75" customHeight="1" thickBot="1" x14ac:dyDescent="0.25">
      <c r="A40" s="186"/>
      <c r="B40" s="189"/>
      <c r="C40" s="4"/>
      <c r="D40" s="167"/>
      <c r="E40" s="167"/>
      <c r="F40" s="167"/>
      <c r="G40" s="119"/>
      <c r="H40" s="120"/>
      <c r="I40" s="120"/>
      <c r="J40" s="120"/>
      <c r="K40" s="120"/>
      <c r="L40" s="74"/>
    </row>
    <row r="41" spans="1:14" ht="15" thickBot="1" x14ac:dyDescent="0.25">
      <c r="A41" s="121"/>
      <c r="B41" s="121"/>
      <c r="C41" s="47" t="s">
        <v>44</v>
      </c>
      <c r="D41" s="91">
        <f>D37</f>
        <v>1</v>
      </c>
      <c r="E41" s="91"/>
      <c r="F41" s="91">
        <f>F37</f>
        <v>1</v>
      </c>
      <c r="G41" s="138" t="s">
        <v>45</v>
      </c>
      <c r="H41" s="139"/>
      <c r="I41" s="139"/>
      <c r="J41" s="139"/>
      <c r="K41" s="139"/>
      <c r="L41" s="140"/>
      <c r="N41" s="141"/>
    </row>
    <row r="42" spans="1:14" ht="15" thickBot="1" x14ac:dyDescent="0.25"/>
    <row r="43" spans="1:14" ht="39" thickBot="1" x14ac:dyDescent="0.25">
      <c r="A43" s="142">
        <v>6</v>
      </c>
      <c r="B43" s="143" t="s">
        <v>46</v>
      </c>
      <c r="C43" s="144" t="s">
        <v>47</v>
      </c>
      <c r="D43" s="145"/>
      <c r="E43" s="135"/>
      <c r="F43" s="152">
        <f>(0.5*F35)+(0.5*F41)</f>
        <v>1</v>
      </c>
      <c r="G43" s="155" t="s">
        <v>48</v>
      </c>
      <c r="H43" s="136"/>
      <c r="I43" s="136"/>
      <c r="J43" s="136"/>
      <c r="K43" s="136"/>
      <c r="L43" s="137"/>
    </row>
    <row r="44" spans="1:14" x14ac:dyDescent="0.2">
      <c r="C44" s="114"/>
    </row>
    <row r="45" spans="1:14" x14ac:dyDescent="0.2">
      <c r="C45" s="114"/>
    </row>
    <row r="46" spans="1:14" hidden="1" x14ac:dyDescent="0.2">
      <c r="C46" s="114"/>
    </row>
    <row r="47" spans="1:14" ht="15" hidden="1" thickBot="1" x14ac:dyDescent="0.25"/>
    <row r="48" spans="1:14" ht="15.75" hidden="1" x14ac:dyDescent="0.2">
      <c r="B48" s="130" t="s">
        <v>49</v>
      </c>
      <c r="D48" s="130" t="s">
        <v>49</v>
      </c>
    </row>
    <row r="49" spans="2:4" ht="15" hidden="1" x14ac:dyDescent="0.25">
      <c r="B49" s="131" t="s">
        <v>50</v>
      </c>
      <c r="C49" s="132"/>
      <c r="D49" s="131" t="s">
        <v>50</v>
      </c>
    </row>
    <row r="50" spans="2:4" ht="15.75" hidden="1" thickBot="1" x14ac:dyDescent="0.3">
      <c r="B50" s="131" t="s">
        <v>51</v>
      </c>
      <c r="C50" s="132"/>
      <c r="D50" s="133" t="s">
        <v>52</v>
      </c>
    </row>
    <row r="51" spans="2:4" ht="15.75" hidden="1" thickBot="1" x14ac:dyDescent="0.3">
      <c r="B51" s="133" t="s">
        <v>52</v>
      </c>
      <c r="C51" s="132"/>
    </row>
    <row r="52" spans="2:4" ht="15" hidden="1" thickBot="1" x14ac:dyDescent="0.25"/>
    <row r="53" spans="2:4" ht="15.75" hidden="1" x14ac:dyDescent="0.2">
      <c r="B53" s="130" t="s">
        <v>53</v>
      </c>
    </row>
    <row r="54" spans="2:4" ht="15" hidden="1" x14ac:dyDescent="0.25">
      <c r="B54" s="131" t="s">
        <v>54</v>
      </c>
      <c r="C54" s="132">
        <v>3</v>
      </c>
    </row>
    <row r="55" spans="2:4" ht="15" hidden="1" x14ac:dyDescent="0.25">
      <c r="B55" s="131" t="s">
        <v>55</v>
      </c>
      <c r="C55" s="132">
        <v>1</v>
      </c>
    </row>
    <row r="56" spans="2:4" ht="15.75" hidden="1" thickBot="1" x14ac:dyDescent="0.3">
      <c r="B56" s="133" t="s">
        <v>56</v>
      </c>
      <c r="C56" s="132">
        <v>0</v>
      </c>
    </row>
    <row r="57" spans="2:4" hidden="1" x14ac:dyDescent="0.2"/>
    <row r="58" spans="2:4" ht="15" hidden="1" thickBot="1" x14ac:dyDescent="0.25"/>
    <row r="59" spans="2:4" ht="15.75" hidden="1" x14ac:dyDescent="0.2">
      <c r="B59" s="130" t="s">
        <v>53</v>
      </c>
    </row>
    <row r="60" spans="2:4" ht="15" hidden="1" x14ac:dyDescent="0.25">
      <c r="B60" s="131" t="s">
        <v>54</v>
      </c>
      <c r="C60" s="132">
        <v>3</v>
      </c>
    </row>
    <row r="61" spans="2:4" ht="15.75" hidden="1" thickBot="1" x14ac:dyDescent="0.3">
      <c r="B61" s="133" t="s">
        <v>56</v>
      </c>
      <c r="C61" s="132">
        <v>0</v>
      </c>
    </row>
    <row r="62" spans="2:4" hidden="1" x14ac:dyDescent="0.2"/>
    <row r="63" spans="2:4" hidden="1" x14ac:dyDescent="0.2"/>
    <row r="64" spans="2:4" hidden="1" x14ac:dyDescent="0.2"/>
  </sheetData>
  <mergeCells count="34">
    <mergeCell ref="A2:D2"/>
    <mergeCell ref="A37:A40"/>
    <mergeCell ref="B37:B40"/>
    <mergeCell ref="D37:D40"/>
    <mergeCell ref="A21:A24"/>
    <mergeCell ref="B21:B24"/>
    <mergeCell ref="D21:D24"/>
    <mergeCell ref="A30:A33"/>
    <mergeCell ref="B30:B33"/>
    <mergeCell ref="D30:D33"/>
    <mergeCell ref="A26:A29"/>
    <mergeCell ref="B26:B29"/>
    <mergeCell ref="D26:D29"/>
    <mergeCell ref="G6:M6"/>
    <mergeCell ref="A3:D3"/>
    <mergeCell ref="G7:L7"/>
    <mergeCell ref="G8:L8"/>
    <mergeCell ref="G9:L9"/>
    <mergeCell ref="G10:L10"/>
    <mergeCell ref="G11:K11"/>
    <mergeCell ref="G12:K12"/>
    <mergeCell ref="G13:K13"/>
    <mergeCell ref="E21:E24"/>
    <mergeCell ref="I19:J19"/>
    <mergeCell ref="K19:L19"/>
    <mergeCell ref="E26:E29"/>
    <mergeCell ref="E30:E33"/>
    <mergeCell ref="E37:E40"/>
    <mergeCell ref="D19:E19"/>
    <mergeCell ref="G19:H19"/>
    <mergeCell ref="F21:F24"/>
    <mergeCell ref="F26:F29"/>
    <mergeCell ref="F30:F33"/>
    <mergeCell ref="F37:F40"/>
  </mergeCells>
  <hyperlinks>
    <hyperlink ref="B21:B22" location="'3 Category 1 Gatekeepers'!A1" display="'3 Category 1 Gatekeepers'!A1" xr:uid="{00000000-0004-0000-0000-000001000000}"/>
    <hyperlink ref="B37:B40" location="'SIP Demonstration'!A1" display="SIP Demonstration" xr:uid="{00000000-0004-0000-0000-000002000000}"/>
    <hyperlink ref="B30:B33" location="'Implementation Partner'!A1" display="Implementation Partnership" xr:uid="{00000000-0004-0000-0000-000003000000}"/>
    <hyperlink ref="B26:B29" location="'Organisational Experience'!A1" display="Organizational Requirements" xr:uid="{00000000-0004-0000-0000-000004000000}"/>
    <hyperlink ref="B21:B24" location="Requirements!A1" display="Requirements" xr:uid="{00000000-0004-0000-0000-000005000000}"/>
  </hyperlinks>
  <pageMargins left="0.7" right="0.7" top="0.75" bottom="0.75" header="0.3" footer="0.3"/>
  <pageSetup paperSize="9" scale="41"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1"/>
  <sheetViews>
    <sheetView showGridLines="0" topLeftCell="A7" zoomScale="90" zoomScaleNormal="90" workbookViewId="0">
      <selection activeCell="C10" sqref="C10"/>
    </sheetView>
  </sheetViews>
  <sheetFormatPr defaultColWidth="9.140625" defaultRowHeight="14.25" x14ac:dyDescent="0.2"/>
  <cols>
    <col min="1" max="1" width="63.5703125" style="3" customWidth="1"/>
    <col min="2" max="2" width="20.42578125" style="3" customWidth="1"/>
    <col min="3" max="3" width="39.7109375" style="3" customWidth="1"/>
    <col min="4" max="4" width="20.140625" style="3" customWidth="1"/>
    <col min="5" max="5" width="34.85546875" style="3" customWidth="1"/>
    <col min="6" max="6" width="18.140625" style="3" customWidth="1"/>
    <col min="7" max="16384" width="9.140625" style="3"/>
  </cols>
  <sheetData>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45.75" customHeight="1" thickBot="1" x14ac:dyDescent="0.3">
      <c r="A7" s="4"/>
      <c r="B7" s="198" t="s">
        <v>57</v>
      </c>
      <c r="C7" s="199"/>
      <c r="D7" s="196" t="s">
        <v>58</v>
      </c>
      <c r="E7" s="197"/>
      <c r="F7" s="29"/>
    </row>
    <row r="8" spans="1:13" ht="25.5" x14ac:dyDescent="0.2">
      <c r="A8" s="76" t="s">
        <v>59</v>
      </c>
      <c r="B8" s="156" t="s">
        <v>60</v>
      </c>
      <c r="C8" s="156" t="s">
        <v>61</v>
      </c>
      <c r="D8" s="157" t="s">
        <v>60</v>
      </c>
      <c r="E8" s="157" t="s">
        <v>25</v>
      </c>
      <c r="F8" s="30"/>
    </row>
    <row r="9" spans="1:13" ht="68.25" customHeight="1" x14ac:dyDescent="0.2">
      <c r="A9" s="77" t="s">
        <v>62</v>
      </c>
      <c r="B9" s="77" t="s">
        <v>50</v>
      </c>
      <c r="C9" s="77" t="s">
        <v>63</v>
      </c>
      <c r="D9" s="77" t="s">
        <v>64</v>
      </c>
      <c r="E9" s="78"/>
      <c r="F9" s="27"/>
    </row>
    <row r="10" spans="1:13" ht="51" x14ac:dyDescent="0.2">
      <c r="A10" s="82" t="s">
        <v>65</v>
      </c>
      <c r="B10" s="77" t="s">
        <v>50</v>
      </c>
      <c r="C10" s="77" t="s">
        <v>66</v>
      </c>
      <c r="D10" s="77" t="s">
        <v>64</v>
      </c>
      <c r="E10" s="78"/>
    </row>
    <row r="20" spans="2:2" x14ac:dyDescent="0.2">
      <c r="B20" s="27"/>
    </row>
    <row r="21" spans="2:2" x14ac:dyDescent="0.2">
      <c r="B21" s="27"/>
    </row>
  </sheetData>
  <mergeCells count="5">
    <mergeCell ref="D7:E7"/>
    <mergeCell ref="B7:C7"/>
    <mergeCell ref="A2:D2"/>
    <mergeCell ref="A3:D3"/>
    <mergeCell ref="G6:M6"/>
  </mergeCells>
  <dataValidations count="1">
    <dataValidation type="list" allowBlank="1" showInputMessage="1" showErrorMessage="1" sqref="D9:D10" xr:uid="{00000000-0002-0000-0100-000000000000}">
      <formula1>$D$50:$D$51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Instructions!$D$49:$D$50</xm:f>
          </x14:formula1>
          <xm:sqref>B9:B10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73"/>
  <sheetViews>
    <sheetView showGridLines="0" topLeftCell="A27" zoomScale="80" zoomScaleNormal="80" workbookViewId="0">
      <selection activeCell="F31" sqref="F31"/>
    </sheetView>
  </sheetViews>
  <sheetFormatPr defaultColWidth="9.140625" defaultRowHeight="14.25" x14ac:dyDescent="0.2"/>
  <cols>
    <col min="1" max="1" width="54" style="3" customWidth="1"/>
    <col min="2" max="2" width="21" style="3" customWidth="1"/>
    <col min="3" max="3" width="31.7109375" style="3" customWidth="1"/>
    <col min="4" max="4" width="14.140625" style="3" customWidth="1"/>
    <col min="5" max="5" width="16.140625" style="3" bestFit="1" customWidth="1"/>
    <col min="6" max="6" width="54.5703125" style="3" customWidth="1"/>
    <col min="7" max="7" width="24" style="3" customWidth="1"/>
    <col min="8" max="8" width="12.28515625" style="3" customWidth="1"/>
    <col min="9" max="15" width="9.140625" style="3"/>
    <col min="16" max="16" width="18.7109375" style="3" customWidth="1"/>
    <col min="17" max="16384" width="9.140625" style="3"/>
  </cols>
  <sheetData>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46.5" customHeight="1" thickBot="1" x14ac:dyDescent="0.25">
      <c r="A7" s="207" t="s">
        <v>67</v>
      </c>
      <c r="B7" s="207"/>
      <c r="C7" s="208"/>
      <c r="D7" s="209" t="s">
        <v>68</v>
      </c>
      <c r="E7" s="209"/>
      <c r="F7" s="209"/>
      <c r="G7" s="209"/>
      <c r="H7" s="209"/>
      <c r="I7" s="209"/>
      <c r="J7" s="210"/>
    </row>
    <row r="8" spans="1:13" ht="159.75" customHeight="1" thickBot="1" x14ac:dyDescent="0.25">
      <c r="A8" s="5" t="s">
        <v>69</v>
      </c>
      <c r="B8" s="5" t="s">
        <v>70</v>
      </c>
      <c r="C8" s="83" t="s">
        <v>71</v>
      </c>
      <c r="D8" s="7" t="s">
        <v>72</v>
      </c>
      <c r="E8" s="25" t="s">
        <v>73</v>
      </c>
      <c r="F8" s="26" t="s">
        <v>74</v>
      </c>
      <c r="G8" s="26" t="s">
        <v>75</v>
      </c>
      <c r="H8" s="7" t="s">
        <v>76</v>
      </c>
      <c r="I8" s="7" t="s">
        <v>77</v>
      </c>
      <c r="J8" s="8" t="s">
        <v>78</v>
      </c>
    </row>
    <row r="9" spans="1:13" ht="18" x14ac:dyDescent="0.2">
      <c r="A9" s="221" t="s">
        <v>79</v>
      </c>
      <c r="B9" s="222"/>
      <c r="C9" s="11"/>
      <c r="D9" s="12"/>
      <c r="E9" s="12"/>
      <c r="F9" s="12"/>
      <c r="G9" s="12"/>
      <c r="H9" s="13"/>
      <c r="I9" s="13"/>
      <c r="J9" s="13"/>
    </row>
    <row r="10" spans="1:13" ht="27.75" customHeight="1" x14ac:dyDescent="0.2">
      <c r="A10" s="84" t="s">
        <v>80</v>
      </c>
      <c r="B10" s="71"/>
      <c r="C10" s="71"/>
      <c r="D10" s="71"/>
      <c r="E10" s="71"/>
      <c r="F10" s="71"/>
      <c r="G10" s="71"/>
      <c r="H10" s="71"/>
      <c r="I10" s="71"/>
      <c r="J10" s="71"/>
    </row>
    <row r="11" spans="1:13" ht="38.25" x14ac:dyDescent="0.2">
      <c r="A11" s="68" t="s">
        <v>81</v>
      </c>
      <c r="B11" s="100" t="s">
        <v>50</v>
      </c>
      <c r="C11" s="101"/>
      <c r="D11" s="18">
        <v>10</v>
      </c>
      <c r="E11" s="18"/>
      <c r="F11" s="79" t="s">
        <v>82</v>
      </c>
      <c r="G11" s="49" t="s">
        <v>54</v>
      </c>
      <c r="H11" s="49">
        <f>VLOOKUP(G11,Instructions!$B$54:$C$56,2, FALSE)</f>
        <v>3</v>
      </c>
      <c r="I11" s="49">
        <f t="shared" ref="I11:I25" si="0">IF(D11&gt;0,H11*D11,"")</f>
        <v>30</v>
      </c>
      <c r="J11" s="51">
        <f t="shared" ref="J11:J25" si="1">IF(D11&gt;0,3*D11,"")</f>
        <v>30</v>
      </c>
    </row>
    <row r="12" spans="1:13" ht="51" x14ac:dyDescent="0.2">
      <c r="A12" s="68" t="s">
        <v>83</v>
      </c>
      <c r="B12" s="100" t="s">
        <v>50</v>
      </c>
      <c r="C12" s="101"/>
      <c r="D12" s="18">
        <v>10</v>
      </c>
      <c r="E12" s="18"/>
      <c r="F12" s="85" t="s">
        <v>84</v>
      </c>
      <c r="G12" s="49" t="s">
        <v>54</v>
      </c>
      <c r="H12" s="49">
        <f>VLOOKUP(G12,Instructions!$B$54:$C$56,2, FALSE)</f>
        <v>3</v>
      </c>
      <c r="I12" s="103">
        <f t="shared" ref="I12" si="2">IF(D12&gt;0,H12*D12,"")</f>
        <v>30</v>
      </c>
      <c r="J12" s="104">
        <f t="shared" ref="J12" si="3">IF(D12&gt;0,3*D12,"")</f>
        <v>30</v>
      </c>
    </row>
    <row r="13" spans="1:13" ht="25.5" x14ac:dyDescent="0.2">
      <c r="A13" s="68" t="s">
        <v>85</v>
      </c>
      <c r="B13" s="100" t="s">
        <v>50</v>
      </c>
      <c r="C13" s="101"/>
      <c r="D13" s="18">
        <v>1</v>
      </c>
      <c r="E13" s="18"/>
      <c r="F13" s="79" t="s">
        <v>86</v>
      </c>
      <c r="G13" s="49" t="s">
        <v>54</v>
      </c>
      <c r="H13" s="49">
        <f>VLOOKUP(G13,Instructions!$B$54:$C$56,2, FALSE)</f>
        <v>3</v>
      </c>
      <c r="I13" s="49">
        <f t="shared" ref="I13" si="4">IF(D13&gt;0,H13*D13,"")</f>
        <v>3</v>
      </c>
      <c r="J13" s="51">
        <f t="shared" ref="J13" si="5">IF(D13&gt;0,3*D13,"")</f>
        <v>3</v>
      </c>
    </row>
    <row r="14" spans="1:13" ht="114.75" x14ac:dyDescent="0.2">
      <c r="A14" s="68" t="s">
        <v>87</v>
      </c>
      <c r="B14" s="100" t="s">
        <v>50</v>
      </c>
      <c r="C14" s="101"/>
      <c r="D14" s="18">
        <v>10</v>
      </c>
      <c r="E14" s="18"/>
      <c r="F14" s="79" t="s">
        <v>88</v>
      </c>
      <c r="G14" s="49" t="s">
        <v>54</v>
      </c>
      <c r="H14" s="49">
        <f>VLOOKUP(G14,Instructions!$B$54:$C$56,2, FALSE)</f>
        <v>3</v>
      </c>
      <c r="I14" s="49">
        <f t="shared" si="0"/>
        <v>30</v>
      </c>
      <c r="J14" s="51">
        <f t="shared" si="1"/>
        <v>30</v>
      </c>
    </row>
    <row r="15" spans="1:13" ht="38.25" x14ac:dyDescent="0.2">
      <c r="A15" s="68" t="s">
        <v>89</v>
      </c>
      <c r="B15" s="100" t="s">
        <v>50</v>
      </c>
      <c r="C15" s="101"/>
      <c r="D15" s="18">
        <v>10</v>
      </c>
      <c r="E15" s="18"/>
      <c r="F15" s="79" t="s">
        <v>90</v>
      </c>
      <c r="G15" s="49" t="s">
        <v>54</v>
      </c>
      <c r="H15" s="49">
        <f>VLOOKUP(G15,Instructions!$B$54:$C$56,2, FALSE)</f>
        <v>3</v>
      </c>
      <c r="I15" s="49">
        <f t="shared" ref="I15" si="6">IF(D15&gt;0,H15*D15,"")</f>
        <v>30</v>
      </c>
      <c r="J15" s="51">
        <f t="shared" ref="J15" si="7">IF(D15&gt;0,3*D15,"")</f>
        <v>30</v>
      </c>
    </row>
    <row r="16" spans="1:13" ht="25.5" x14ac:dyDescent="0.2">
      <c r="A16" s="68" t="s">
        <v>91</v>
      </c>
      <c r="B16" s="100" t="s">
        <v>50</v>
      </c>
      <c r="C16" s="101"/>
      <c r="D16" s="18">
        <v>10</v>
      </c>
      <c r="E16" s="18"/>
      <c r="F16" s="79" t="s">
        <v>92</v>
      </c>
      <c r="G16" s="49" t="s">
        <v>54</v>
      </c>
      <c r="H16" s="49">
        <f>VLOOKUP(G16,Instructions!$B$54:$C$56,2, FALSE)</f>
        <v>3</v>
      </c>
      <c r="I16" s="49">
        <f t="shared" ref="I16" si="8">IF(D16&gt;0,H16*D16,"")</f>
        <v>30</v>
      </c>
      <c r="J16" s="51">
        <f t="shared" ref="J16" si="9">IF(D16&gt;0,3*D16,"")</f>
        <v>30</v>
      </c>
    </row>
    <row r="17" spans="1:10" ht="25.5" x14ac:dyDescent="0.2">
      <c r="A17" s="82" t="s">
        <v>93</v>
      </c>
      <c r="B17" s="100" t="s">
        <v>50</v>
      </c>
      <c r="C17" s="101"/>
      <c r="D17" s="18">
        <v>5</v>
      </c>
      <c r="E17" s="18"/>
      <c r="F17" s="79" t="s">
        <v>94</v>
      </c>
      <c r="G17" s="49" t="s">
        <v>54</v>
      </c>
      <c r="H17" s="49">
        <f>VLOOKUP(G17,Instructions!$B$54:$C$56,2, FALSE)</f>
        <v>3</v>
      </c>
      <c r="I17" s="49">
        <f t="shared" si="0"/>
        <v>15</v>
      </c>
      <c r="J17" s="51">
        <f t="shared" si="1"/>
        <v>15</v>
      </c>
    </row>
    <row r="18" spans="1:10" ht="48.75" customHeight="1" x14ac:dyDescent="0.2">
      <c r="A18" s="68" t="s">
        <v>95</v>
      </c>
      <c r="B18" s="100" t="s">
        <v>50</v>
      </c>
      <c r="C18" s="101"/>
      <c r="D18" s="18">
        <v>10</v>
      </c>
      <c r="E18" s="18"/>
      <c r="F18" s="79" t="s">
        <v>96</v>
      </c>
      <c r="G18" s="49" t="s">
        <v>54</v>
      </c>
      <c r="H18" s="49">
        <f>VLOOKUP(G18,Instructions!$B$54:$C$56,2, FALSE)</f>
        <v>3</v>
      </c>
      <c r="I18" s="49">
        <f t="shared" si="0"/>
        <v>30</v>
      </c>
      <c r="J18" s="51">
        <f t="shared" si="1"/>
        <v>30</v>
      </c>
    </row>
    <row r="19" spans="1:10" ht="38.25" x14ac:dyDescent="0.2">
      <c r="A19" s="68" t="s">
        <v>97</v>
      </c>
      <c r="B19" s="100" t="s">
        <v>50</v>
      </c>
      <c r="C19" s="101"/>
      <c r="D19" s="18">
        <v>5</v>
      </c>
      <c r="E19" s="18"/>
      <c r="F19" s="79" t="s">
        <v>90</v>
      </c>
      <c r="G19" s="49" t="s">
        <v>54</v>
      </c>
      <c r="H19" s="49">
        <f>VLOOKUP(G19,Instructions!$B$54:$C$56,2, FALSE)</f>
        <v>3</v>
      </c>
      <c r="I19" s="49">
        <f t="shared" si="0"/>
        <v>15</v>
      </c>
      <c r="J19" s="51">
        <f t="shared" si="1"/>
        <v>15</v>
      </c>
    </row>
    <row r="20" spans="1:10" ht="25.5" x14ac:dyDescent="0.2">
      <c r="A20" s="68" t="s">
        <v>98</v>
      </c>
      <c r="B20" s="100" t="s">
        <v>50</v>
      </c>
      <c r="C20" s="101"/>
      <c r="D20" s="18">
        <v>10</v>
      </c>
      <c r="E20" s="18"/>
      <c r="F20" s="79" t="s">
        <v>90</v>
      </c>
      <c r="G20" s="49" t="s">
        <v>54</v>
      </c>
      <c r="H20" s="49">
        <f>VLOOKUP(G20,Instructions!$B$54:$C$56,2, FALSE)</f>
        <v>3</v>
      </c>
      <c r="I20" s="49">
        <f t="shared" ref="I20:I23" si="10">IF(D20&gt;0,H20*D20,"")</f>
        <v>30</v>
      </c>
      <c r="J20" s="51">
        <f t="shared" ref="J20:J23" si="11">IF(D20&gt;0,3*D20,"")</f>
        <v>30</v>
      </c>
    </row>
    <row r="21" spans="1:10" ht="25.5" x14ac:dyDescent="0.2">
      <c r="A21" s="68" t="s">
        <v>99</v>
      </c>
      <c r="B21" s="100" t="s">
        <v>50</v>
      </c>
      <c r="C21" s="101"/>
      <c r="D21" s="18">
        <v>10</v>
      </c>
      <c r="E21" s="18"/>
      <c r="F21" s="79" t="s">
        <v>90</v>
      </c>
      <c r="G21" s="49" t="s">
        <v>54</v>
      </c>
      <c r="H21" s="49">
        <f>VLOOKUP(G21,Instructions!$B$54:$C$56,2, FALSE)</f>
        <v>3</v>
      </c>
      <c r="I21" s="49">
        <f t="shared" si="10"/>
        <v>30</v>
      </c>
      <c r="J21" s="51">
        <f t="shared" si="11"/>
        <v>30</v>
      </c>
    </row>
    <row r="22" spans="1:10" ht="25.5" x14ac:dyDescent="0.2">
      <c r="A22" s="68" t="s">
        <v>100</v>
      </c>
      <c r="B22" s="100" t="s">
        <v>50</v>
      </c>
      <c r="C22" s="101"/>
      <c r="D22" s="18">
        <v>10</v>
      </c>
      <c r="E22" s="18"/>
      <c r="F22" s="79" t="s">
        <v>90</v>
      </c>
      <c r="G22" s="49" t="s">
        <v>54</v>
      </c>
      <c r="H22" s="49">
        <f>VLOOKUP(G22,Instructions!$B$54:$C$56,2, FALSE)</f>
        <v>3</v>
      </c>
      <c r="I22" s="49">
        <f t="shared" si="10"/>
        <v>30</v>
      </c>
      <c r="J22" s="51">
        <f t="shared" si="11"/>
        <v>30</v>
      </c>
    </row>
    <row r="23" spans="1:10" ht="25.5" x14ac:dyDescent="0.2">
      <c r="A23" s="77" t="s">
        <v>101</v>
      </c>
      <c r="B23" s="100" t="s">
        <v>50</v>
      </c>
      <c r="C23" s="101"/>
      <c r="D23" s="18">
        <v>10</v>
      </c>
      <c r="E23" s="18"/>
      <c r="F23" s="79" t="s">
        <v>90</v>
      </c>
      <c r="G23" s="49" t="s">
        <v>54</v>
      </c>
      <c r="H23" s="49">
        <f>VLOOKUP(G23,Instructions!$B$54:$C$56,2, FALSE)</f>
        <v>3</v>
      </c>
      <c r="I23" s="49">
        <f t="shared" si="10"/>
        <v>30</v>
      </c>
      <c r="J23" s="51">
        <f t="shared" si="11"/>
        <v>30</v>
      </c>
    </row>
    <row r="24" spans="1:10" ht="25.5" x14ac:dyDescent="0.2">
      <c r="A24" s="68" t="s">
        <v>102</v>
      </c>
      <c r="B24" s="100" t="s">
        <v>50</v>
      </c>
      <c r="C24" s="101"/>
      <c r="D24" s="18">
        <v>10</v>
      </c>
      <c r="E24" s="18"/>
      <c r="F24" s="79" t="s">
        <v>103</v>
      </c>
      <c r="G24" s="49" t="s">
        <v>54</v>
      </c>
      <c r="H24" s="49">
        <f>VLOOKUP(G24,Instructions!$B$54:$C$56,2, FALSE)</f>
        <v>3</v>
      </c>
      <c r="I24" s="49">
        <f t="shared" si="0"/>
        <v>30</v>
      </c>
      <c r="J24" s="51">
        <f t="shared" si="1"/>
        <v>30</v>
      </c>
    </row>
    <row r="25" spans="1:10" s="87" customFormat="1" ht="25.5" x14ac:dyDescent="0.2">
      <c r="A25" s="86" t="s">
        <v>104</v>
      </c>
      <c r="B25" s="100" t="s">
        <v>50</v>
      </c>
      <c r="C25" s="101"/>
      <c r="D25" s="18">
        <v>10</v>
      </c>
      <c r="E25" s="18"/>
      <c r="F25" s="79" t="s">
        <v>103</v>
      </c>
      <c r="G25" s="49" t="s">
        <v>54</v>
      </c>
      <c r="H25" s="49">
        <f>VLOOKUP(G25,Instructions!$B$54:$C$56,2, FALSE)</f>
        <v>3</v>
      </c>
      <c r="I25" s="49">
        <f t="shared" si="0"/>
        <v>30</v>
      </c>
      <c r="J25" s="51">
        <f t="shared" si="1"/>
        <v>30</v>
      </c>
    </row>
    <row r="26" spans="1:10" s="87" customFormat="1" ht="25.5" x14ac:dyDescent="0.2">
      <c r="A26" s="86" t="s">
        <v>105</v>
      </c>
      <c r="B26" s="100" t="s">
        <v>50</v>
      </c>
      <c r="C26" s="101"/>
      <c r="D26" s="18">
        <v>10</v>
      </c>
      <c r="E26" s="18"/>
      <c r="F26" s="79" t="s">
        <v>103</v>
      </c>
      <c r="G26" s="49" t="s">
        <v>54</v>
      </c>
      <c r="H26" s="49">
        <f>VLOOKUP(G26,Instructions!$B$54:$C$56,2, FALSE)</f>
        <v>3</v>
      </c>
      <c r="I26" s="49">
        <f t="shared" ref="I26" si="12">IF(D26&gt;0,H26*D26,"")</f>
        <v>30</v>
      </c>
      <c r="J26" s="51">
        <f t="shared" ref="J26" si="13">IF(D26&gt;0,3*D26,"")</f>
        <v>30</v>
      </c>
    </row>
    <row r="27" spans="1:10" s="87" customFormat="1" ht="25.5" x14ac:dyDescent="0.2">
      <c r="A27" s="86" t="s">
        <v>106</v>
      </c>
      <c r="B27" s="100" t="s">
        <v>50</v>
      </c>
      <c r="C27" s="101"/>
      <c r="D27" s="18">
        <v>10</v>
      </c>
      <c r="E27" s="18"/>
      <c r="F27" s="79" t="s">
        <v>103</v>
      </c>
      <c r="G27" s="49" t="s">
        <v>54</v>
      </c>
      <c r="H27" s="49">
        <f>VLOOKUP(G27,Instructions!$B$54:$C$56,2, FALSE)</f>
        <v>3</v>
      </c>
      <c r="I27" s="49">
        <f t="shared" ref="I27" si="14">IF(D27&gt;0,H27*D27,"")</f>
        <v>30</v>
      </c>
      <c r="J27" s="51">
        <f t="shared" ref="J27" si="15">IF(D27&gt;0,3*D27,"")</f>
        <v>30</v>
      </c>
    </row>
    <row r="28" spans="1:10" s="89" customFormat="1" ht="63.75" x14ac:dyDescent="0.2">
      <c r="A28" s="88" t="s">
        <v>107</v>
      </c>
      <c r="B28" s="100" t="s">
        <v>50</v>
      </c>
      <c r="C28" s="101"/>
      <c r="D28" s="105">
        <v>10</v>
      </c>
      <c r="E28" s="105"/>
      <c r="F28" s="85" t="s">
        <v>103</v>
      </c>
      <c r="G28" s="103" t="s">
        <v>54</v>
      </c>
      <c r="H28" s="103">
        <f>VLOOKUP(G28,Instructions!$B$54:$C$56,2, FALSE)</f>
        <v>3</v>
      </c>
      <c r="I28" s="103">
        <f t="shared" ref="I28" si="16">IF(D28&gt;0,H28*D28,"")</f>
        <v>30</v>
      </c>
      <c r="J28" s="104">
        <f t="shared" ref="J28" si="17">IF(D28&gt;0,3*D28,"")</f>
        <v>30</v>
      </c>
    </row>
    <row r="29" spans="1:10" ht="63.75" x14ac:dyDescent="0.2">
      <c r="A29" s="90" t="s">
        <v>108</v>
      </c>
      <c r="B29" s="100" t="s">
        <v>50</v>
      </c>
      <c r="C29" s="101"/>
      <c r="D29" s="105">
        <v>5</v>
      </c>
      <c r="E29" s="105"/>
      <c r="F29" s="85" t="s">
        <v>109</v>
      </c>
      <c r="G29" s="103" t="s">
        <v>54</v>
      </c>
      <c r="H29" s="103">
        <f>VLOOKUP(G29,Instructions!$B$54:$C$56,2, FALSE)</f>
        <v>3</v>
      </c>
      <c r="I29" s="103">
        <f t="shared" ref="I29" si="18">IF(D29&gt;0,H29*D29,"")</f>
        <v>15</v>
      </c>
      <c r="J29" s="104">
        <f t="shared" ref="J29" si="19">IF(D29&gt;0,3*D29,"")</f>
        <v>15</v>
      </c>
    </row>
    <row r="30" spans="1:10" ht="38.25" x14ac:dyDescent="0.2">
      <c r="A30" s="158" t="s">
        <v>110</v>
      </c>
      <c r="B30" s="160" t="s">
        <v>50</v>
      </c>
      <c r="C30" s="161"/>
      <c r="D30" s="162">
        <v>15</v>
      </c>
      <c r="E30" s="162"/>
      <c r="F30" s="163" t="s">
        <v>103</v>
      </c>
      <c r="G30" s="164" t="s">
        <v>55</v>
      </c>
      <c r="H30" s="103">
        <f>VLOOKUP(G30,Instructions!$B$54:$C$56,2, FALSE)</f>
        <v>1</v>
      </c>
      <c r="I30" s="103">
        <f t="shared" ref="I30:I31" si="20">IF(D30&gt;0,H30*D30,"")</f>
        <v>15</v>
      </c>
      <c r="J30" s="104">
        <f t="shared" ref="J30:J31" si="21">IF(D30&gt;0,3*D30,"")</f>
        <v>45</v>
      </c>
    </row>
    <row r="31" spans="1:10" ht="38.25" x14ac:dyDescent="0.2">
      <c r="A31" s="159" t="s">
        <v>111</v>
      </c>
      <c r="B31" s="160" t="s">
        <v>50</v>
      </c>
      <c r="C31" s="161"/>
      <c r="D31" s="162">
        <v>15</v>
      </c>
      <c r="E31" s="162"/>
      <c r="F31" s="163" t="s">
        <v>103</v>
      </c>
      <c r="G31" s="164" t="s">
        <v>54</v>
      </c>
      <c r="H31" s="103">
        <f>VLOOKUP(G31,Instructions!$B$54:$C$56,2, FALSE)</f>
        <v>3</v>
      </c>
      <c r="I31" s="103">
        <f t="shared" si="20"/>
        <v>45</v>
      </c>
      <c r="J31" s="104">
        <f t="shared" si="21"/>
        <v>45</v>
      </c>
    </row>
    <row r="32" spans="1:10" ht="32.25" customHeight="1" x14ac:dyDescent="0.2">
      <c r="A32" s="70" t="s">
        <v>112</v>
      </c>
      <c r="B32" s="71"/>
      <c r="C32" s="71"/>
      <c r="D32" s="71"/>
      <c r="E32" s="71"/>
      <c r="F32" s="71"/>
      <c r="G32" s="71"/>
      <c r="H32" s="71"/>
      <c r="I32" s="71"/>
      <c r="J32" s="71"/>
    </row>
    <row r="33" spans="1:10" s="87" customFormat="1" ht="63.75" x14ac:dyDescent="0.2">
      <c r="A33" s="86" t="s">
        <v>113</v>
      </c>
      <c r="B33" s="100" t="s">
        <v>50</v>
      </c>
      <c r="C33" s="102"/>
      <c r="D33" s="106">
        <v>5</v>
      </c>
      <c r="E33" s="106"/>
      <c r="F33" s="79" t="s">
        <v>114</v>
      </c>
      <c r="G33" s="49" t="s">
        <v>54</v>
      </c>
      <c r="H33" s="49">
        <f>VLOOKUP(G33,Instructions!$B$54:$C$56,2, FALSE)</f>
        <v>3</v>
      </c>
      <c r="I33" s="49">
        <f>IF(D33&gt;0,H33*D33,"")</f>
        <v>15</v>
      </c>
      <c r="J33" s="51">
        <f>IF(D33&gt;0,3*D33,"")</f>
        <v>15</v>
      </c>
    </row>
    <row r="34" spans="1:10" ht="42" customHeight="1" x14ac:dyDescent="0.2">
      <c r="A34" s="217" t="s">
        <v>115</v>
      </c>
      <c r="B34" s="218"/>
      <c r="C34" s="218"/>
      <c r="D34" s="218"/>
      <c r="E34" s="218"/>
      <c r="F34" s="218"/>
      <c r="G34" s="218"/>
      <c r="H34" s="218"/>
      <c r="I34" s="218"/>
      <c r="J34" s="218"/>
    </row>
    <row r="35" spans="1:10" s="87" customFormat="1" ht="25.5" x14ac:dyDescent="0.2">
      <c r="A35" s="86" t="s">
        <v>116</v>
      </c>
      <c r="B35" s="100" t="s">
        <v>50</v>
      </c>
      <c r="C35" s="101"/>
      <c r="D35" s="18">
        <v>10</v>
      </c>
      <c r="E35" s="18"/>
      <c r="F35" s="79" t="s">
        <v>90</v>
      </c>
      <c r="G35" s="49" t="s">
        <v>54</v>
      </c>
      <c r="H35" s="49">
        <f>VLOOKUP(G35,Instructions!$B$54:$C$56,2, FALSE)</f>
        <v>3</v>
      </c>
      <c r="I35" s="49">
        <f>IF(D35&gt;0,H35*D35,"")</f>
        <v>30</v>
      </c>
      <c r="J35" s="51">
        <f t="shared" ref="J35" si="22">IF(D35&gt;0,3*D35,"")</f>
        <v>30</v>
      </c>
    </row>
    <row r="36" spans="1:10" s="87" customFormat="1" ht="35.25" customHeight="1" x14ac:dyDescent="0.2">
      <c r="A36" s="97" t="s">
        <v>117</v>
      </c>
      <c r="B36" s="98"/>
      <c r="C36" s="98"/>
      <c r="D36" s="98"/>
      <c r="E36" s="98"/>
      <c r="F36" s="98"/>
      <c r="G36" s="98"/>
      <c r="H36" s="98"/>
      <c r="I36" s="98"/>
      <c r="J36" s="99"/>
    </row>
    <row r="37" spans="1:10" s="87" customFormat="1" ht="38.25" x14ac:dyDescent="0.2">
      <c r="A37" s="86" t="s">
        <v>118</v>
      </c>
      <c r="B37" s="100" t="s">
        <v>50</v>
      </c>
      <c r="C37" s="101"/>
      <c r="D37" s="18">
        <v>5</v>
      </c>
      <c r="E37" s="18"/>
      <c r="F37" s="79" t="s">
        <v>103</v>
      </c>
      <c r="G37" s="49" t="s">
        <v>54</v>
      </c>
      <c r="H37" s="49">
        <f>VLOOKUP(G37,Instructions!$B$54:$C$56,2, FALSE)</f>
        <v>3</v>
      </c>
      <c r="I37" s="49">
        <f>IF(D37&gt;0,H37*D37,"")</f>
        <v>15</v>
      </c>
      <c r="J37" s="51">
        <f>IF(D37&gt;0,3*D37,"")</f>
        <v>15</v>
      </c>
    </row>
    <row r="38" spans="1:10" s="87" customFormat="1" ht="27.75" customHeight="1" x14ac:dyDescent="0.2">
      <c r="A38" s="70" t="s">
        <v>119</v>
      </c>
      <c r="B38" s="71"/>
      <c r="C38" s="71"/>
      <c r="D38" s="71"/>
      <c r="E38" s="71"/>
      <c r="F38" s="71"/>
      <c r="G38" s="71"/>
      <c r="H38" s="71"/>
      <c r="I38" s="71"/>
      <c r="J38" s="71"/>
    </row>
    <row r="39" spans="1:10" s="87" customFormat="1" ht="25.5" x14ac:dyDescent="0.2">
      <c r="A39" s="86" t="s">
        <v>120</v>
      </c>
      <c r="B39" s="100" t="s">
        <v>50</v>
      </c>
      <c r="C39" s="101"/>
      <c r="D39" s="18">
        <v>10</v>
      </c>
      <c r="E39" s="18"/>
      <c r="F39" s="79" t="s">
        <v>103</v>
      </c>
      <c r="G39" s="49" t="s">
        <v>54</v>
      </c>
      <c r="H39" s="49">
        <f>VLOOKUP(G39,Instructions!$B$54:$C$56,2, FALSE)</f>
        <v>3</v>
      </c>
      <c r="I39" s="49">
        <f>IF(D39&gt;0,H39*D39,"")</f>
        <v>30</v>
      </c>
      <c r="J39" s="51">
        <f>IF(D39&gt;0,3*D39,"")</f>
        <v>30</v>
      </c>
    </row>
    <row r="40" spans="1:10" s="87" customFormat="1" ht="25.5" x14ac:dyDescent="0.2">
      <c r="A40" s="86" t="s">
        <v>121</v>
      </c>
      <c r="B40" s="100" t="s">
        <v>50</v>
      </c>
      <c r="C40" s="101"/>
      <c r="D40" s="18">
        <v>5</v>
      </c>
      <c r="E40" s="18"/>
      <c r="F40" s="79" t="s">
        <v>90</v>
      </c>
      <c r="G40" s="49" t="s">
        <v>54</v>
      </c>
      <c r="H40" s="49">
        <f>VLOOKUP(G40,Instructions!$B$54:$C$56,2, FALSE)</f>
        <v>3</v>
      </c>
      <c r="I40" s="49">
        <f t="shared" ref="I40:I42" si="23">IF(D40&gt;0,H40*D40,"")</f>
        <v>15</v>
      </c>
      <c r="J40" s="51">
        <f t="shared" ref="J40:J42" si="24">IF(D40&gt;0,3*D40,"")</f>
        <v>15</v>
      </c>
    </row>
    <row r="41" spans="1:10" s="87" customFormat="1" ht="25.5" x14ac:dyDescent="0.2">
      <c r="A41" s="86" t="s">
        <v>122</v>
      </c>
      <c r="B41" s="100" t="s">
        <v>50</v>
      </c>
      <c r="C41" s="101"/>
      <c r="D41" s="18">
        <v>5</v>
      </c>
      <c r="E41" s="18"/>
      <c r="F41" s="79" t="s">
        <v>90</v>
      </c>
      <c r="G41" s="49" t="s">
        <v>54</v>
      </c>
      <c r="H41" s="49">
        <f>VLOOKUP(G41,Instructions!$B$54:$C$56,2, FALSE)</f>
        <v>3</v>
      </c>
      <c r="I41" s="49">
        <f t="shared" si="23"/>
        <v>15</v>
      </c>
      <c r="J41" s="51">
        <f t="shared" si="24"/>
        <v>15</v>
      </c>
    </row>
    <row r="42" spans="1:10" s="87" customFormat="1" ht="25.5" x14ac:dyDescent="0.2">
      <c r="A42" s="86" t="s">
        <v>123</v>
      </c>
      <c r="B42" s="100" t="s">
        <v>50</v>
      </c>
      <c r="C42" s="101"/>
      <c r="D42" s="18">
        <v>10</v>
      </c>
      <c r="E42" s="18"/>
      <c r="F42" s="79" t="s">
        <v>103</v>
      </c>
      <c r="G42" s="49" t="s">
        <v>54</v>
      </c>
      <c r="H42" s="49">
        <f>VLOOKUP(G42,Instructions!$B$54:$C$56,2, FALSE)</f>
        <v>3</v>
      </c>
      <c r="I42" s="49">
        <f t="shared" si="23"/>
        <v>30</v>
      </c>
      <c r="J42" s="51">
        <f t="shared" si="24"/>
        <v>30</v>
      </c>
    </row>
    <row r="43" spans="1:10" ht="109.5" customHeight="1" x14ac:dyDescent="0.2">
      <c r="A43" s="68" t="s">
        <v>124</v>
      </c>
      <c r="B43" s="100" t="s">
        <v>50</v>
      </c>
      <c r="C43" s="101"/>
      <c r="D43" s="18">
        <v>10</v>
      </c>
      <c r="E43" s="18"/>
      <c r="F43" s="79" t="s">
        <v>103</v>
      </c>
      <c r="G43" s="49" t="s">
        <v>54</v>
      </c>
      <c r="H43" s="49">
        <f>VLOOKUP(G43,Instructions!$B$54:$C$56,2, FALSE)</f>
        <v>3</v>
      </c>
      <c r="I43" s="49">
        <f>IF(D43&gt;0,H43*D43,"")</f>
        <v>30</v>
      </c>
      <c r="J43" s="51">
        <f>IF(D43&gt;0,3*D43,"")</f>
        <v>30</v>
      </c>
    </row>
    <row r="44" spans="1:10" s="87" customFormat="1" ht="27.75" customHeight="1" x14ac:dyDescent="0.2">
      <c r="A44" s="219" t="s">
        <v>125</v>
      </c>
      <c r="B44" s="220"/>
      <c r="C44" s="220"/>
      <c r="D44" s="220"/>
      <c r="E44" s="220"/>
      <c r="F44" s="220"/>
      <c r="G44" s="220"/>
      <c r="H44" s="220"/>
      <c r="I44" s="220"/>
      <c r="J44" s="220"/>
    </row>
    <row r="45" spans="1:10" s="87" customFormat="1" ht="102" x14ac:dyDescent="0.2">
      <c r="A45" s="86" t="s">
        <v>126</v>
      </c>
      <c r="B45" s="100" t="s">
        <v>50</v>
      </c>
      <c r="C45" s="101"/>
      <c r="D45" s="18">
        <v>10</v>
      </c>
      <c r="E45" s="18"/>
      <c r="F45" s="79" t="s">
        <v>127</v>
      </c>
      <c r="G45" s="49" t="s">
        <v>54</v>
      </c>
      <c r="H45" s="49">
        <f>VLOOKUP(G45,Instructions!$B$54:$C$56,2, FALSE)</f>
        <v>3</v>
      </c>
      <c r="I45" s="49">
        <f>IF(D45&gt;0,H45*D45,"")</f>
        <v>30</v>
      </c>
      <c r="J45" s="51">
        <f>IF(D45&gt;0,3*D45,"")</f>
        <v>30</v>
      </c>
    </row>
    <row r="46" spans="1:10" s="87" customFormat="1" ht="25.5" x14ac:dyDescent="0.2">
      <c r="A46" s="86" t="s">
        <v>128</v>
      </c>
      <c r="B46" s="100" t="s">
        <v>50</v>
      </c>
      <c r="C46" s="101"/>
      <c r="D46" s="18">
        <v>10</v>
      </c>
      <c r="E46" s="18"/>
      <c r="F46" s="107" t="s">
        <v>103</v>
      </c>
      <c r="G46" s="49" t="s">
        <v>54</v>
      </c>
      <c r="H46" s="49">
        <f>VLOOKUP(G46,Instructions!$B$54:$C$56,2, FALSE)</f>
        <v>3</v>
      </c>
      <c r="I46" s="49">
        <f t="shared" ref="I46:I47" si="25">IF(D46&gt;0,H46*D46,"")</f>
        <v>30</v>
      </c>
      <c r="J46" s="51">
        <f t="shared" ref="J46:J47" si="26">IF(D46&gt;0,3*D46,"")</f>
        <v>30</v>
      </c>
    </row>
    <row r="47" spans="1:10" s="87" customFormat="1" ht="26.25" thickBot="1" x14ac:dyDescent="0.25">
      <c r="A47" s="86" t="s">
        <v>129</v>
      </c>
      <c r="B47" s="100" t="s">
        <v>50</v>
      </c>
      <c r="C47" s="101"/>
      <c r="D47" s="18">
        <v>10</v>
      </c>
      <c r="E47" s="18"/>
      <c r="F47" s="107" t="s">
        <v>103</v>
      </c>
      <c r="G47" s="49" t="s">
        <v>54</v>
      </c>
      <c r="H47" s="49">
        <f>VLOOKUP(G47,Instructions!$B$54:$C$56,2, FALSE)</f>
        <v>3</v>
      </c>
      <c r="I47" s="49">
        <f t="shared" si="25"/>
        <v>30</v>
      </c>
      <c r="J47" s="51">
        <f t="shared" si="26"/>
        <v>30</v>
      </c>
    </row>
    <row r="48" spans="1:10" x14ac:dyDescent="0.2">
      <c r="E48" s="211" t="s">
        <v>130</v>
      </c>
      <c r="F48" s="212"/>
      <c r="G48" s="212"/>
      <c r="H48" s="213"/>
      <c r="I48" s="72">
        <f>SUM(I10:I29)+I33+I35+I37+SUM(I39:I43)+SUM(I45:I47)</f>
        <v>768</v>
      </c>
      <c r="J48" s="151">
        <f>SUM(J10:J29)+J33+J35+J37+SUM(J39:J43)+SUM(J45:J47)</f>
        <v>768</v>
      </c>
    </row>
    <row r="49" spans="1:10" ht="15.75" customHeight="1" x14ac:dyDescent="0.2">
      <c r="E49" s="214" t="s">
        <v>131</v>
      </c>
      <c r="F49" s="215"/>
      <c r="G49" s="215"/>
      <c r="H49" s="216"/>
      <c r="I49" s="203">
        <v>0.7</v>
      </c>
      <c r="J49" s="204"/>
    </row>
    <row r="50" spans="1:10" ht="15.75" customHeight="1" thickBot="1" x14ac:dyDescent="0.25">
      <c r="E50" s="200" t="s">
        <v>132</v>
      </c>
      <c r="F50" s="201"/>
      <c r="G50" s="201"/>
      <c r="H50" s="202"/>
      <c r="I50" s="205">
        <f>I48/J48</f>
        <v>1</v>
      </c>
      <c r="J50" s="206"/>
    </row>
    <row r="61" spans="1:10" x14ac:dyDescent="0.2">
      <c r="A61" s="75"/>
    </row>
    <row r="62" spans="1:10" x14ac:dyDescent="0.2">
      <c r="A62" s="75"/>
    </row>
    <row r="63" spans="1:10" x14ac:dyDescent="0.2">
      <c r="A63" s="75"/>
    </row>
    <row r="64" spans="1:10"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sheetData>
  <mergeCells count="13">
    <mergeCell ref="E50:H50"/>
    <mergeCell ref="I49:J49"/>
    <mergeCell ref="I50:J50"/>
    <mergeCell ref="A2:D2"/>
    <mergeCell ref="A3:D3"/>
    <mergeCell ref="G6:M6"/>
    <mergeCell ref="A7:C7"/>
    <mergeCell ref="D7:J7"/>
    <mergeCell ref="E48:H48"/>
    <mergeCell ref="E49:H49"/>
    <mergeCell ref="A34:J34"/>
    <mergeCell ref="A44:J44"/>
    <mergeCell ref="A9:B9"/>
  </mergeCells>
  <dataValidations count="1">
    <dataValidation type="list" allowBlank="1" showInputMessage="1" showErrorMessage="1" sqref="E37" xr:uid="{00000000-0002-0000-0200-000000000000}">
      <formula1>$M$10:$M$14</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Instructions!$B$54:$B$56</xm:f>
          </x14:formula1>
          <xm:sqref>G33 G35 G39:G43 G37 G45:G47 G11:G31</xm:sqref>
        </x14:dataValidation>
        <x14:dataValidation type="list" allowBlank="1" showInputMessage="1" showErrorMessage="1" xr:uid="{00000000-0002-0000-0200-000002000000}">
          <x14:formula1>
            <xm:f>Instructions!$B$49:$B$51</xm:f>
          </x14:formula1>
          <xm:sqref>B39:B43 B33 B35 B37 B45:B47 B11:B31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showGridLines="0" topLeftCell="A16" zoomScale="80" zoomScaleNormal="80" workbookViewId="0">
      <selection activeCell="A18" sqref="A18"/>
    </sheetView>
  </sheetViews>
  <sheetFormatPr defaultRowHeight="15" x14ac:dyDescent="0.25"/>
  <cols>
    <col min="1" max="1" width="52.5703125" style="23" customWidth="1"/>
    <col min="2" max="2" width="22.28515625" customWidth="1"/>
    <col min="3" max="4" width="37.28515625" customWidth="1"/>
    <col min="5" max="7" width="31.28515625" customWidth="1"/>
    <col min="8" max="8" width="25.140625" customWidth="1"/>
    <col min="9" max="9" width="17.28515625" customWidth="1"/>
    <col min="15" max="15" width="15.28515625" customWidth="1"/>
    <col min="27" max="27" width="19.7109375" customWidth="1"/>
  </cols>
  <sheetData>
    <row r="1" spans="1:13" s="3" customFormat="1" ht="14.25" x14ac:dyDescent="0.2"/>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57" customHeight="1" thickBot="1" x14ac:dyDescent="0.3">
      <c r="A7" s="207" t="s">
        <v>67</v>
      </c>
      <c r="B7" s="207"/>
      <c r="C7" s="208"/>
      <c r="D7" s="209" t="s">
        <v>68</v>
      </c>
      <c r="E7" s="209"/>
      <c r="F7" s="209"/>
      <c r="G7" s="209"/>
      <c r="H7" s="209"/>
      <c r="I7" s="209"/>
      <c r="J7" s="210"/>
    </row>
    <row r="8" spans="1:13" ht="102.75" thickBot="1" x14ac:dyDescent="0.3">
      <c r="A8" s="5" t="s">
        <v>133</v>
      </c>
      <c r="B8" s="5" t="s">
        <v>70</v>
      </c>
      <c r="C8" s="80" t="s">
        <v>134</v>
      </c>
      <c r="D8" s="7" t="s">
        <v>72</v>
      </c>
      <c r="E8" s="25" t="s">
        <v>73</v>
      </c>
      <c r="F8" s="26" t="s">
        <v>74</v>
      </c>
      <c r="G8" s="26" t="s">
        <v>75</v>
      </c>
      <c r="H8" s="7" t="s">
        <v>76</v>
      </c>
      <c r="I8" s="7" t="s">
        <v>77</v>
      </c>
      <c r="J8" s="8" t="s">
        <v>78</v>
      </c>
      <c r="L8" s="2">
        <v>3</v>
      </c>
    </row>
    <row r="9" spans="1:13" ht="18" x14ac:dyDescent="0.25">
      <c r="A9" s="9" t="s">
        <v>135</v>
      </c>
      <c r="B9" s="10"/>
      <c r="C9" s="11"/>
      <c r="D9" s="12"/>
      <c r="E9" s="33"/>
      <c r="F9" s="67"/>
      <c r="G9" s="67"/>
      <c r="H9" s="12"/>
      <c r="I9" s="13"/>
      <c r="J9" s="13"/>
    </row>
    <row r="10" spans="1:13" ht="15.75" x14ac:dyDescent="0.25">
      <c r="A10" s="14" t="s">
        <v>136</v>
      </c>
      <c r="B10" s="15"/>
      <c r="C10" s="16"/>
      <c r="D10" s="15"/>
      <c r="E10" s="34"/>
      <c r="F10" s="15"/>
      <c r="G10" s="15"/>
      <c r="H10" s="15"/>
      <c r="I10" s="35"/>
      <c r="J10" s="35"/>
    </row>
    <row r="11" spans="1:13" ht="90" x14ac:dyDescent="0.25">
      <c r="A11" s="17" t="s">
        <v>137</v>
      </c>
      <c r="B11" s="48" t="s">
        <v>50</v>
      </c>
      <c r="C11" s="19"/>
      <c r="D11" s="31">
        <v>10</v>
      </c>
      <c r="E11" s="36"/>
      <c r="F11" s="81" t="s">
        <v>138</v>
      </c>
      <c r="G11" s="49" t="s">
        <v>54</v>
      </c>
      <c r="H11" s="49">
        <f>VLOOKUP(G11,Instructions!$B$54:$C$56,2, FALSE)</f>
        <v>3</v>
      </c>
      <c r="I11" s="49">
        <f>IF(D11&gt;0,H11*D11,"")</f>
        <v>30</v>
      </c>
      <c r="J11" s="51">
        <f>IF(D11&gt;0,3*D11,"")</f>
        <v>30</v>
      </c>
    </row>
    <row r="12" spans="1:13" ht="15.75" x14ac:dyDescent="0.25">
      <c r="A12" s="14" t="s">
        <v>139</v>
      </c>
      <c r="B12" s="21"/>
      <c r="C12" s="16"/>
      <c r="D12" s="15"/>
      <c r="E12" s="34"/>
      <c r="F12" s="15"/>
      <c r="G12" s="15"/>
      <c r="H12" s="15"/>
      <c r="I12" s="35"/>
      <c r="J12" s="20">
        <f t="shared" ref="J12:J18" si="0">D12*$L$8</f>
        <v>0</v>
      </c>
    </row>
    <row r="13" spans="1:13" ht="102" x14ac:dyDescent="0.25">
      <c r="A13" s="17" t="s">
        <v>140</v>
      </c>
      <c r="B13" s="48" t="s">
        <v>50</v>
      </c>
      <c r="C13" s="19"/>
      <c r="D13" s="31">
        <v>10</v>
      </c>
      <c r="E13" s="36"/>
      <c r="F13" s="81" t="s">
        <v>141</v>
      </c>
      <c r="G13" s="49" t="s">
        <v>54</v>
      </c>
      <c r="H13" s="49">
        <f>VLOOKUP(G13,Instructions!$B$54:$C$56,2, FALSE)</f>
        <v>3</v>
      </c>
      <c r="I13" s="49">
        <f>IF(D13&gt;0,H13*D13,"")</f>
        <v>30</v>
      </c>
      <c r="J13" s="51">
        <f>IF(D13&gt;0,3*D13,"")</f>
        <v>30</v>
      </c>
    </row>
    <row r="14" spans="1:13" ht="15.75" x14ac:dyDescent="0.25">
      <c r="A14" s="14" t="s">
        <v>142</v>
      </c>
      <c r="B14" s="21"/>
      <c r="C14" s="16"/>
      <c r="D14" s="15"/>
      <c r="E14" s="34"/>
      <c r="F14" s="15"/>
      <c r="G14" s="15"/>
      <c r="H14" s="15"/>
      <c r="I14" s="35"/>
      <c r="J14" s="20">
        <f t="shared" si="0"/>
        <v>0</v>
      </c>
    </row>
    <row r="15" spans="1:13" ht="93" customHeight="1" x14ac:dyDescent="0.25">
      <c r="A15" s="22" t="s">
        <v>143</v>
      </c>
      <c r="B15" s="48" t="s">
        <v>50</v>
      </c>
      <c r="C15" s="19"/>
      <c r="D15" s="31">
        <v>10</v>
      </c>
      <c r="E15" s="36"/>
      <c r="F15" s="81" t="s">
        <v>141</v>
      </c>
      <c r="G15" s="49" t="s">
        <v>54</v>
      </c>
      <c r="H15" s="49">
        <f>VLOOKUP(G15,Instructions!$B$54:$C$56,2, FALSE)</f>
        <v>3</v>
      </c>
      <c r="I15" s="49">
        <f>IF(D15&gt;0,H15*D15,"")</f>
        <v>30</v>
      </c>
      <c r="J15" s="51">
        <f>IF(D15&gt;0,3*D15,"")</f>
        <v>30</v>
      </c>
    </row>
    <row r="16" spans="1:13" ht="15.75" x14ac:dyDescent="0.25">
      <c r="A16" s="14" t="s">
        <v>144</v>
      </c>
      <c r="B16" s="21"/>
      <c r="C16" s="16"/>
      <c r="D16" s="15"/>
      <c r="E16" s="34"/>
      <c r="F16" s="15"/>
      <c r="G16" s="15"/>
      <c r="H16" s="15"/>
      <c r="I16" s="35"/>
      <c r="J16" s="20">
        <f t="shared" si="0"/>
        <v>0</v>
      </c>
    </row>
    <row r="17" spans="1:10" ht="102" x14ac:dyDescent="0.25">
      <c r="A17" s="22" t="s">
        <v>145</v>
      </c>
      <c r="B17" s="48" t="s">
        <v>50</v>
      </c>
      <c r="C17" s="19"/>
      <c r="D17" s="31">
        <v>10</v>
      </c>
      <c r="E17" s="36"/>
      <c r="F17" s="81" t="s">
        <v>146</v>
      </c>
      <c r="G17" s="49" t="s">
        <v>54</v>
      </c>
      <c r="H17" s="49">
        <f>VLOOKUP(G17,Instructions!$B$54:$C$56,2, FALSE)</f>
        <v>3</v>
      </c>
      <c r="I17" s="49">
        <f>IF(D17&gt;0,H17*D17,"")</f>
        <v>30</v>
      </c>
      <c r="J17" s="51">
        <f>IF(D17&gt;0,3*D17,"")</f>
        <v>30</v>
      </c>
    </row>
    <row r="18" spans="1:10" ht="31.5" x14ac:dyDescent="0.25">
      <c r="A18" s="14" t="s">
        <v>147</v>
      </c>
      <c r="B18" s="21"/>
      <c r="C18" s="16"/>
      <c r="D18" s="15"/>
      <c r="E18" s="37"/>
      <c r="F18" s="32"/>
      <c r="G18" s="32"/>
      <c r="H18" s="32"/>
      <c r="I18" s="38"/>
      <c r="J18" s="20">
        <f t="shared" si="0"/>
        <v>0</v>
      </c>
    </row>
    <row r="19" spans="1:10" ht="102" x14ac:dyDescent="0.25">
      <c r="A19" s="22" t="s">
        <v>148</v>
      </c>
      <c r="B19" s="48" t="s">
        <v>50</v>
      </c>
      <c r="C19" s="19"/>
      <c r="D19" s="31">
        <v>10</v>
      </c>
      <c r="E19" s="36"/>
      <c r="F19" s="81" t="s">
        <v>149</v>
      </c>
      <c r="G19" s="49" t="s">
        <v>54</v>
      </c>
      <c r="H19" s="49">
        <f>VLOOKUP(G19,Instructions!$B$54:$C$56,2, FALSE)</f>
        <v>3</v>
      </c>
      <c r="I19" s="49">
        <f>IF(D19&gt;0,H19*D19,"")</f>
        <v>30</v>
      </c>
      <c r="J19" s="51">
        <f>IF(D19&gt;0,3*D19,"")</f>
        <v>30</v>
      </c>
    </row>
    <row r="20" spans="1:10" x14ac:dyDescent="0.25">
      <c r="E20" s="223" t="s">
        <v>130</v>
      </c>
      <c r="F20" s="224"/>
      <c r="G20" s="224"/>
      <c r="H20" s="225"/>
      <c r="I20" s="1">
        <f>SUM(I11:I19)</f>
        <v>150</v>
      </c>
      <c r="J20" s="1">
        <f>SUM(J11:J19)</f>
        <v>150</v>
      </c>
    </row>
    <row r="21" spans="1:10" x14ac:dyDescent="0.25">
      <c r="E21" s="214" t="s">
        <v>131</v>
      </c>
      <c r="F21" s="215"/>
      <c r="G21" s="215"/>
      <c r="H21" s="216"/>
      <c r="I21" s="203">
        <v>0.15</v>
      </c>
      <c r="J21" s="204"/>
    </row>
    <row r="22" spans="1:10" ht="15.75" thickBot="1" x14ac:dyDescent="0.3">
      <c r="E22" s="200" t="s">
        <v>132</v>
      </c>
      <c r="F22" s="201"/>
      <c r="G22" s="201"/>
      <c r="H22" s="202"/>
      <c r="I22" s="153">
        <f>I20/J20</f>
        <v>1</v>
      </c>
      <c r="J22" s="154"/>
    </row>
  </sheetData>
  <mergeCells count="9">
    <mergeCell ref="E22:H22"/>
    <mergeCell ref="A2:D2"/>
    <mergeCell ref="A3:D3"/>
    <mergeCell ref="G6:M6"/>
    <mergeCell ref="A7:C7"/>
    <mergeCell ref="D7:J7"/>
    <mergeCell ref="E20:H20"/>
    <mergeCell ref="E21:H21"/>
    <mergeCell ref="I21:J2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Instructions!$B$49:$B$51</xm:f>
          </x14:formula1>
          <xm:sqref>B11 B13 B15 B17 B19</xm:sqref>
        </x14:dataValidation>
        <x14:dataValidation type="list" allowBlank="1" showInputMessage="1" showErrorMessage="1" xr:uid="{00000000-0002-0000-0300-000001000000}">
          <x14:formula1>
            <xm:f>Instructions!$B$54:$B$56</xm:f>
          </x14:formula1>
          <xm:sqref>G11 G13 G15 G17 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showGridLines="0" zoomScale="85" zoomScaleNormal="85" workbookViewId="0">
      <selection activeCell="D11" sqref="D11:J11"/>
    </sheetView>
  </sheetViews>
  <sheetFormatPr defaultRowHeight="15" x14ac:dyDescent="0.25"/>
  <cols>
    <col min="1" max="1" width="60.42578125" style="66" customWidth="1"/>
    <col min="2" max="2" width="18.7109375" style="23" customWidth="1"/>
    <col min="3" max="3" width="28.28515625" style="23" customWidth="1"/>
    <col min="4" max="4" width="15.28515625" customWidth="1"/>
    <col min="5" max="5" width="17.5703125" customWidth="1"/>
    <col min="6" max="6" width="31.140625" customWidth="1"/>
    <col min="7" max="7" width="16.140625" customWidth="1"/>
    <col min="8" max="8" width="15.140625" customWidth="1"/>
    <col min="9" max="9" width="18.42578125" customWidth="1"/>
  </cols>
  <sheetData>
    <row r="1" spans="1:13" s="3" customFormat="1" ht="14.25" x14ac:dyDescent="0.2"/>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57.6" customHeight="1" thickBot="1" x14ac:dyDescent="0.3">
      <c r="A7" s="207" t="s">
        <v>67</v>
      </c>
      <c r="B7" s="207"/>
      <c r="C7" s="208"/>
      <c r="D7" s="230" t="s">
        <v>68</v>
      </c>
      <c r="E7" s="209"/>
      <c r="F7" s="209"/>
      <c r="G7" s="209"/>
      <c r="H7" s="209"/>
      <c r="I7" s="209"/>
      <c r="J7" s="210"/>
    </row>
    <row r="8" spans="1:13" ht="115.5" thickBot="1" x14ac:dyDescent="0.3">
      <c r="A8" s="5" t="s">
        <v>150</v>
      </c>
      <c r="B8" s="5" t="s">
        <v>70</v>
      </c>
      <c r="C8" s="80" t="s">
        <v>134</v>
      </c>
      <c r="D8" s="6" t="s">
        <v>72</v>
      </c>
      <c r="E8" s="5" t="s">
        <v>73</v>
      </c>
      <c r="F8" s="26" t="s">
        <v>74</v>
      </c>
      <c r="G8" s="6" t="s">
        <v>151</v>
      </c>
      <c r="H8" s="7" t="s">
        <v>76</v>
      </c>
      <c r="I8" s="7" t="s">
        <v>77</v>
      </c>
      <c r="J8" s="8" t="s">
        <v>78</v>
      </c>
    </row>
    <row r="9" spans="1:13" ht="18" x14ac:dyDescent="0.25">
      <c r="A9" s="9" t="s">
        <v>152</v>
      </c>
      <c r="B9" s="10"/>
      <c r="C9" s="11"/>
      <c r="D9" s="12"/>
      <c r="E9" s="11"/>
      <c r="F9" s="11"/>
      <c r="G9" s="12"/>
      <c r="H9" s="12"/>
      <c r="I9" s="13"/>
      <c r="J9" s="13"/>
    </row>
    <row r="10" spans="1:13" ht="15.75" x14ac:dyDescent="0.25">
      <c r="A10" s="14" t="s">
        <v>153</v>
      </c>
      <c r="B10" s="15"/>
      <c r="C10" s="16"/>
      <c r="D10" s="15"/>
      <c r="E10" s="16"/>
      <c r="F10" s="16"/>
      <c r="G10" s="15"/>
      <c r="H10" s="15"/>
      <c r="I10" s="228"/>
      <c r="J10" s="229"/>
    </row>
    <row r="11" spans="1:13" s="52" customFormat="1" ht="51" x14ac:dyDescent="0.2">
      <c r="A11" s="17" t="s">
        <v>154</v>
      </c>
      <c r="B11" s="48" t="s">
        <v>50</v>
      </c>
      <c r="C11" s="19"/>
      <c r="D11" s="49">
        <v>10</v>
      </c>
      <c r="E11" s="50"/>
      <c r="F11" s="81" t="s">
        <v>155</v>
      </c>
      <c r="G11" s="49" t="s">
        <v>54</v>
      </c>
      <c r="H11" s="49">
        <f>VLOOKUP(G11,Instructions!$B$54:$C$56,2, FALSE)</f>
        <v>3</v>
      </c>
      <c r="I11" s="49">
        <f>IF(D11&gt;0,H11*D11,"")</f>
        <v>30</v>
      </c>
      <c r="J11" s="51">
        <f>IF(D11&gt;0,3*D11,"")</f>
        <v>30</v>
      </c>
    </row>
    <row r="12" spans="1:13" s="52" customFormat="1" ht="25.5" x14ac:dyDescent="0.2">
      <c r="A12" s="17" t="s">
        <v>156</v>
      </c>
      <c r="B12" s="48" t="s">
        <v>50</v>
      </c>
      <c r="C12" s="53"/>
      <c r="D12" s="49">
        <v>10</v>
      </c>
      <c r="E12" s="50"/>
      <c r="F12" s="81" t="s">
        <v>157</v>
      </c>
      <c r="G12" s="49" t="s">
        <v>54</v>
      </c>
      <c r="H12" s="49">
        <f>VLOOKUP(G12,Instructions!$B$54:$C$56,2, FALSE)</f>
        <v>3</v>
      </c>
      <c r="I12" s="49">
        <f>IF(D12&gt;0,H12*D12,"")</f>
        <v>30</v>
      </c>
      <c r="J12" s="51">
        <f>IF(D12&gt;0,3*D12,"")</f>
        <v>30</v>
      </c>
    </row>
    <row r="13" spans="1:13" ht="15.75" x14ac:dyDescent="0.25">
      <c r="A13" s="14" t="s">
        <v>158</v>
      </c>
      <c r="B13" s="21"/>
      <c r="C13" s="16"/>
      <c r="D13" s="15"/>
      <c r="E13" s="16"/>
      <c r="F13" s="16"/>
      <c r="G13" s="15"/>
      <c r="H13" s="15"/>
      <c r="I13" s="228"/>
      <c r="J13" s="229"/>
    </row>
    <row r="14" spans="1:13" s="60" customFormat="1" ht="102" x14ac:dyDescent="0.25">
      <c r="A14" s="17" t="s">
        <v>159</v>
      </c>
      <c r="B14" s="48" t="s">
        <v>50</v>
      </c>
      <c r="C14" s="57"/>
      <c r="D14" s="58">
        <v>10</v>
      </c>
      <c r="E14" s="59"/>
      <c r="F14" s="81" t="s">
        <v>160</v>
      </c>
      <c r="G14" s="49" t="s">
        <v>54</v>
      </c>
      <c r="H14" s="49">
        <f>VLOOKUP(G14,Instructions!$B$54:$C$56,2, FALSE)</f>
        <v>3</v>
      </c>
      <c r="I14" s="49">
        <f>IF(D14&gt;0,H14*D14,"")</f>
        <v>30</v>
      </c>
      <c r="J14" s="49">
        <f>IF(D14&gt;0,3*D14,"")</f>
        <v>30</v>
      </c>
    </row>
    <row r="15" spans="1:13" s="28" customFormat="1" ht="123.75" x14ac:dyDescent="0.2">
      <c r="A15" s="61" t="s">
        <v>161</v>
      </c>
      <c r="B15" s="48" t="s">
        <v>50</v>
      </c>
      <c r="C15" s="54"/>
      <c r="D15" s="58">
        <v>10</v>
      </c>
      <c r="E15" s="59"/>
      <c r="F15" s="81" t="s">
        <v>162</v>
      </c>
      <c r="G15" s="49" t="s">
        <v>54</v>
      </c>
      <c r="H15" s="49">
        <f>VLOOKUP(G15,Instructions!$B$54:$C$56,2, FALSE)</f>
        <v>3</v>
      </c>
      <c r="I15" s="49">
        <f>IF(D15&gt;0,H15*D15,"")</f>
        <v>30</v>
      </c>
      <c r="J15" s="49">
        <f>IF(D15&gt;0,3*D15,"")</f>
        <v>30</v>
      </c>
    </row>
    <row r="16" spans="1:13" ht="15.75" x14ac:dyDescent="0.25">
      <c r="A16" s="14" t="s">
        <v>163</v>
      </c>
      <c r="B16" s="21"/>
      <c r="C16" s="16"/>
      <c r="D16" s="15"/>
      <c r="E16" s="16"/>
      <c r="F16" s="16"/>
      <c r="G16" s="15"/>
      <c r="H16" s="15"/>
      <c r="I16" s="228"/>
      <c r="J16" s="229"/>
    </row>
    <row r="17" spans="1:10" s="28" customFormat="1" ht="57" customHeight="1" x14ac:dyDescent="0.2">
      <c r="A17" s="17" t="s">
        <v>164</v>
      </c>
      <c r="B17" s="48" t="s">
        <v>50</v>
      </c>
      <c r="C17" s="54"/>
      <c r="D17" s="55">
        <v>5</v>
      </c>
      <c r="E17" s="56"/>
      <c r="F17" s="81" t="s">
        <v>165</v>
      </c>
      <c r="G17" s="49" t="s">
        <v>54</v>
      </c>
      <c r="H17" s="49">
        <f>VLOOKUP(G17,Instructions!$B$54:$C$56,2, FALSE)</f>
        <v>3</v>
      </c>
      <c r="I17" s="49">
        <f>IF(D17&gt;0,H17*D17,"")</f>
        <v>15</v>
      </c>
      <c r="J17" s="49">
        <f>IF(D17&gt;0,3*D17,"")</f>
        <v>15</v>
      </c>
    </row>
    <row r="18" spans="1:10" s="62" customFormat="1" ht="89.25" x14ac:dyDescent="0.25">
      <c r="A18" s="17" t="s">
        <v>166</v>
      </c>
      <c r="B18" s="48" t="s">
        <v>50</v>
      </c>
      <c r="C18" s="57"/>
      <c r="D18" s="58">
        <v>1</v>
      </c>
      <c r="E18" s="59"/>
      <c r="F18" s="81" t="s">
        <v>167</v>
      </c>
      <c r="G18" s="49" t="s">
        <v>54</v>
      </c>
      <c r="H18" s="49">
        <f>VLOOKUP(G18,Instructions!$B$54:$C$56,2, FALSE)</f>
        <v>3</v>
      </c>
      <c r="I18" s="49">
        <f>IF(D18&gt;0,H18*D18,"")</f>
        <v>3</v>
      </c>
      <c r="J18" s="49">
        <f>IF(D18&gt;0,3*D18,"")</f>
        <v>3</v>
      </c>
    </row>
    <row r="19" spans="1:10" s="62" customFormat="1" ht="56.25" x14ac:dyDescent="0.25">
      <c r="A19" s="17" t="s">
        <v>168</v>
      </c>
      <c r="B19" s="48" t="s">
        <v>50</v>
      </c>
      <c r="C19" s="57"/>
      <c r="D19" s="58">
        <v>1</v>
      </c>
      <c r="E19" s="59"/>
      <c r="F19" s="81" t="s">
        <v>165</v>
      </c>
      <c r="G19" s="49" t="s">
        <v>54</v>
      </c>
      <c r="H19" s="49">
        <f>VLOOKUP(G19,Instructions!$B$54:$C$56,2, FALSE)</f>
        <v>3</v>
      </c>
      <c r="I19" s="49">
        <f>IF(D19&gt;0,H19*D19,"")</f>
        <v>3</v>
      </c>
      <c r="J19" s="49">
        <f>IF(D19&gt;0,3*D19,"")</f>
        <v>3</v>
      </c>
    </row>
    <row r="20" spans="1:10" s="62" customFormat="1" ht="89.25" x14ac:dyDescent="0.25">
      <c r="A20" s="17" t="s">
        <v>169</v>
      </c>
      <c r="B20" s="48" t="s">
        <v>50</v>
      </c>
      <c r="C20" s="57"/>
      <c r="D20" s="58">
        <v>1</v>
      </c>
      <c r="E20" s="59"/>
      <c r="F20" s="81" t="s">
        <v>167</v>
      </c>
      <c r="G20" s="49" t="s">
        <v>54</v>
      </c>
      <c r="H20" s="49">
        <f>VLOOKUP(G20,Instructions!$B$54:$C$56,2, FALSE)</f>
        <v>3</v>
      </c>
      <c r="I20" s="49">
        <f>IF(D20&gt;0,H20*D20,"")</f>
        <v>3</v>
      </c>
      <c r="J20" s="49">
        <f>IF(D20&gt;0,3*D20,"")</f>
        <v>3</v>
      </c>
    </row>
    <row r="21" spans="1:10" s="62" customFormat="1" ht="45" x14ac:dyDescent="0.25">
      <c r="A21" s="17" t="s">
        <v>170</v>
      </c>
      <c r="B21" s="48" t="s">
        <v>50</v>
      </c>
      <c r="C21" s="57"/>
      <c r="D21" s="58">
        <v>1</v>
      </c>
      <c r="E21" s="59"/>
      <c r="F21" s="81" t="s">
        <v>171</v>
      </c>
      <c r="G21" s="49" t="s">
        <v>54</v>
      </c>
      <c r="H21" s="49">
        <f>VLOOKUP(G21,Instructions!$B$54:$C$56,2, FALSE)</f>
        <v>3</v>
      </c>
      <c r="I21" s="49">
        <f>IF(D21&gt;0,H21*D21,"")</f>
        <v>3</v>
      </c>
      <c r="J21" s="49">
        <f>IF(D21&gt;0,3*D21,"")</f>
        <v>3</v>
      </c>
    </row>
    <row r="22" spans="1:10" ht="18.75" customHeight="1" x14ac:dyDescent="0.25">
      <c r="A22" s="63" t="s">
        <v>172</v>
      </c>
      <c r="B22" s="21"/>
      <c r="C22" s="16"/>
      <c r="D22" s="15"/>
      <c r="E22" s="16"/>
      <c r="F22" s="16"/>
      <c r="G22" s="15"/>
      <c r="H22" s="15"/>
      <c r="I22" s="228"/>
      <c r="J22" s="229"/>
    </row>
    <row r="23" spans="1:10" s="28" customFormat="1" ht="56.25" x14ac:dyDescent="0.2">
      <c r="A23" s="17" t="s">
        <v>173</v>
      </c>
      <c r="B23" s="48" t="s">
        <v>50</v>
      </c>
      <c r="C23" s="54"/>
      <c r="D23" s="55">
        <v>5</v>
      </c>
      <c r="E23" s="56"/>
      <c r="F23" s="81" t="s">
        <v>174</v>
      </c>
      <c r="G23" s="49" t="s">
        <v>54</v>
      </c>
      <c r="H23" s="49">
        <f>VLOOKUP(G23,Instructions!$B$54:$C$56,2, FALSE)</f>
        <v>3</v>
      </c>
      <c r="I23" s="49">
        <f>IF(D23&gt;0,H23*D23,"")</f>
        <v>15</v>
      </c>
      <c r="J23" s="49">
        <f>IF(D23&gt;0,3*D23,"")</f>
        <v>15</v>
      </c>
    </row>
    <row r="24" spans="1:10" s="28" customFormat="1" ht="56.25" x14ac:dyDescent="0.2">
      <c r="A24" s="17" t="s">
        <v>175</v>
      </c>
      <c r="B24" s="48" t="s">
        <v>50</v>
      </c>
      <c r="C24" s="54"/>
      <c r="D24" s="55">
        <v>5</v>
      </c>
      <c r="E24" s="56"/>
      <c r="F24" s="81" t="s">
        <v>174</v>
      </c>
      <c r="G24" s="49" t="s">
        <v>54</v>
      </c>
      <c r="H24" s="49">
        <f>VLOOKUP(G24,Instructions!$B$54:$C$56,2, FALSE)</f>
        <v>3</v>
      </c>
      <c r="I24" s="49">
        <f>IF(D24&gt;0,H24*D24,"")</f>
        <v>15</v>
      </c>
      <c r="J24" s="49">
        <f>IF(D24&gt;0,3*D24,"")</f>
        <v>15</v>
      </c>
    </row>
    <row r="25" spans="1:10" s="62" customFormat="1" ht="63.75" x14ac:dyDescent="0.25">
      <c r="A25" s="22" t="s">
        <v>176</v>
      </c>
      <c r="B25" s="48" t="s">
        <v>50</v>
      </c>
      <c r="C25" s="64"/>
      <c r="D25" s="58">
        <v>5</v>
      </c>
      <c r="E25" s="59"/>
      <c r="F25" s="81" t="s">
        <v>177</v>
      </c>
      <c r="G25" s="49" t="s">
        <v>54</v>
      </c>
      <c r="H25" s="49">
        <f>VLOOKUP(G25,Instructions!$B$54:$C$56,2, FALSE)</f>
        <v>3</v>
      </c>
      <c r="I25" s="49">
        <f t="shared" ref="I25:I30" si="0">IF(D25&gt;0,H25*D25,"")</f>
        <v>15</v>
      </c>
      <c r="J25" s="49">
        <f t="shared" ref="J25:J30" si="1">IF(D25&gt;0,3*D25,"")</f>
        <v>15</v>
      </c>
    </row>
    <row r="26" spans="1:10" s="28" customFormat="1" ht="62.25" customHeight="1" x14ac:dyDescent="0.2">
      <c r="A26" s="22" t="s">
        <v>178</v>
      </c>
      <c r="B26" s="48" t="s">
        <v>50</v>
      </c>
      <c r="C26" s="65"/>
      <c r="D26" s="55">
        <v>5</v>
      </c>
      <c r="E26" s="56"/>
      <c r="F26" s="81" t="s">
        <v>179</v>
      </c>
      <c r="G26" s="49" t="s">
        <v>54</v>
      </c>
      <c r="H26" s="49">
        <f>VLOOKUP(G26,Instructions!$B$54:$C$56,2, FALSE)</f>
        <v>3</v>
      </c>
      <c r="I26" s="49">
        <f t="shared" si="0"/>
        <v>15</v>
      </c>
      <c r="J26" s="49">
        <f t="shared" si="1"/>
        <v>15</v>
      </c>
    </row>
    <row r="27" spans="1:10" s="28" customFormat="1" ht="63.75" x14ac:dyDescent="0.2">
      <c r="A27" s="22" t="s">
        <v>180</v>
      </c>
      <c r="B27" s="48" t="s">
        <v>50</v>
      </c>
      <c r="C27" s="65"/>
      <c r="D27" s="55">
        <v>1</v>
      </c>
      <c r="E27" s="56"/>
      <c r="F27" s="81" t="s">
        <v>181</v>
      </c>
      <c r="G27" s="49" t="s">
        <v>54</v>
      </c>
      <c r="H27" s="49">
        <f>VLOOKUP(G27,Instructions!$B$54:$C$56,2, FALSE)</f>
        <v>3</v>
      </c>
      <c r="I27" s="49">
        <f t="shared" si="0"/>
        <v>3</v>
      </c>
      <c r="J27" s="49">
        <f t="shared" si="1"/>
        <v>3</v>
      </c>
    </row>
    <row r="28" spans="1:10" s="28" customFormat="1" ht="76.5" x14ac:dyDescent="0.2">
      <c r="A28" s="22" t="s">
        <v>182</v>
      </c>
      <c r="B28" s="48" t="s">
        <v>50</v>
      </c>
      <c r="C28" s="65"/>
      <c r="D28" s="55">
        <v>10</v>
      </c>
      <c r="E28" s="56"/>
      <c r="F28" s="81" t="s">
        <v>183</v>
      </c>
      <c r="G28" s="49" t="s">
        <v>54</v>
      </c>
      <c r="H28" s="49">
        <f>VLOOKUP(G28,Instructions!$B$54:$C$56,2, FALSE)</f>
        <v>3</v>
      </c>
      <c r="I28" s="49">
        <f t="shared" si="0"/>
        <v>30</v>
      </c>
      <c r="J28" s="49">
        <f t="shared" si="1"/>
        <v>30</v>
      </c>
    </row>
    <row r="29" spans="1:10" s="28" customFormat="1" ht="114.75" x14ac:dyDescent="0.2">
      <c r="A29" s="22" t="s">
        <v>184</v>
      </c>
      <c r="B29" s="48" t="s">
        <v>50</v>
      </c>
      <c r="C29" s="65"/>
      <c r="D29" s="55">
        <v>5</v>
      </c>
      <c r="E29" s="56"/>
      <c r="F29" s="81" t="s">
        <v>185</v>
      </c>
      <c r="G29" s="49" t="s">
        <v>54</v>
      </c>
      <c r="H29" s="49">
        <f>VLOOKUP(G29,Instructions!$B$54:$C$56,2, FALSE)</f>
        <v>3</v>
      </c>
      <c r="I29" s="49">
        <f t="shared" si="0"/>
        <v>15</v>
      </c>
      <c r="J29" s="49">
        <f t="shared" si="1"/>
        <v>15</v>
      </c>
    </row>
    <row r="30" spans="1:10" s="62" customFormat="1" ht="25.5" x14ac:dyDescent="0.25">
      <c r="A30" s="22" t="s">
        <v>186</v>
      </c>
      <c r="B30" s="48" t="s">
        <v>50</v>
      </c>
      <c r="C30" s="64"/>
      <c r="D30" s="58">
        <v>1</v>
      </c>
      <c r="E30" s="59"/>
      <c r="F30" s="81" t="s">
        <v>171</v>
      </c>
      <c r="G30" s="49" t="s">
        <v>54</v>
      </c>
      <c r="H30" s="49">
        <f>VLOOKUP(G30,Instructions!$B$54:$C$56,2, FALSE)</f>
        <v>3</v>
      </c>
      <c r="I30" s="49">
        <f t="shared" si="0"/>
        <v>3</v>
      </c>
      <c r="J30" s="49">
        <f t="shared" si="1"/>
        <v>3</v>
      </c>
    </row>
    <row r="31" spans="1:10" ht="15.75" x14ac:dyDescent="0.25">
      <c r="A31" s="63" t="s">
        <v>187</v>
      </c>
      <c r="B31" s="21"/>
      <c r="C31" s="16"/>
      <c r="D31" s="15"/>
      <c r="E31" s="16"/>
      <c r="F31" s="16"/>
      <c r="G31" s="15"/>
      <c r="H31" s="15"/>
      <c r="I31" s="228"/>
      <c r="J31" s="229"/>
    </row>
    <row r="32" spans="1:10" s="28" customFormat="1" ht="51" x14ac:dyDescent="0.2">
      <c r="A32" s="17" t="s">
        <v>188</v>
      </c>
      <c r="B32" s="48" t="s">
        <v>50</v>
      </c>
      <c r="C32" s="54"/>
      <c r="D32" s="55">
        <v>10</v>
      </c>
      <c r="E32" s="56"/>
      <c r="F32" s="81" t="s">
        <v>189</v>
      </c>
      <c r="G32" s="49" t="s">
        <v>54</v>
      </c>
      <c r="H32" s="49">
        <f>VLOOKUP(G32,Instructions!$B$54:$C$56,2, FALSE)</f>
        <v>3</v>
      </c>
      <c r="I32" s="49">
        <f>IF(D32&gt;0,H32*D32,"")</f>
        <v>30</v>
      </c>
      <c r="J32" s="49">
        <f>IF(D32&gt;0,3*D32,"")</f>
        <v>30</v>
      </c>
    </row>
    <row r="33" spans="1:10" s="28" customFormat="1" ht="45" x14ac:dyDescent="0.2">
      <c r="A33" s="17" t="s">
        <v>190</v>
      </c>
      <c r="B33" s="48" t="s">
        <v>50</v>
      </c>
      <c r="C33" s="54"/>
      <c r="D33" s="55">
        <v>10</v>
      </c>
      <c r="E33" s="56"/>
      <c r="F33" s="81" t="s">
        <v>191</v>
      </c>
      <c r="G33" s="49" t="s">
        <v>54</v>
      </c>
      <c r="H33" s="49">
        <f>VLOOKUP(G33,Instructions!$B$54:$C$56,2, FALSE)</f>
        <v>3</v>
      </c>
      <c r="I33" s="49">
        <f>IF(D33&gt;0,H33*D33,"")</f>
        <v>30</v>
      </c>
      <c r="J33" s="49">
        <f>IF(D33&gt;0,3*D33,"")</f>
        <v>30</v>
      </c>
    </row>
    <row r="34" spans="1:10" s="28" customFormat="1" ht="67.5" x14ac:dyDescent="0.2">
      <c r="A34" s="17" t="s">
        <v>192</v>
      </c>
      <c r="B34" s="48" t="s">
        <v>50</v>
      </c>
      <c r="C34" s="54"/>
      <c r="D34" s="55">
        <v>10</v>
      </c>
      <c r="E34" s="56"/>
      <c r="F34" s="81" t="s">
        <v>193</v>
      </c>
      <c r="G34" s="49" t="s">
        <v>54</v>
      </c>
      <c r="H34" s="49">
        <f>VLOOKUP(G34,Instructions!$B$54:$C$56,2, FALSE)</f>
        <v>3</v>
      </c>
      <c r="I34" s="49">
        <f>IF(D34&gt;0,H34*D34,"")</f>
        <v>30</v>
      </c>
      <c r="J34" s="49">
        <f>IF(D34&gt;0,3*D34,"")</f>
        <v>30</v>
      </c>
    </row>
    <row r="35" spans="1:10" s="28" customFormat="1" ht="51" x14ac:dyDescent="0.2">
      <c r="A35" s="17" t="s">
        <v>194</v>
      </c>
      <c r="B35" s="48" t="s">
        <v>50</v>
      </c>
      <c r="C35" s="54"/>
      <c r="D35" s="55">
        <v>10</v>
      </c>
      <c r="E35" s="56"/>
      <c r="F35" s="81" t="s">
        <v>195</v>
      </c>
      <c r="G35" s="49" t="s">
        <v>54</v>
      </c>
      <c r="H35" s="49">
        <f>VLOOKUP(G35,Instructions!$B$54:$C$56,2, FALSE)</f>
        <v>3</v>
      </c>
      <c r="I35" s="49">
        <f>IF(D35&gt;0,H35*D35,"")</f>
        <v>30</v>
      </c>
      <c r="J35" s="49">
        <f>IF(D35&gt;0,3*D35,"")</f>
        <v>30</v>
      </c>
    </row>
    <row r="36" spans="1:10" s="28" customFormat="1" ht="33.75" x14ac:dyDescent="0.2">
      <c r="A36" s="17" t="s">
        <v>196</v>
      </c>
      <c r="B36" s="48" t="s">
        <v>50</v>
      </c>
      <c r="C36" s="54"/>
      <c r="D36" s="55">
        <v>10</v>
      </c>
      <c r="E36" s="56"/>
      <c r="F36" s="81" t="s">
        <v>197</v>
      </c>
      <c r="G36" s="49" t="s">
        <v>54</v>
      </c>
      <c r="H36" s="49">
        <f>VLOOKUP(G36,Instructions!$B$54:$C$56,2, FALSE)</f>
        <v>3</v>
      </c>
      <c r="I36" s="49">
        <f>IF(D36&gt;0,H36*D36,"")</f>
        <v>30</v>
      </c>
      <c r="J36" s="49">
        <f>IF(D36&gt;0,3*D36,"")</f>
        <v>30</v>
      </c>
    </row>
    <row r="37" spans="1:10" ht="15.75" x14ac:dyDescent="0.25">
      <c r="A37" s="14" t="s">
        <v>198</v>
      </c>
      <c r="B37" s="21"/>
      <c r="C37" s="16"/>
      <c r="D37" s="15"/>
      <c r="E37" s="16"/>
      <c r="F37" s="16"/>
      <c r="G37" s="15"/>
      <c r="H37" s="15"/>
      <c r="I37" s="228"/>
      <c r="J37" s="229"/>
    </row>
    <row r="38" spans="1:10" s="28" customFormat="1" ht="102" x14ac:dyDescent="0.2">
      <c r="A38" s="17" t="s">
        <v>199</v>
      </c>
      <c r="B38" s="48" t="s">
        <v>50</v>
      </c>
      <c r="C38" s="54"/>
      <c r="D38" s="55">
        <v>10</v>
      </c>
      <c r="E38" s="56"/>
      <c r="F38" s="81" t="s">
        <v>200</v>
      </c>
      <c r="G38" s="49" t="s">
        <v>54</v>
      </c>
      <c r="H38" s="49">
        <f>VLOOKUP(G38,Instructions!$B$54:$C$56,2, FALSE)</f>
        <v>3</v>
      </c>
      <c r="I38" s="49">
        <f>IF(D38&gt;0,H38*D38,"")</f>
        <v>30</v>
      </c>
      <c r="J38" s="49">
        <f>IF(D38&gt;0,3*D38,"")</f>
        <v>30</v>
      </c>
    </row>
    <row r="39" spans="1:10" ht="15.75" x14ac:dyDescent="0.25">
      <c r="A39" s="14" t="s">
        <v>201</v>
      </c>
      <c r="B39" s="21"/>
      <c r="C39" s="16"/>
      <c r="D39" s="15"/>
      <c r="E39" s="16"/>
      <c r="F39" s="16"/>
      <c r="G39" s="15"/>
      <c r="H39" s="15"/>
      <c r="I39" s="228"/>
      <c r="J39" s="229"/>
    </row>
    <row r="40" spans="1:10" s="62" customFormat="1" ht="15.75" customHeight="1" x14ac:dyDescent="0.25">
      <c r="A40" s="17" t="s">
        <v>202</v>
      </c>
      <c r="B40" s="48" t="s">
        <v>50</v>
      </c>
      <c r="C40" s="57"/>
      <c r="D40" s="58">
        <v>10</v>
      </c>
      <c r="E40" s="59"/>
      <c r="F40" s="81" t="s">
        <v>171</v>
      </c>
      <c r="G40" s="49" t="s">
        <v>54</v>
      </c>
      <c r="H40" s="49">
        <f>VLOOKUP(G40,Instructions!$B$54:$C$56,2, FALSE)</f>
        <v>3</v>
      </c>
      <c r="I40" s="49">
        <f>IF(D40&gt;0,H40*D40,"")</f>
        <v>30</v>
      </c>
      <c r="J40" s="49">
        <f>IF(D40&gt;0,3*D40,"")</f>
        <v>30</v>
      </c>
    </row>
    <row r="41" spans="1:10" s="62" customFormat="1" ht="25.5" x14ac:dyDescent="0.25">
      <c r="A41" s="17" t="s">
        <v>203</v>
      </c>
      <c r="B41" s="48" t="s">
        <v>50</v>
      </c>
      <c r="C41" s="57"/>
      <c r="D41" s="58">
        <v>10</v>
      </c>
      <c r="E41" s="59"/>
      <c r="F41" s="81" t="s">
        <v>171</v>
      </c>
      <c r="G41" s="49" t="s">
        <v>54</v>
      </c>
      <c r="H41" s="49">
        <f>VLOOKUP(G41,Instructions!$B$54:$C$56,2, FALSE)</f>
        <v>3</v>
      </c>
      <c r="I41" s="49">
        <f>IF(D41&gt;0,H41*D41,"")</f>
        <v>30</v>
      </c>
      <c r="J41" s="49">
        <f>IF(D41&gt;0,3*D41,"")</f>
        <v>30</v>
      </c>
    </row>
    <row r="42" spans="1:10" x14ac:dyDescent="0.25">
      <c r="E42" s="226" t="s">
        <v>130</v>
      </c>
      <c r="F42" s="226"/>
      <c r="G42" s="227"/>
      <c r="H42" s="24"/>
      <c r="I42" s="24">
        <f>SUM(I11:I41)</f>
        <v>498</v>
      </c>
      <c r="J42" s="24">
        <f>SUM(J11:J41)</f>
        <v>498</v>
      </c>
    </row>
    <row r="43" spans="1:10" x14ac:dyDescent="0.25">
      <c r="E43" s="146" t="s">
        <v>131</v>
      </c>
      <c r="F43" s="147"/>
      <c r="G43" s="147"/>
      <c r="H43" s="148"/>
      <c r="I43" s="149">
        <v>0.15</v>
      </c>
      <c r="J43" s="150"/>
    </row>
    <row r="44" spans="1:10" ht="15.75" thickBot="1" x14ac:dyDescent="0.3">
      <c r="E44" s="200" t="s">
        <v>132</v>
      </c>
      <c r="F44" s="201"/>
      <c r="G44" s="201"/>
      <c r="H44" s="202"/>
      <c r="I44" s="153">
        <f>I42/J42</f>
        <v>1</v>
      </c>
      <c r="J44" s="154"/>
    </row>
  </sheetData>
  <mergeCells count="14">
    <mergeCell ref="E42:G42"/>
    <mergeCell ref="A2:D2"/>
    <mergeCell ref="A3:D3"/>
    <mergeCell ref="G6:M6"/>
    <mergeCell ref="E44:H44"/>
    <mergeCell ref="I31:J31"/>
    <mergeCell ref="I37:J37"/>
    <mergeCell ref="I39:J39"/>
    <mergeCell ref="I16:J16"/>
    <mergeCell ref="A7:C7"/>
    <mergeCell ref="I10:J10"/>
    <mergeCell ref="I13:J13"/>
    <mergeCell ref="I22:J22"/>
    <mergeCell ref="D7:J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Instructions!$B$49:$B$51</xm:f>
          </x14:formula1>
          <xm:sqref>B11:B12 B14:B15 B17:B21 B23:B30 B32:B36 B38 B40:B41</xm:sqref>
        </x14:dataValidation>
        <x14:dataValidation type="list" allowBlank="1" showInputMessage="1" showErrorMessage="1" xr:uid="{00000000-0002-0000-0400-000001000000}">
          <x14:formula1>
            <xm:f>Instructions!$B$54:$B$56</xm:f>
          </x14:formula1>
          <xm:sqref>G11:G12 G14:G15 G17:G21 G23:G30 G32:G36 G38 G40:G41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7029-F862-4C13-8959-B6A337A9C3C1}">
  <dimension ref="A2:M48"/>
  <sheetViews>
    <sheetView showGridLines="0" zoomScaleNormal="100" workbookViewId="0"/>
  </sheetViews>
  <sheetFormatPr defaultColWidth="9.140625" defaultRowHeight="14.25" x14ac:dyDescent="0.2"/>
  <cols>
    <col min="1" max="1" width="54" style="3" customWidth="1"/>
    <col min="2" max="2" width="21" style="3" customWidth="1"/>
    <col min="3" max="3" width="31.7109375" style="3" customWidth="1"/>
    <col min="4" max="4" width="14.140625" style="3" customWidth="1"/>
    <col min="5" max="5" width="16.140625" style="3" bestFit="1" customWidth="1"/>
    <col min="6" max="6" width="54.5703125" style="3" customWidth="1"/>
    <col min="7" max="7" width="24" style="3" customWidth="1"/>
    <col min="8" max="8" width="12.28515625" style="3" customWidth="1"/>
    <col min="9" max="15" width="9.140625" style="3"/>
    <col min="16" max="16" width="18.7109375" style="3" customWidth="1"/>
    <col min="17" max="16384" width="9.140625" style="3"/>
  </cols>
  <sheetData>
    <row r="2" spans="1:13" s="93" customFormat="1" ht="13.15" customHeight="1" x14ac:dyDescent="0.2">
      <c r="A2" s="177" t="s">
        <v>0</v>
      </c>
      <c r="B2" s="178"/>
      <c r="C2" s="178"/>
      <c r="D2" s="179"/>
      <c r="E2" s="92"/>
      <c r="F2" s="92"/>
      <c r="G2" s="92"/>
      <c r="H2" s="92"/>
      <c r="I2" s="92"/>
      <c r="J2" s="92"/>
      <c r="K2" s="92"/>
      <c r="L2" s="92"/>
      <c r="M2" s="92"/>
    </row>
    <row r="3" spans="1:13" s="93" customFormat="1" ht="13.15" customHeight="1" x14ac:dyDescent="0.2">
      <c r="A3" s="177" t="s">
        <v>1</v>
      </c>
      <c r="B3" s="178"/>
      <c r="C3" s="178"/>
      <c r="D3" s="179"/>
      <c r="E3" s="92"/>
      <c r="F3" s="92"/>
      <c r="G3" s="92"/>
      <c r="H3" s="92"/>
      <c r="I3" s="92"/>
      <c r="J3" s="92"/>
      <c r="K3" s="92"/>
      <c r="L3" s="92"/>
      <c r="M3" s="92"/>
    </row>
    <row r="4" spans="1:13" s="93" customFormat="1" ht="13.15" customHeight="1" x14ac:dyDescent="0.2">
      <c r="A4" s="108" t="s">
        <v>2</v>
      </c>
      <c r="B4" s="95"/>
      <c r="C4" s="95"/>
      <c r="D4" s="96"/>
      <c r="E4" s="92"/>
      <c r="F4" s="92"/>
      <c r="G4" s="92"/>
      <c r="H4" s="92"/>
      <c r="I4" s="92"/>
      <c r="J4" s="92"/>
      <c r="K4" s="92"/>
      <c r="L4" s="92"/>
      <c r="M4" s="92"/>
    </row>
    <row r="5" spans="1:13" s="93" customFormat="1" ht="13.15" customHeight="1" x14ac:dyDescent="0.2">
      <c r="A5" s="108" t="s">
        <v>3</v>
      </c>
      <c r="B5" s="95"/>
      <c r="C5" s="95"/>
      <c r="D5" s="96"/>
      <c r="E5" s="92"/>
      <c r="F5" s="92"/>
      <c r="G5" s="92"/>
      <c r="H5" s="92"/>
      <c r="I5" s="92"/>
      <c r="J5" s="92"/>
      <c r="K5" s="92"/>
      <c r="L5" s="92"/>
      <c r="M5" s="92"/>
    </row>
    <row r="6" spans="1:13" s="93" customFormat="1" ht="13.5" thickBot="1" x14ac:dyDescent="0.25">
      <c r="E6" s="94"/>
      <c r="F6" s="94"/>
      <c r="G6" s="176"/>
      <c r="H6" s="176"/>
      <c r="I6" s="176"/>
      <c r="J6" s="176"/>
      <c r="K6" s="176"/>
      <c r="L6" s="176"/>
      <c r="M6" s="176"/>
    </row>
    <row r="7" spans="1:13" ht="46.5" customHeight="1" thickBot="1" x14ac:dyDescent="0.25">
      <c r="A7" s="207" t="s">
        <v>67</v>
      </c>
      <c r="B7" s="207"/>
      <c r="C7" s="208"/>
      <c r="D7" s="209" t="s">
        <v>68</v>
      </c>
      <c r="E7" s="209"/>
      <c r="F7" s="209"/>
      <c r="G7" s="209"/>
      <c r="H7" s="209"/>
      <c r="I7" s="209"/>
      <c r="J7" s="210"/>
    </row>
    <row r="8" spans="1:13" ht="159.75" customHeight="1" thickBot="1" x14ac:dyDescent="0.25">
      <c r="A8" s="5" t="s">
        <v>204</v>
      </c>
      <c r="B8" s="5" t="s">
        <v>70</v>
      </c>
      <c r="C8" s="83" t="s">
        <v>71</v>
      </c>
      <c r="D8" s="7" t="s">
        <v>72</v>
      </c>
      <c r="E8" s="25" t="s">
        <v>73</v>
      </c>
      <c r="F8" s="26" t="s">
        <v>74</v>
      </c>
      <c r="G8" s="26" t="s">
        <v>75</v>
      </c>
      <c r="H8" s="7" t="s">
        <v>76</v>
      </c>
      <c r="I8" s="7" t="s">
        <v>77</v>
      </c>
      <c r="J8" s="8" t="s">
        <v>78</v>
      </c>
    </row>
    <row r="9" spans="1:13" ht="18" x14ac:dyDescent="0.2">
      <c r="A9" s="221" t="s">
        <v>205</v>
      </c>
      <c r="B9" s="222"/>
      <c r="C9" s="11"/>
      <c r="D9" s="12"/>
      <c r="E9" s="12"/>
      <c r="F9" s="12"/>
      <c r="G9" s="12"/>
      <c r="H9" s="13"/>
      <c r="I9" s="13"/>
      <c r="J9" s="13"/>
    </row>
    <row r="10" spans="1:13" ht="27.75" customHeight="1" x14ac:dyDescent="0.2">
      <c r="A10" s="84" t="s">
        <v>206</v>
      </c>
      <c r="B10" s="71"/>
      <c r="C10" s="71"/>
      <c r="D10" s="71"/>
      <c r="E10" s="71"/>
      <c r="F10" s="71"/>
      <c r="G10" s="71"/>
      <c r="H10" s="71"/>
      <c r="I10" s="71"/>
      <c r="J10" s="71"/>
    </row>
    <row r="11" spans="1:13" ht="25.5" x14ac:dyDescent="0.2">
      <c r="A11" s="68" t="s">
        <v>207</v>
      </c>
      <c r="B11" s="100" t="s">
        <v>50</v>
      </c>
      <c r="C11" s="101"/>
      <c r="D11" s="49">
        <v>1</v>
      </c>
      <c r="E11" s="50">
        <v>2</v>
      </c>
      <c r="F11" s="79" t="s">
        <v>86</v>
      </c>
      <c r="G11" s="49" t="s">
        <v>54</v>
      </c>
      <c r="H11" s="49">
        <f>VLOOKUP(G11,Instructions!$B$54:$C$56,2, FALSE)</f>
        <v>3</v>
      </c>
      <c r="I11" s="49">
        <f t="shared" ref="I11:I17" si="0">IF(D11&gt;0,H11*D11,"")</f>
        <v>3</v>
      </c>
      <c r="J11" s="51">
        <f t="shared" ref="J11:J17" si="1">IF(D11&gt;0,3*D11,"")</f>
        <v>3</v>
      </c>
    </row>
    <row r="12" spans="1:13" ht="114.75" x14ac:dyDescent="0.2">
      <c r="A12" s="68" t="s">
        <v>208</v>
      </c>
      <c r="B12" s="100" t="s">
        <v>50</v>
      </c>
      <c r="C12" s="101"/>
      <c r="D12" s="49">
        <v>10</v>
      </c>
      <c r="E12" s="50">
        <v>10</v>
      </c>
      <c r="F12" s="79" t="s">
        <v>88</v>
      </c>
      <c r="G12" s="49" t="s">
        <v>54</v>
      </c>
      <c r="H12" s="49">
        <f>VLOOKUP(G12,Instructions!$B$54:$C$56,2, FALSE)</f>
        <v>3</v>
      </c>
      <c r="I12" s="49">
        <f t="shared" si="0"/>
        <v>30</v>
      </c>
      <c r="J12" s="51">
        <f t="shared" si="1"/>
        <v>30</v>
      </c>
    </row>
    <row r="13" spans="1:13" ht="25.5" x14ac:dyDescent="0.2">
      <c r="A13" s="68" t="s">
        <v>209</v>
      </c>
      <c r="B13" s="100" t="s">
        <v>50</v>
      </c>
      <c r="C13" s="101"/>
      <c r="D13" s="49">
        <v>10</v>
      </c>
      <c r="E13" s="50">
        <v>5</v>
      </c>
      <c r="F13" s="79" t="s">
        <v>90</v>
      </c>
      <c r="G13" s="49" t="s">
        <v>54</v>
      </c>
      <c r="H13" s="49">
        <f>VLOOKUP(G13,Instructions!$B$54:$C$56,2, FALSE)</f>
        <v>3</v>
      </c>
      <c r="I13" s="49">
        <f t="shared" si="0"/>
        <v>30</v>
      </c>
      <c r="J13" s="51">
        <f t="shared" si="1"/>
        <v>30</v>
      </c>
    </row>
    <row r="14" spans="1:13" ht="25.5" x14ac:dyDescent="0.2">
      <c r="A14" s="68" t="s">
        <v>210</v>
      </c>
      <c r="B14" s="100" t="s">
        <v>50</v>
      </c>
      <c r="C14" s="101"/>
      <c r="D14" s="49">
        <v>10</v>
      </c>
      <c r="E14" s="50">
        <v>5</v>
      </c>
      <c r="F14" s="79" t="s">
        <v>90</v>
      </c>
      <c r="G14" s="49" t="s">
        <v>54</v>
      </c>
      <c r="H14" s="49">
        <f>VLOOKUP(G14,Instructions!$B$54:$C$56,2, FALSE)</f>
        <v>3</v>
      </c>
      <c r="I14" s="49">
        <f t="shared" si="0"/>
        <v>30</v>
      </c>
      <c r="J14" s="51">
        <f t="shared" si="1"/>
        <v>30</v>
      </c>
    </row>
    <row r="15" spans="1:13" s="87" customFormat="1" ht="25.5" x14ac:dyDescent="0.2">
      <c r="A15" s="68" t="s">
        <v>211</v>
      </c>
      <c r="B15" s="100" t="s">
        <v>50</v>
      </c>
      <c r="C15" s="101"/>
      <c r="D15" s="49">
        <v>10</v>
      </c>
      <c r="E15" s="50">
        <v>5</v>
      </c>
      <c r="F15" s="79" t="s">
        <v>103</v>
      </c>
      <c r="G15" s="49" t="s">
        <v>54</v>
      </c>
      <c r="H15" s="49">
        <f>VLOOKUP(G15,Instructions!$B$54:$C$56,2, FALSE)</f>
        <v>3</v>
      </c>
      <c r="I15" s="49">
        <f t="shared" si="0"/>
        <v>30</v>
      </c>
      <c r="J15" s="51">
        <f t="shared" si="1"/>
        <v>30</v>
      </c>
    </row>
    <row r="16" spans="1:13" s="89" customFormat="1" ht="63.75" x14ac:dyDescent="0.2">
      <c r="A16" s="77" t="s">
        <v>212</v>
      </c>
      <c r="B16" s="100" t="s">
        <v>50</v>
      </c>
      <c r="C16" s="101"/>
      <c r="D16" s="49">
        <v>10</v>
      </c>
      <c r="E16" s="50">
        <v>15</v>
      </c>
      <c r="F16" s="79" t="s">
        <v>103</v>
      </c>
      <c r="G16" s="49" t="s">
        <v>54</v>
      </c>
      <c r="H16" s="49">
        <f>VLOOKUP(G16,Instructions!$B$54:$C$56,2, FALSE)</f>
        <v>3</v>
      </c>
      <c r="I16" s="49">
        <f t="shared" si="0"/>
        <v>30</v>
      </c>
      <c r="J16" s="51">
        <f t="shared" si="1"/>
        <v>30</v>
      </c>
    </row>
    <row r="17" spans="1:10" ht="63.75" x14ac:dyDescent="0.2">
      <c r="A17" s="90" t="s">
        <v>213</v>
      </c>
      <c r="B17" s="100" t="s">
        <v>50</v>
      </c>
      <c r="C17" s="101"/>
      <c r="D17" s="49">
        <v>5</v>
      </c>
      <c r="E17" s="50">
        <v>5</v>
      </c>
      <c r="F17" s="79" t="s">
        <v>109</v>
      </c>
      <c r="G17" s="49" t="s">
        <v>54</v>
      </c>
      <c r="H17" s="49">
        <f>VLOOKUP(G17,Instructions!$B$54:$C$56,2, FALSE)</f>
        <v>3</v>
      </c>
      <c r="I17" s="49">
        <f t="shared" si="0"/>
        <v>15</v>
      </c>
      <c r="J17" s="51">
        <f t="shared" si="1"/>
        <v>15</v>
      </c>
    </row>
    <row r="18" spans="1:10" s="87" customFormat="1" ht="27.75" customHeight="1" x14ac:dyDescent="0.2">
      <c r="A18" s="70" t="s">
        <v>214</v>
      </c>
      <c r="B18" s="71"/>
      <c r="C18" s="71"/>
      <c r="D18" s="71"/>
      <c r="E18" s="71"/>
      <c r="F18" s="71"/>
      <c r="G18" s="71"/>
      <c r="H18" s="71"/>
      <c r="I18" s="71"/>
      <c r="J18" s="71"/>
    </row>
    <row r="19" spans="1:10" ht="109.5" customHeight="1" x14ac:dyDescent="0.2">
      <c r="A19" s="68" t="s">
        <v>215</v>
      </c>
      <c r="B19" s="100" t="s">
        <v>50</v>
      </c>
      <c r="C19" s="101"/>
      <c r="D19" s="49">
        <v>10</v>
      </c>
      <c r="E19" s="50">
        <v>15</v>
      </c>
      <c r="F19" s="79" t="s">
        <v>103</v>
      </c>
      <c r="G19" s="49" t="s">
        <v>54</v>
      </c>
      <c r="H19" s="49">
        <f>VLOOKUP(G19,Instructions!$B$54:$C$56,2, FALSE)</f>
        <v>3</v>
      </c>
      <c r="I19" s="49">
        <f>IF(D19&gt;0,H19*D19,"")</f>
        <v>30</v>
      </c>
      <c r="J19" s="51">
        <f>IF(D19&gt;0,3*D19,"")</f>
        <v>30</v>
      </c>
    </row>
    <row r="20" spans="1:10" s="87" customFormat="1" ht="27.75" customHeight="1" x14ac:dyDescent="0.2">
      <c r="A20" s="219" t="s">
        <v>216</v>
      </c>
      <c r="B20" s="220"/>
      <c r="C20" s="220"/>
      <c r="D20" s="220"/>
      <c r="E20" s="220"/>
      <c r="F20" s="220"/>
      <c r="G20" s="220"/>
      <c r="H20" s="220"/>
      <c r="I20" s="220"/>
      <c r="J20" s="220"/>
    </row>
    <row r="21" spans="1:10" s="87" customFormat="1" ht="102" x14ac:dyDescent="0.2">
      <c r="A21" s="68" t="s">
        <v>217</v>
      </c>
      <c r="B21" s="100" t="s">
        <v>50</v>
      </c>
      <c r="C21" s="101"/>
      <c r="D21" s="49">
        <v>10</v>
      </c>
      <c r="E21" s="50">
        <v>10</v>
      </c>
      <c r="F21" s="79" t="s">
        <v>127</v>
      </c>
      <c r="G21" s="49" t="s">
        <v>54</v>
      </c>
      <c r="H21" s="49">
        <f>VLOOKUP(G21,Instructions!$B$54:$C$56,2, FALSE)</f>
        <v>3</v>
      </c>
      <c r="I21" s="49">
        <f>IF(D21&gt;0,H21*D21,"")</f>
        <v>30</v>
      </c>
      <c r="J21" s="51">
        <f>IF(D21&gt;0,3*D21,"")</f>
        <v>30</v>
      </c>
    </row>
    <row r="22" spans="1:10" s="87" customFormat="1" ht="26.25" thickBot="1" x14ac:dyDescent="0.25">
      <c r="A22" s="68" t="s">
        <v>218</v>
      </c>
      <c r="B22" s="100" t="s">
        <v>50</v>
      </c>
      <c r="C22" s="101"/>
      <c r="D22" s="49">
        <v>10</v>
      </c>
      <c r="E22" s="50">
        <v>5</v>
      </c>
      <c r="F22" s="81" t="s">
        <v>103</v>
      </c>
      <c r="G22" s="49" t="s">
        <v>54</v>
      </c>
      <c r="H22" s="49">
        <f>VLOOKUP(G22,Instructions!$B$54:$C$56,2, FALSE)</f>
        <v>3</v>
      </c>
      <c r="I22" s="49">
        <f t="shared" ref="I22" si="2">IF(D22&gt;0,H22*D22,"")</f>
        <v>30</v>
      </c>
      <c r="J22" s="51">
        <f t="shared" ref="J22" si="3">IF(D22&gt;0,3*D22,"")</f>
        <v>30</v>
      </c>
    </row>
    <row r="23" spans="1:10" x14ac:dyDescent="0.2">
      <c r="E23" s="211" t="s">
        <v>130</v>
      </c>
      <c r="F23" s="212"/>
      <c r="G23" s="212"/>
      <c r="H23" s="213"/>
      <c r="I23" s="72">
        <f>SUM(I10:I17)+SUM(I19:I19)+SUM(I21:I22)</f>
        <v>258</v>
      </c>
      <c r="J23" s="151">
        <f>SUM(J10:J17)+SUM(J19:J19)+SUM(J21:J22)</f>
        <v>258</v>
      </c>
    </row>
    <row r="24" spans="1:10" x14ac:dyDescent="0.2">
      <c r="E24" s="146" t="s">
        <v>131</v>
      </c>
      <c r="F24" s="147"/>
      <c r="G24" s="147"/>
      <c r="H24" s="148"/>
      <c r="I24" s="231">
        <v>1</v>
      </c>
      <c r="J24" s="232"/>
    </row>
    <row r="25" spans="1:10" ht="15" thickBot="1" x14ac:dyDescent="0.25">
      <c r="E25" s="200" t="s">
        <v>132</v>
      </c>
      <c r="F25" s="201"/>
      <c r="G25" s="201"/>
      <c r="H25" s="202"/>
      <c r="I25" s="153">
        <f>I23/J23</f>
        <v>1</v>
      </c>
      <c r="J25" s="154"/>
    </row>
    <row r="28" spans="1:10" x14ac:dyDescent="0.2">
      <c r="D28" s="3" t="s">
        <v>219</v>
      </c>
      <c r="E28" s="3">
        <f>SUM(E21+E22+E19+E17+E16+E15+E14+E13+E12+E11)</f>
        <v>77</v>
      </c>
    </row>
    <row r="36" spans="1:1" x14ac:dyDescent="0.2">
      <c r="A36" s="75"/>
    </row>
    <row r="37" spans="1:1" x14ac:dyDescent="0.2">
      <c r="A37" s="75"/>
    </row>
    <row r="38" spans="1:1" x14ac:dyDescent="0.2">
      <c r="A38" s="75"/>
    </row>
    <row r="39" spans="1:1" x14ac:dyDescent="0.2">
      <c r="A39" s="75"/>
    </row>
    <row r="40" spans="1:1" x14ac:dyDescent="0.2">
      <c r="A40" s="75"/>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sheetData>
  <mergeCells count="10">
    <mergeCell ref="E25:H25"/>
    <mergeCell ref="I24:J24"/>
    <mergeCell ref="A2:D2"/>
    <mergeCell ref="A3:D3"/>
    <mergeCell ref="G6:M6"/>
    <mergeCell ref="A7:C7"/>
    <mergeCell ref="D7:J7"/>
    <mergeCell ref="A9:B9"/>
    <mergeCell ref="A20:J20"/>
    <mergeCell ref="E23:H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F47CA59-013F-42CB-8B6D-6F70B08D3CF6}">
          <x14:formula1>
            <xm:f>Instructions!$B$49:$B$51</xm:f>
          </x14:formula1>
          <xm:sqref>B21:B22 B19 B11:B17</xm:sqref>
        </x14:dataValidation>
        <x14:dataValidation type="list" allowBlank="1" showInputMessage="1" showErrorMessage="1" xr:uid="{8CF250DF-9089-47DF-84F9-EC5A4E149A4E}">
          <x14:formula1>
            <xm:f>Instructions!$B$54:$B$56</xm:f>
          </x14:formula1>
          <xm:sqref>G21:G22 G19 G11:G17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J12" sqref="J12"/>
    </sheetView>
  </sheetViews>
  <sheetFormatPr defaultRowHeight="15" x14ac:dyDescent="0.25"/>
  <cols>
    <col min="1" max="1" width="14.7109375" bestFit="1" customWidth="1"/>
    <col min="257" max="257" width="14.7109375" bestFit="1" customWidth="1"/>
    <col min="513" max="513" width="14.7109375" bestFit="1" customWidth="1"/>
    <col min="769" max="769" width="14.7109375" bestFit="1" customWidth="1"/>
    <col min="1025" max="1025" width="14.7109375" bestFit="1" customWidth="1"/>
    <col min="1281" max="1281" width="14.7109375" bestFit="1" customWidth="1"/>
    <col min="1537" max="1537" width="14.7109375" bestFit="1" customWidth="1"/>
    <col min="1793" max="1793" width="14.7109375" bestFit="1" customWidth="1"/>
    <col min="2049" max="2049" width="14.7109375" bestFit="1" customWidth="1"/>
    <col min="2305" max="2305" width="14.7109375" bestFit="1" customWidth="1"/>
    <col min="2561" max="2561" width="14.7109375" bestFit="1" customWidth="1"/>
    <col min="2817" max="2817" width="14.7109375" bestFit="1" customWidth="1"/>
    <col min="3073" max="3073" width="14.7109375" bestFit="1" customWidth="1"/>
    <col min="3329" max="3329" width="14.7109375" bestFit="1" customWidth="1"/>
    <col min="3585" max="3585" width="14.7109375" bestFit="1" customWidth="1"/>
    <col min="3841" max="3841" width="14.7109375" bestFit="1" customWidth="1"/>
    <col min="4097" max="4097" width="14.7109375" bestFit="1" customWidth="1"/>
    <col min="4353" max="4353" width="14.7109375" bestFit="1" customWidth="1"/>
    <col min="4609" max="4609" width="14.7109375" bestFit="1" customWidth="1"/>
    <col min="4865" max="4865" width="14.7109375" bestFit="1" customWidth="1"/>
    <col min="5121" max="5121" width="14.7109375" bestFit="1" customWidth="1"/>
    <col min="5377" max="5377" width="14.7109375" bestFit="1" customWidth="1"/>
    <col min="5633" max="5633" width="14.7109375" bestFit="1" customWidth="1"/>
    <col min="5889" max="5889" width="14.7109375" bestFit="1" customWidth="1"/>
    <col min="6145" max="6145" width="14.7109375" bestFit="1" customWidth="1"/>
    <col min="6401" max="6401" width="14.7109375" bestFit="1" customWidth="1"/>
    <col min="6657" max="6657" width="14.7109375" bestFit="1" customWidth="1"/>
    <col min="6913" max="6913" width="14.7109375" bestFit="1" customWidth="1"/>
    <col min="7169" max="7169" width="14.7109375" bestFit="1" customWidth="1"/>
    <col min="7425" max="7425" width="14.7109375" bestFit="1" customWidth="1"/>
    <col min="7681" max="7681" width="14.7109375" bestFit="1" customWidth="1"/>
    <col min="7937" max="7937" width="14.7109375" bestFit="1" customWidth="1"/>
    <col min="8193" max="8193" width="14.7109375" bestFit="1" customWidth="1"/>
    <col min="8449" max="8449" width="14.7109375" bestFit="1" customWidth="1"/>
    <col min="8705" max="8705" width="14.7109375" bestFit="1" customWidth="1"/>
    <col min="8961" max="8961" width="14.7109375" bestFit="1" customWidth="1"/>
    <col min="9217" max="9217" width="14.7109375" bestFit="1" customWidth="1"/>
    <col min="9473" max="9473" width="14.7109375" bestFit="1" customWidth="1"/>
    <col min="9729" max="9729" width="14.7109375" bestFit="1" customWidth="1"/>
    <col min="9985" max="9985" width="14.7109375" bestFit="1" customWidth="1"/>
    <col min="10241" max="10241" width="14.7109375" bestFit="1" customWidth="1"/>
    <col min="10497" max="10497" width="14.7109375" bestFit="1" customWidth="1"/>
    <col min="10753" max="10753" width="14.7109375" bestFit="1" customWidth="1"/>
    <col min="11009" max="11009" width="14.7109375" bestFit="1" customWidth="1"/>
    <col min="11265" max="11265" width="14.7109375" bestFit="1" customWidth="1"/>
    <col min="11521" max="11521" width="14.7109375" bestFit="1" customWidth="1"/>
    <col min="11777" max="11777" width="14.7109375" bestFit="1" customWidth="1"/>
    <col min="12033" max="12033" width="14.7109375" bestFit="1" customWidth="1"/>
    <col min="12289" max="12289" width="14.7109375" bestFit="1" customWidth="1"/>
    <col min="12545" max="12545" width="14.7109375" bestFit="1" customWidth="1"/>
    <col min="12801" max="12801" width="14.7109375" bestFit="1" customWidth="1"/>
    <col min="13057" max="13057" width="14.7109375" bestFit="1" customWidth="1"/>
    <col min="13313" max="13313" width="14.7109375" bestFit="1" customWidth="1"/>
    <col min="13569" max="13569" width="14.7109375" bestFit="1" customWidth="1"/>
    <col min="13825" max="13825" width="14.7109375" bestFit="1" customWidth="1"/>
    <col min="14081" max="14081" width="14.7109375" bestFit="1" customWidth="1"/>
    <col min="14337" max="14337" width="14.7109375" bestFit="1" customWidth="1"/>
    <col min="14593" max="14593" width="14.7109375" bestFit="1" customWidth="1"/>
    <col min="14849" max="14849" width="14.7109375" bestFit="1" customWidth="1"/>
    <col min="15105" max="15105" width="14.7109375" bestFit="1" customWidth="1"/>
    <col min="15361" max="15361" width="14.7109375" bestFit="1" customWidth="1"/>
    <col min="15617" max="15617" width="14.7109375" bestFit="1" customWidth="1"/>
    <col min="15873" max="15873" width="14.7109375" bestFit="1" customWidth="1"/>
    <col min="16129" max="16129" width="14.7109375" bestFit="1" customWidth="1"/>
  </cols>
  <sheetData>
    <row r="1" spans="1:1" x14ac:dyDescent="0.25">
      <c r="A1" t="s">
        <v>220</v>
      </c>
    </row>
    <row r="2" spans="1:1" x14ac:dyDescent="0.25">
      <c r="A2" s="69" t="s">
        <v>221</v>
      </c>
    </row>
    <row r="3" spans="1:1" x14ac:dyDescent="0.25">
      <c r="A3" s="69" t="s">
        <v>222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689a736-6b0f-4075-8153-9edaededadcb">
      <UserInfo>
        <DisplayName>Xolisa Ncobo</DisplayName>
        <AccountId>11</AccountId>
        <AccountType/>
      </UserInfo>
      <UserInfo>
        <DisplayName>Zwelandile Mbebe</DisplayName>
        <AccountId>18</AccountId>
        <AccountType/>
      </UserInfo>
      <UserInfo>
        <DisplayName>Nyameka Mbanjwa</DisplayName>
        <AccountId>20</AccountId>
        <AccountType/>
      </UserInfo>
      <UserInfo>
        <DisplayName>Beresford Jelliman</DisplayName>
        <AccountId>24</AccountId>
        <AccountType/>
      </UserInfo>
      <UserInfo>
        <DisplayName>Sindi Dladla</DisplayName>
        <AccountId>12</AccountId>
        <AccountType/>
      </UserInfo>
      <UserInfo>
        <DisplayName>Theunis Du Plessis</DisplayName>
        <AccountId>29</AccountId>
        <AccountType/>
      </UserInfo>
      <UserInfo>
        <DisplayName>Vuyokazi Shabangu</DisplayName>
        <AccountId>30</AccountId>
        <AccountType/>
      </UserInfo>
      <UserInfo>
        <DisplayName>Patrick Nkosi</DisplayName>
        <AccountId>17</AccountId>
        <AccountType/>
      </UserInfo>
      <UserInfo>
        <DisplayName>Pieter Mocke</DisplayName>
        <AccountId>19</AccountId>
        <AccountType/>
      </UserInfo>
      <UserInfo>
        <DisplayName>Brendon Field</DisplayName>
        <AccountId>28</AccountId>
        <AccountType/>
      </UserInfo>
      <UserInfo>
        <DisplayName>Thembi Ngqono</DisplayName>
        <AccountId>22</AccountId>
        <AccountType/>
      </UserInfo>
      <UserInfo>
        <DisplayName>Tsolo Nthebe</DisplayName>
        <AccountId>35</AccountId>
        <AccountType/>
      </UserInfo>
      <UserInfo>
        <DisplayName>Charmaine Dhlamini</DisplayName>
        <AccountId>14</AccountId>
        <AccountType/>
      </UserInfo>
      <UserInfo>
        <DisplayName>Khuthala Mtongana</DisplayName>
        <AccountId>16</AccountId>
        <AccountType/>
      </UserInfo>
    </SharedWithUsers>
    <lcf76f155ced4ddcb4097134ff3c332f xmlns="18579ff3-d64d-4710-a275-97a6497458e7">
      <Terms xmlns="http://schemas.microsoft.com/office/infopath/2007/PartnerControls"/>
    </lcf76f155ced4ddcb4097134ff3c332f>
    <TaxCatchAll xmlns="b689a736-6b0f-4075-8153-9edaededadc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33576521BCAD4D8712490E5DACE3DB" ma:contentTypeVersion="12" ma:contentTypeDescription="Create a new document." ma:contentTypeScope="" ma:versionID="a3db66ffa510837a005656067aae6b3e">
  <xsd:schema xmlns:xsd="http://www.w3.org/2001/XMLSchema" xmlns:xs="http://www.w3.org/2001/XMLSchema" xmlns:p="http://schemas.microsoft.com/office/2006/metadata/properties" xmlns:ns2="18579ff3-d64d-4710-a275-97a6497458e7" xmlns:ns3="b689a736-6b0f-4075-8153-9edaededadcb" targetNamespace="http://schemas.microsoft.com/office/2006/metadata/properties" ma:root="true" ma:fieldsID="f96260807b265a8c60180444f02bbf12" ns2:_="" ns3:_="">
    <xsd:import namespace="18579ff3-d64d-4710-a275-97a6497458e7"/>
    <xsd:import namespace="b689a736-6b0f-4075-8153-9edaededad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79ff3-d64d-4710-a275-97a6497458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9a736-6b0f-4075-8153-9edaededad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c8c859-2808-4301-925f-681387896346}" ma:internalName="TaxCatchAll" ma:showField="CatchAllData" ma:web="b689a736-6b0f-4075-8153-9edaededad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7E6608-43DA-4D7F-BA3D-510104D61227}">
  <ds:schemaRefs>
    <ds:schemaRef ds:uri="b689a736-6b0f-4075-8153-9edaededadcb"/>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18579ff3-d64d-4710-a275-97a6497458e7"/>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D10DC-9E89-4B33-8658-732782807F9E}">
  <ds:schemaRefs>
    <ds:schemaRef ds:uri="http://schemas.microsoft.com/sharepoint/v3/contenttype/forms"/>
  </ds:schemaRefs>
</ds:datastoreItem>
</file>

<file path=customXml/itemProps3.xml><?xml version="1.0" encoding="utf-8"?>
<ds:datastoreItem xmlns:ds="http://schemas.openxmlformats.org/officeDocument/2006/customXml" ds:itemID="{0F19B262-95D2-4E7A-9CC3-210BE8720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79ff3-d64d-4710-a275-97a6497458e7"/>
    <ds:schemaRef ds:uri="b689a736-6b0f-4075-8153-9edaededa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Gatekeepers</vt:lpstr>
      <vt:lpstr>Requirements</vt:lpstr>
      <vt:lpstr>Organisational Experience</vt:lpstr>
      <vt:lpstr>Implementation Partner</vt:lpstr>
      <vt:lpstr>SIP Demonstration</vt:lpstr>
      <vt:lpstr>Data Validation</vt:lpstr>
      <vt:lpstr>Requirements!_Toc525042749</vt:lpstr>
      <vt:lpstr>Requirements!_Toc525042752</vt:lpstr>
      <vt:lpstr>'SIP Demonstration'!_Toc525042752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Lubita</dc:creator>
  <cp:keywords/>
  <dc:description/>
  <cp:lastModifiedBy>Lungelo Boilane</cp:lastModifiedBy>
  <cp:revision/>
  <cp:lastPrinted>2023-04-05T11:47:33Z</cp:lastPrinted>
  <dcterms:created xsi:type="dcterms:W3CDTF">2013-06-24T21:47:13Z</dcterms:created>
  <dcterms:modified xsi:type="dcterms:W3CDTF">2023-04-05T12:02:59Z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0x0101009833576521BCAD4D8712490E5DACE3DB</vt:lpwstr>
  </property>
  <property fmtid="{D5CDD505-2E9C-101B-9397-08002B2CF9AE}" pid="3" name="MediaServiceImageTags">
    <vt:lpwstr/>
  </property>
</Properties>
</file>