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nontombij\Documents\Procurement files\RFB 2854-2023 SAM Capability von Mollendorf\Publication\Publish\"/>
    </mc:Choice>
  </mc:AlternateContent>
  <xr:revisionPtr revIDLastSave="0" documentId="13_ncr:1_{8714B61F-E8ED-47E5-93A8-ACCC8E74CD4D}" xr6:coauthVersionLast="36" xr6:coauthVersionMax="47" xr10:uidLastSave="{00000000-0000-0000-0000-000000000000}"/>
  <bookViews>
    <workbookView xWindow="0" yWindow="0" windowWidth="17256" windowHeight="5352" tabRatio="819" xr2:uid="{00000000-000D-0000-FFFF-FFFF00000000}"/>
  </bookViews>
  <sheets>
    <sheet name="PRICING SCHEDULE" sheetId="6" r:id="rId1"/>
    <sheet name="Disc Model &amp; Pricing Principle" sheetId="10" r:id="rId2"/>
    <sheet name="Base Component" sheetId="7" r:id="rId3"/>
    <sheet name="Growth Component" sheetId="8" r:id="rId4"/>
    <sheet name="Professional Services" sheetId="9" r:id="rId5"/>
  </sheets>
  <definedNames>
    <definedName name="_xlnm.Print_Area" localSheetId="0">'PRICING SCHEDULE'!$A:$W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7" l="1"/>
  <c r="H15" i="8" l="1"/>
  <c r="H16" i="8"/>
  <c r="H17" i="8"/>
  <c r="H18" i="8" l="1"/>
  <c r="H19" i="8"/>
  <c r="B19" i="9" l="1"/>
  <c r="D24" i="9" s="1"/>
  <c r="C10" i="7"/>
  <c r="B20" i="8"/>
  <c r="C14" i="8"/>
  <c r="D14" i="8" l="1"/>
  <c r="C15" i="8"/>
  <c r="F27" i="8" s="1"/>
  <c r="D16" i="8" l="1"/>
  <c r="I28" i="8" s="1"/>
  <c r="E14" i="8"/>
  <c r="E17" i="8" l="1"/>
  <c r="L29" i="8" s="1"/>
  <c r="F14" i="8"/>
  <c r="F18" i="8" s="1"/>
  <c r="O30" i="8" s="1"/>
  <c r="G14" i="8" l="1"/>
  <c r="G19" i="8" l="1"/>
  <c r="R31" i="8" s="1"/>
  <c r="E14" i="7" l="1"/>
  <c r="D10" i="7"/>
  <c r="E10" i="7" s="1"/>
  <c r="F10" i="7" s="1"/>
  <c r="G10" i="7" s="1"/>
  <c r="Q14" i="7" s="1"/>
  <c r="N14" i="7" l="1"/>
  <c r="H14" i="7"/>
  <c r="K14" i="7"/>
  <c r="J28" i="8" l="1"/>
  <c r="F14" i="7"/>
  <c r="F13" i="7" s="1"/>
  <c r="Q26" i="6"/>
  <c r="N26" i="6"/>
  <c r="K26" i="6"/>
  <c r="H26" i="6"/>
  <c r="F26" i="6"/>
  <c r="E26" i="6"/>
  <c r="G24" i="9"/>
  <c r="H24" i="9" s="1"/>
  <c r="H23" i="9" s="1"/>
  <c r="E24" i="9"/>
  <c r="Q24" i="6"/>
  <c r="N24" i="6"/>
  <c r="K24" i="6"/>
  <c r="H24" i="6"/>
  <c r="F26" i="8"/>
  <c r="G26" i="8" s="1"/>
  <c r="E24" i="6"/>
  <c r="P27" i="8"/>
  <c r="P28" i="8"/>
  <c r="P29" i="8"/>
  <c r="P31" i="8"/>
  <c r="S27" i="8"/>
  <c r="S28" i="8"/>
  <c r="S29" i="8"/>
  <c r="S30" i="8"/>
  <c r="M27" i="8"/>
  <c r="M28" i="8"/>
  <c r="M30" i="8"/>
  <c r="M31" i="8"/>
  <c r="J27" i="8"/>
  <c r="J29" i="8"/>
  <c r="J30" i="8"/>
  <c r="J31" i="8"/>
  <c r="G28" i="8"/>
  <c r="G29" i="8"/>
  <c r="G30" i="8"/>
  <c r="G31" i="8"/>
  <c r="D24" i="6"/>
  <c r="R22" i="6"/>
  <c r="Q22" i="6"/>
  <c r="O22" i="6"/>
  <c r="N22" i="6"/>
  <c r="L22" i="6"/>
  <c r="K22" i="6"/>
  <c r="I22" i="6"/>
  <c r="H22" i="6"/>
  <c r="E22" i="6"/>
  <c r="D22" i="6"/>
  <c r="R14" i="7"/>
  <c r="R13" i="7" s="1"/>
  <c r="O14" i="7"/>
  <c r="O13" i="7" s="1"/>
  <c r="L14" i="7"/>
  <c r="L13" i="7" s="1"/>
  <c r="I14" i="7"/>
  <c r="J24" i="9" l="1"/>
  <c r="K24" i="9" s="1"/>
  <c r="K23" i="9" s="1"/>
  <c r="L26" i="8"/>
  <c r="M26" i="8" s="1"/>
  <c r="G27" i="8"/>
  <c r="T27" i="8" s="1"/>
  <c r="U27" i="8" s="1"/>
  <c r="I26" i="6"/>
  <c r="J26" i="6" s="1"/>
  <c r="J25" i="6" s="1"/>
  <c r="T28" i="8"/>
  <c r="U28" i="8" s="1"/>
  <c r="F24" i="6"/>
  <c r="F22" i="6"/>
  <c r="E23" i="9"/>
  <c r="I26" i="8"/>
  <c r="S14" i="7"/>
  <c r="I13" i="7"/>
  <c r="M22" i="6"/>
  <c r="M21" i="6" s="1"/>
  <c r="S30" i="6"/>
  <c r="S29" i="6" s="1"/>
  <c r="S28" i="6"/>
  <c r="S27" i="6"/>
  <c r="S22" i="6"/>
  <c r="S21" i="6" s="1"/>
  <c r="P30" i="6"/>
  <c r="P29" i="6"/>
  <c r="P28" i="6"/>
  <c r="P27" i="6" s="1"/>
  <c r="P22" i="6"/>
  <c r="P21" i="6" s="1"/>
  <c r="M30" i="6"/>
  <c r="M29" i="6"/>
  <c r="M28" i="6"/>
  <c r="M27" i="6" s="1"/>
  <c r="J30" i="6"/>
  <c r="J29" i="6" s="1"/>
  <c r="J28" i="6"/>
  <c r="J27" i="6" s="1"/>
  <c r="J22" i="6"/>
  <c r="J21" i="6" s="1"/>
  <c r="M24" i="9" l="1"/>
  <c r="N24" i="9" s="1"/>
  <c r="L26" i="6"/>
  <c r="M26" i="6" s="1"/>
  <c r="M25" i="6" s="1"/>
  <c r="S13" i="7"/>
  <c r="T14" i="7"/>
  <c r="T13" i="7" s="1"/>
  <c r="M29" i="8"/>
  <c r="T29" i="8" s="1"/>
  <c r="U29" i="8" s="1"/>
  <c r="L24" i="6"/>
  <c r="M24" i="6" s="1"/>
  <c r="M23" i="6" s="1"/>
  <c r="J26" i="8"/>
  <c r="I24" i="6"/>
  <c r="J24" i="6" s="1"/>
  <c r="J23" i="6" s="1"/>
  <c r="J31" i="6" s="1"/>
  <c r="J32" i="6" s="1"/>
  <c r="J33" i="6" s="1"/>
  <c r="P24" i="9" l="1"/>
  <c r="R26" i="6" s="1"/>
  <c r="S26" i="6" s="1"/>
  <c r="S25" i="6" s="1"/>
  <c r="O26" i="6"/>
  <c r="P26" i="6" s="1"/>
  <c r="P25" i="6" s="1"/>
  <c r="M31" i="6"/>
  <c r="M32" i="6" s="1"/>
  <c r="M33" i="6" s="1"/>
  <c r="P30" i="8"/>
  <c r="T30" i="8" s="1"/>
  <c r="U30" i="8" s="1"/>
  <c r="O26" i="8"/>
  <c r="S31" i="8"/>
  <c r="T31" i="8" s="1"/>
  <c r="U31" i="8" s="1"/>
  <c r="R26" i="8"/>
  <c r="N23" i="9"/>
  <c r="Q24" i="9" l="1"/>
  <c r="Q23" i="9" s="1"/>
  <c r="S26" i="8"/>
  <c r="R24" i="6"/>
  <c r="S24" i="6" s="1"/>
  <c r="S23" i="6" s="1"/>
  <c r="S31" i="6" s="1"/>
  <c r="S32" i="6" s="1"/>
  <c r="S33" i="6" s="1"/>
  <c r="P26" i="8"/>
  <c r="O24" i="6"/>
  <c r="P24" i="6" s="1"/>
  <c r="P23" i="6" s="1"/>
  <c r="P31" i="6" s="1"/>
  <c r="P32" i="6" s="1"/>
  <c r="P33" i="6" s="1"/>
  <c r="G30" i="6"/>
  <c r="T30" i="6" s="1"/>
  <c r="U30" i="6" s="1"/>
  <c r="G28" i="6"/>
  <c r="T28" i="6" s="1"/>
  <c r="U28" i="6" s="1"/>
  <c r="R24" i="9" l="1"/>
  <c r="T26" i="8"/>
  <c r="U26" i="8" s="1"/>
  <c r="G29" i="6"/>
  <c r="G27" i="6"/>
  <c r="U27" i="6"/>
  <c r="R23" i="9" l="1"/>
  <c r="U29" i="6"/>
  <c r="T27" i="6" l="1"/>
  <c r="T29" i="6"/>
  <c r="G22" i="6"/>
  <c r="T22" i="6" s="1"/>
  <c r="G26" i="6"/>
  <c r="T26" i="6" s="1"/>
  <c r="U26" i="6" s="1"/>
  <c r="T21" i="6" l="1"/>
  <c r="U22" i="6"/>
  <c r="U21" i="6" s="1"/>
  <c r="G21" i="6"/>
  <c r="G24" i="6" l="1"/>
  <c r="T24" i="6" s="1"/>
  <c r="U24" i="6" s="1"/>
  <c r="G25" i="6"/>
  <c r="G23" i="6" l="1"/>
  <c r="G31" i="6" s="1"/>
  <c r="G32" i="6" s="1"/>
  <c r="G33" i="6" s="1"/>
  <c r="T23" i="6" l="1"/>
  <c r="U23" i="6"/>
  <c r="U25" i="6"/>
  <c r="T25" i="6" l="1"/>
  <c r="T31" i="6" s="1"/>
  <c r="T32" i="6" s="1"/>
  <c r="T33" i="6" s="1"/>
</calcChain>
</file>

<file path=xl/sharedStrings.xml><?xml version="1.0" encoding="utf-8"?>
<sst xmlns="http://schemas.openxmlformats.org/spreadsheetml/2006/main" count="262" uniqueCount="154">
  <si>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</si>
  <si>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</si>
  <si>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</si>
  <si>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</si>
  <si>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</si>
  <si>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</si>
  <si>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</si>
  <si>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</si>
  <si>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</si>
  <si>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</si>
  <si>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</si>
  <si>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</si>
  <si>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>TOTAL</t>
  </si>
  <si>
    <t>1.1</t>
  </si>
  <si>
    <t>3.1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</si>
  <si>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</si>
  <si>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</si>
  <si>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</si>
  <si>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</si>
  <si>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</si>
  <si>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</si>
  <si>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</si>
  <si>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</si>
  <si>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</si>
  <si>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</si>
  <si>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</si>
  <si>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</si>
  <si>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</si>
  <si>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</si>
  <si>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</si>
  <si>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</si>
  <si>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</si>
  <si>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</si>
  <si>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</si>
  <si>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each</t>
  </si>
  <si>
    <t>2.1</t>
  </si>
  <si>
    <t>RFB No</t>
  </si>
  <si>
    <t>RFB Title</t>
  </si>
  <si>
    <t>Table 1: Base subscription 5 years (SITA use - committed)</t>
  </si>
  <si>
    <t xml:space="preserve">No Licenses </t>
  </si>
  <si>
    <t>Year 1</t>
  </si>
  <si>
    <t>Year 2</t>
  </si>
  <si>
    <t>Year 3</t>
  </si>
  <si>
    <t>Year 4</t>
  </si>
  <si>
    <t>Year 5</t>
  </si>
  <si>
    <t>Total</t>
  </si>
  <si>
    <t>Projected discount</t>
  </si>
  <si>
    <t>The growth component of this RFB includes possible customer taken on.</t>
  </si>
  <si>
    <t>The following growth principles will apply to this contract:</t>
  </si>
  <si>
    <r>
      <t>a)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Calibri"/>
        <family val="2"/>
        <scheme val="minor"/>
      </rPr>
      <t>There should be a tiered discount model that will cover growth requirements over the 5 years, as per the example below:</t>
    </r>
  </si>
  <si>
    <t>Tiered Discount Example</t>
  </si>
  <si>
    <r>
      <t>c)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Calibri"/>
        <family val="2"/>
        <scheme val="minor"/>
      </rPr>
      <t>Discount model principles:</t>
    </r>
  </si>
  <si>
    <t>SAM Growth projection</t>
  </si>
  <si>
    <t>Table 2: Subscription cost for 5 years</t>
  </si>
  <si>
    <t>Total Subscription cost over 5 years</t>
  </si>
  <si>
    <t>License growth per year</t>
  </si>
  <si>
    <t>Growth year 1</t>
  </si>
  <si>
    <t>Growth year 2</t>
  </si>
  <si>
    <t>Growth year 3</t>
  </si>
  <si>
    <t>Growth year 4</t>
  </si>
  <si>
    <t>Growth year 5</t>
  </si>
  <si>
    <t>The professional services required for this service must comply with the following:</t>
  </si>
  <si>
    <r>
      <t>a)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Calibri"/>
        <family val="2"/>
        <scheme val="minor"/>
      </rPr>
      <t>Professional services will be requested, as and when needed.</t>
    </r>
  </si>
  <si>
    <r>
      <t>b)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The service delivery resource must be available on-site within 8 hours of such a request (This excludes any potential travel to other offices outside of the three main Gauteng SITA offices).</t>
    </r>
  </si>
  <si>
    <r>
      <t>c)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Calibri"/>
        <family val="2"/>
        <scheme val="minor"/>
      </rPr>
      <t>Support hours may be carried over to the next year, or moved back from a future year to the present year, during the five years, according to workload requirements.</t>
    </r>
  </si>
  <si>
    <r>
      <t>d)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The bidder must be able to provide 1665x5 = 8325 support hours per year for 5 years. (1665x5x5 = 41625 total hours)</t>
    </r>
  </si>
  <si>
    <r>
      <t>e)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Calibri"/>
        <family val="2"/>
        <scheme val="minor"/>
      </rPr>
      <t>SITA is not obligated to utilize the full 8325 hours per annum or over the 5-year term of the contract and utilization will be time sheet based.</t>
    </r>
  </si>
  <si>
    <r>
      <t>f)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Calibri"/>
        <family val="2"/>
        <scheme val="minor"/>
      </rPr>
      <t>This is on-site professional services at the two main Gauteng SITA offices (Erasmuskloof and Centurion). This requirement is in addition to the support associated with the annual license subscription fees.</t>
    </r>
  </si>
  <si>
    <r>
      <t>h)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The inflation rate to be used for the calculations is 5,6%.</t>
    </r>
  </si>
  <si>
    <t>Table 3: Professional Services</t>
  </si>
  <si>
    <t>Professional Services</t>
  </si>
  <si>
    <t>Rate</t>
  </si>
  <si>
    <t>Project Manager</t>
  </si>
  <si>
    <t>License Administrator (SAM Analyst)</t>
  </si>
  <si>
    <t>SAM Tool Technical Consultant</t>
  </si>
  <si>
    <t>License Specialist (Senior SAM Consultant)</t>
  </si>
  <si>
    <t>Blended rate</t>
  </si>
  <si>
    <t>YEAR 4</t>
  </si>
  <si>
    <t>YEAR 5</t>
  </si>
  <si>
    <t>Base licenses per year</t>
  </si>
  <si>
    <t>Base Component</t>
  </si>
  <si>
    <t>Growth Component</t>
  </si>
  <si>
    <t>Growth licenses per year</t>
  </si>
  <si>
    <t>Professional services per year</t>
  </si>
  <si>
    <t>Implementation</t>
  </si>
  <si>
    <t>4.1</t>
  </si>
  <si>
    <t>Implementation costs</t>
  </si>
  <si>
    <t>5.1</t>
  </si>
  <si>
    <t>TOTAL  BID PRICE (EXCL VAT)</t>
  </si>
  <si>
    <r>
      <t xml:space="preserve">(c)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</si>
  <si>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(d)  Unit and Line prices must be VAT EXCLUSIVE and in South African Rand (ZAR) currency</t>
  </si>
  <si>
    <t>(e) The price must include all cost to deliver the goods or render the service, including all applicable taxes, duty fees, logistics/delivery, storage, labour, overtime and subsistance and travel</t>
  </si>
  <si>
    <r>
      <t xml:space="preserve">(f)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</si>
  <si>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(b)  Below is the total cost for 5 years (not committed)</t>
  </si>
  <si>
    <r>
      <t>b)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Growth will be projected for the purposes of developing a discount model. No upfront commitment will be made as all growth will be supported by a new client being onboarded.</t>
    </r>
  </si>
  <si>
    <r>
      <t>d)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The model will be based on Pay as you use (Buy as needed).</t>
    </r>
  </si>
  <si>
    <r>
      <t>e)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Calibri"/>
        <family val="2"/>
        <scheme val="minor"/>
      </rPr>
      <t>Additional license procurement will be prorated and paid upfront to the end of the contract.</t>
    </r>
  </si>
  <si>
    <r>
      <t>f)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Calibri"/>
        <family val="2"/>
        <scheme val="minor"/>
      </rPr>
      <t>Start with the current base of deployed licenses with some capacity for flexibility.</t>
    </r>
  </si>
  <si>
    <r>
      <t>g)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Calibri"/>
        <family val="2"/>
        <scheme val="minor"/>
      </rPr>
      <t>All licenses procured during the 5-year term will be co-termed for the 5-year contract period. (No licenses will be extended beyond the contract term)</t>
    </r>
  </si>
  <si>
    <r>
      <t>h)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Upon renewal of this contract only the new base will be renewed, and a new discount table will be negotiated.</t>
    </r>
  </si>
  <si>
    <r>
      <t>i)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Calibri"/>
        <family val="2"/>
        <scheme val="minor"/>
      </rPr>
      <t>The actual maintenance that will be paid per year will be based on the existing base at the time of maintenance payment.</t>
    </r>
    <r>
      <rPr>
        <b/>
        <sz val="12"/>
        <color theme="1"/>
        <rFont val="Calibri"/>
        <family val="2"/>
        <scheme val="minor"/>
      </rPr>
      <t xml:space="preserve"> </t>
    </r>
  </si>
  <si>
    <t>Complete tiered discount model</t>
  </si>
  <si>
    <t>#</t>
  </si>
  <si>
    <t>Discount Level</t>
  </si>
  <si>
    <t>% discount</t>
  </si>
  <si>
    <t>A</t>
  </si>
  <si>
    <t>B</t>
  </si>
  <si>
    <t>Total Licences</t>
  </si>
  <si>
    <r>
      <t xml:space="preserve">     i)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Calibri"/>
        <family val="2"/>
        <scheme val="minor"/>
      </rPr>
      <t>Starting price = Market price = X</t>
    </r>
  </si>
  <si>
    <r>
      <t xml:space="preserve">     ii)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Calibri"/>
        <family val="2"/>
        <scheme val="minor"/>
      </rPr>
      <t>% discount = A-G</t>
    </r>
  </si>
  <si>
    <r>
      <t xml:space="preserve">               (1)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A = 0%</t>
    </r>
  </si>
  <si>
    <r>
      <t xml:space="preserve">               (2)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B = 50%</t>
    </r>
  </si>
  <si>
    <r>
      <t xml:space="preserve">               (3)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C = 55%</t>
    </r>
  </si>
  <si>
    <r>
      <t xml:space="preserve">               (4)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D = 60%</t>
    </r>
  </si>
  <si>
    <r>
      <t xml:space="preserve">               (5)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E = 65%</t>
    </r>
  </si>
  <si>
    <r>
      <t xml:space="preserve">               (6)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F = 70%</t>
    </r>
  </si>
  <si>
    <r>
      <t xml:space="preserve">     iii)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Maximum discount based on volumes must be defined</t>
    </r>
  </si>
  <si>
    <r>
      <t xml:space="preserve">     iv)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Starting volume will be 3500 licenses.</t>
    </r>
  </si>
  <si>
    <t>a) The base component of this RFB is based on 3500 licenses.</t>
  </si>
  <si>
    <t>a) The growth component of this RFB includes possible customer taken on.</t>
  </si>
  <si>
    <t>c) The inflation rate to be used for the calculations is 5,6%.</t>
  </si>
  <si>
    <t>&gt;240000</t>
  </si>
  <si>
    <t>Qty Y2</t>
  </si>
  <si>
    <t>Unit Price Y2
(Excl VAT)</t>
  </si>
  <si>
    <t>Qty Y3</t>
  </si>
  <si>
    <t>Unit Price Y4
(Excl VAT)</t>
  </si>
  <si>
    <t>Line Price Y4</t>
  </si>
  <si>
    <t>Unit Price Y5
(Excl VAT)</t>
  </si>
  <si>
    <t>Line Price Y5</t>
  </si>
  <si>
    <t>Qty Y1</t>
  </si>
  <si>
    <t>Unit Price Y1
(Excl VAT)</t>
  </si>
  <si>
    <t>Unit Price Y3
(Excl VAT)</t>
  </si>
  <si>
    <t>Y4</t>
  </si>
  <si>
    <t>QtyY5</t>
  </si>
  <si>
    <t>Growth licenses per year total</t>
  </si>
  <si>
    <t xml:space="preserve">**Note: </t>
  </si>
  <si>
    <t>2. After award the actual subscription including base should be used to calculate discounts on the contract when operational.</t>
  </si>
  <si>
    <t>1. The base component is not included in the growth licences in order to keep the comitted and projected costs separate.</t>
  </si>
  <si>
    <t>Hour</t>
  </si>
  <si>
    <r>
      <t>g)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Calibri"/>
        <family val="2"/>
        <scheme val="minor"/>
      </rPr>
      <t>A blended rate per hour must be used for calculating the professional services in Table 4.</t>
    </r>
    <r>
      <rPr>
        <sz val="12"/>
        <color theme="1"/>
        <rFont val="Calibri"/>
        <family val="2"/>
        <scheme val="minor"/>
      </rPr>
      <t xml:space="preserve"> The bidder must determine own methodology to calculate blended rate.</t>
    </r>
  </si>
  <si>
    <t>Additional Modules/Licenses to enable capabilities</t>
  </si>
  <si>
    <t>CPI Included</t>
  </si>
  <si>
    <t>Subscription price per licence</t>
  </si>
  <si>
    <t>Forex price portion</t>
  </si>
  <si>
    <t>Base licences per year Cost per license</t>
  </si>
  <si>
    <t>(a)  Bidder must complete the following worksheets: Disc Model and Pricing Principle, Base Component, Growth Component and Professional Services sheets and then confirm the values in the Pricing Schedule sheet</t>
  </si>
  <si>
    <t>b) See the Dis Model and Pricing Principle sheet for the growth principles and project discount that will apply to this contract.</t>
  </si>
  <si>
    <t>License cost</t>
  </si>
  <si>
    <t>Pricing Schedule</t>
  </si>
  <si>
    <t>Disc Model and Pricing Principle</t>
  </si>
  <si>
    <t>RFB 2854-2023</t>
  </si>
  <si>
    <t>REQUEST FOR THE ESTABLISHMENT OF A 5-YEAR SUPPORT AND LICENSE SUBSCRIPTION AGREEMENT FOR THE SOFTWARE ASSET MANAGEMENT (SAM) CAPABILITY</t>
  </si>
  <si>
    <t xml:space="preserve">Pricing Response 02 </t>
  </si>
  <si>
    <t xml:space="preserve">(Subscription)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</si>
</sst>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#,##0.00_);\(&quot;R&quot;#,##0.00\)"/>
    <numFmt numFmtId="165" formatCode="_-[$R-1C09]* #,##0.00_-;\-[$R-1C09]* #,##0.00_-;_-[$R-1C09]* &quot;-&quot;??_-;_-@_-"/>
    <numFmt numFmtId="166" formatCode="0.0"/>
    <numFmt numFmtId="167" formatCode="&quot;R&quot;#,##0.00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rgb="FFDBE5F1"/>
        <bgColor indexed="64"/>
      </patternFill>
    </fill>
  </fills>
  <borders count="3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06">
    <xf numFmtId="0" fontId="0" fillId="0" borderId="0" xfId="0"/>
    <xf numFmtId="0" fontId="3" fillId="0" borderId="0" xfId="0" applyFont="1" applyAlignment="1">
      <alignment vertical="top"/>
    </xf>
    <xf numFmtId="0" fontId="9" fillId="2" borderId="0" xfId="0" applyFont="1" applyFill="1"/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center" vertical="top"/>
    </xf>
    <xf numFmtId="0" fontId="9" fillId="2" borderId="0" xfId="0" applyFont="1" applyFill="1" applyAlignment="1">
      <alignment vertical="top"/>
    </xf>
    <xf numFmtId="0" fontId="4" fillId="3" borderId="0" xfId="0" applyFont="1" applyFill="1"/>
    <xf numFmtId="0" fontId="9" fillId="2" borderId="0" xfId="0" applyFont="1" applyFill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right" vertical="top" wrapText="1"/>
    </xf>
    <xf numFmtId="165" fontId="7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5" fontId="8" fillId="5" borderId="1" xfId="0" applyNumberFormat="1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7" fillId="3" borderId="0" xfId="0" applyFont="1" applyFill="1" applyAlignment="1">
      <alignment wrapText="1"/>
    </xf>
    <xf numFmtId="0" fontId="7" fillId="3" borderId="0" xfId="0" applyFont="1" applyFill="1"/>
    <xf numFmtId="0" fontId="12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44" fontId="4" fillId="3" borderId="0" xfId="0" applyNumberFormat="1" applyFont="1" applyFill="1" applyAlignment="1">
      <alignment horizontal="center" vertical="center" wrapText="1"/>
    </xf>
    <xf numFmtId="0" fontId="8" fillId="3" borderId="0" xfId="0" applyFont="1" applyFill="1"/>
    <xf numFmtId="0" fontId="8" fillId="3" borderId="0" xfId="0" applyFont="1" applyFill="1" applyAlignment="1">
      <alignment vertical="top"/>
    </xf>
    <xf numFmtId="0" fontId="8" fillId="3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right" vertical="top"/>
    </xf>
    <xf numFmtId="0" fontId="4" fillId="0" borderId="1" xfId="0" quotePrefix="1" applyFont="1" applyBorder="1" applyAlignment="1">
      <alignment horizontal="left" vertical="top" wrapText="1"/>
    </xf>
    <xf numFmtId="0" fontId="4" fillId="0" borderId="1" xfId="1" applyNumberFormat="1" applyFont="1" applyFill="1" applyBorder="1" applyAlignment="1">
      <alignment horizontal="right" vertical="top" wrapText="1"/>
    </xf>
    <xf numFmtId="166" fontId="4" fillId="5" borderId="2" xfId="1" applyNumberFormat="1" applyFont="1" applyFill="1" applyBorder="1" applyAlignment="1">
      <alignment horizontal="right" vertical="top" wrapText="1"/>
    </xf>
    <xf numFmtId="166" fontId="4" fillId="5" borderId="6" xfId="1" applyNumberFormat="1" applyFont="1" applyFill="1" applyBorder="1" applyAlignment="1">
      <alignment horizontal="right" vertical="top" wrapText="1"/>
    </xf>
    <xf numFmtId="0" fontId="4" fillId="5" borderId="2" xfId="0" applyFont="1" applyFill="1" applyBorder="1" applyAlignment="1">
      <alignment horizontal="center" vertical="top" wrapText="1"/>
    </xf>
    <xf numFmtId="165" fontId="7" fillId="5" borderId="4" xfId="0" applyNumberFormat="1" applyFont="1" applyFill="1" applyBorder="1" applyAlignment="1">
      <alignment horizontal="left" vertical="top" wrapText="1"/>
    </xf>
    <xf numFmtId="165" fontId="7" fillId="5" borderId="5" xfId="0" applyNumberFormat="1" applyFont="1" applyFill="1" applyBorder="1" applyAlignment="1">
      <alignment horizontal="left" vertical="top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center" vertical="top" wrapText="1"/>
    </xf>
    <xf numFmtId="44" fontId="5" fillId="5" borderId="2" xfId="0" applyNumberFormat="1" applyFont="1" applyFill="1" applyBorder="1" applyAlignment="1">
      <alignment vertical="top" wrapText="1"/>
    </xf>
    <xf numFmtId="0" fontId="11" fillId="2" borderId="0" xfId="0" applyFont="1" applyFill="1" applyAlignment="1">
      <alignment horizontal="left" vertical="top" wrapText="1"/>
    </xf>
    <xf numFmtId="0" fontId="7" fillId="3" borderId="0" xfId="0" applyFont="1" applyFill="1" applyAlignment="1">
      <alignment vertical="top" wrapText="1"/>
    </xf>
    <xf numFmtId="0" fontId="4" fillId="5" borderId="1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165" fontId="6" fillId="4" borderId="1" xfId="0" applyNumberFormat="1" applyFont="1" applyFill="1" applyBorder="1" applyAlignment="1">
      <alignment horizontal="center" vertical="top" wrapText="1"/>
    </xf>
    <xf numFmtId="165" fontId="7" fillId="4" borderId="1" xfId="0" applyNumberFormat="1" applyFont="1" applyFill="1" applyBorder="1" applyAlignment="1">
      <alignment horizontal="left" vertical="top" wrapText="1"/>
    </xf>
    <xf numFmtId="165" fontId="7" fillId="4" borderId="1" xfId="0" applyNumberFormat="1" applyFont="1" applyFill="1" applyBorder="1" applyAlignment="1">
      <alignment horizontal="center" vertical="top" wrapText="1"/>
    </xf>
    <xf numFmtId="9" fontId="7" fillId="4" borderId="1" xfId="2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top"/>
    </xf>
    <xf numFmtId="0" fontId="9" fillId="0" borderId="0" xfId="0" applyFont="1"/>
    <xf numFmtId="0" fontId="3" fillId="3" borderId="11" xfId="0" applyFont="1" applyFill="1" applyBorder="1" applyAlignment="1">
      <alignment vertical="top"/>
    </xf>
    <xf numFmtId="0" fontId="7" fillId="2" borderId="7" xfId="0" applyFont="1" applyFill="1" applyBorder="1" applyAlignment="1">
      <alignment horizontal="center" vertical="top" wrapText="1"/>
    </xf>
    <xf numFmtId="165" fontId="7" fillId="2" borderId="23" xfId="0" applyNumberFormat="1" applyFont="1" applyFill="1" applyBorder="1" applyAlignment="1">
      <alignment horizontal="center" vertical="top" wrapText="1"/>
    </xf>
    <xf numFmtId="165" fontId="7" fillId="2" borderId="7" xfId="0" applyNumberFormat="1" applyFont="1" applyFill="1" applyBorder="1" applyAlignment="1">
      <alignment horizontal="center" vertical="top" wrapText="1"/>
    </xf>
    <xf numFmtId="165" fontId="7" fillId="2" borderId="7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6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5" fillId="2" borderId="2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horizontal="right" vertical="top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wrapText="1"/>
    </xf>
    <xf numFmtId="0" fontId="7" fillId="0" borderId="3" xfId="0" applyFont="1" applyBorder="1" applyAlignment="1">
      <alignment horizontal="left" vertical="top" wrapText="1"/>
    </xf>
    <xf numFmtId="165" fontId="4" fillId="6" borderId="1" xfId="0" applyNumberFormat="1" applyFont="1" applyFill="1" applyBorder="1" applyAlignment="1">
      <alignment vertical="top" wrapText="1"/>
    </xf>
    <xf numFmtId="9" fontId="4" fillId="6" borderId="1" xfId="2" applyFont="1" applyFill="1" applyBorder="1" applyAlignment="1">
      <alignment horizontal="right" vertical="top" wrapText="1"/>
    </xf>
    <xf numFmtId="0" fontId="7" fillId="6" borderId="7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/>
    </xf>
    <xf numFmtId="0" fontId="15" fillId="6" borderId="22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top" wrapText="1"/>
    </xf>
    <xf numFmtId="0" fontId="16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8" fillId="5" borderId="7" xfId="0" applyFont="1" applyFill="1" applyBorder="1" applyAlignment="1">
      <alignment horizontal="right" vertical="top" wrapText="1"/>
    </xf>
    <xf numFmtId="0" fontId="0" fillId="5" borderId="25" xfId="0" applyFill="1" applyBorder="1" applyAlignment="1">
      <alignment vertical="top"/>
    </xf>
    <xf numFmtId="1" fontId="4" fillId="0" borderId="1" xfId="1" applyNumberFormat="1" applyFont="1" applyFill="1" applyBorder="1" applyAlignment="1">
      <alignment horizontal="right" vertical="top" wrapText="1"/>
    </xf>
    <xf numFmtId="1" fontId="9" fillId="2" borderId="0" xfId="0" applyNumberFormat="1" applyFont="1" applyFill="1" applyAlignment="1">
      <alignment horizontal="right"/>
    </xf>
    <xf numFmtId="1" fontId="0" fillId="2" borderId="0" xfId="0" applyNumberFormat="1" applyFill="1" applyAlignment="1">
      <alignment horizontal="right"/>
    </xf>
    <xf numFmtId="1" fontId="7" fillId="3" borderId="0" xfId="0" applyNumberFormat="1" applyFont="1" applyFill="1" applyAlignment="1">
      <alignment horizontal="right" vertical="top"/>
    </xf>
    <xf numFmtId="1" fontId="7" fillId="3" borderId="0" xfId="0" applyNumberFormat="1" applyFont="1" applyFill="1" applyAlignment="1">
      <alignment horizontal="right" vertical="top" wrapText="1"/>
    </xf>
    <xf numFmtId="1" fontId="7" fillId="3" borderId="0" xfId="0" applyNumberFormat="1" applyFont="1" applyFill="1" applyAlignment="1">
      <alignment horizontal="right"/>
    </xf>
    <xf numFmtId="1" fontId="7" fillId="0" borderId="0" xfId="0" applyNumberFormat="1" applyFont="1" applyAlignment="1">
      <alignment horizontal="right"/>
    </xf>
    <xf numFmtId="1" fontId="7" fillId="6" borderId="7" xfId="0" applyNumberFormat="1" applyFont="1" applyFill="1" applyBorder="1" applyAlignment="1">
      <alignment horizontal="right" vertical="center"/>
    </xf>
    <xf numFmtId="1" fontId="7" fillId="2" borderId="1" xfId="0" applyNumberFormat="1" applyFont="1" applyFill="1" applyBorder="1" applyAlignment="1">
      <alignment horizontal="right" vertical="top" wrapText="1"/>
    </xf>
    <xf numFmtId="1" fontId="6" fillId="4" borderId="1" xfId="0" applyNumberFormat="1" applyFont="1" applyFill="1" applyBorder="1" applyAlignment="1">
      <alignment horizontal="right" vertical="top" wrapText="1"/>
    </xf>
    <xf numFmtId="1" fontId="4" fillId="0" borderId="1" xfId="0" applyNumberFormat="1" applyFont="1" applyBorder="1" applyAlignment="1">
      <alignment horizontal="right" vertical="top" wrapText="1"/>
    </xf>
    <xf numFmtId="1" fontId="7" fillId="4" borderId="1" xfId="0" applyNumberFormat="1" applyFont="1" applyFill="1" applyBorder="1" applyAlignment="1">
      <alignment horizontal="right" vertical="top"/>
    </xf>
    <xf numFmtId="1" fontId="4" fillId="5" borderId="1" xfId="0" applyNumberFormat="1" applyFont="1" applyFill="1" applyBorder="1" applyAlignment="1">
      <alignment horizontal="right" vertical="top" wrapText="1"/>
    </xf>
    <xf numFmtId="1" fontId="0" fillId="3" borderId="0" xfId="0" applyNumberFormat="1" applyFill="1" applyAlignment="1">
      <alignment horizontal="right" vertical="top"/>
    </xf>
    <xf numFmtId="1" fontId="3" fillId="3" borderId="9" xfId="0" applyNumberFormat="1" applyFont="1" applyFill="1" applyBorder="1" applyAlignment="1">
      <alignment horizontal="right" vertical="top"/>
    </xf>
    <xf numFmtId="1" fontId="0" fillId="0" borderId="0" xfId="0" applyNumberFormat="1" applyAlignment="1">
      <alignment horizontal="right" vertical="top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8" fillId="7" borderId="26" xfId="0" applyFont="1" applyFill="1" applyBorder="1" applyAlignment="1">
      <alignment vertical="center"/>
    </xf>
    <xf numFmtId="0" fontId="18" fillId="7" borderId="27" xfId="0" applyFont="1" applyFill="1" applyBorder="1" applyAlignment="1">
      <alignment vertical="center"/>
    </xf>
    <xf numFmtId="0" fontId="18" fillId="7" borderId="28" xfId="0" applyFont="1" applyFill="1" applyBorder="1" applyAlignment="1">
      <alignment vertical="center"/>
    </xf>
    <xf numFmtId="0" fontId="18" fillId="7" borderId="29" xfId="0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18" fillId="7" borderId="28" xfId="0" applyFont="1" applyFill="1" applyBorder="1" applyAlignment="1">
      <alignment vertical="center" wrapText="1"/>
    </xf>
    <xf numFmtId="0" fontId="18" fillId="7" borderId="29" xfId="0" applyFont="1" applyFill="1" applyBorder="1" applyAlignment="1">
      <alignment vertical="center" wrapText="1"/>
    </xf>
    <xf numFmtId="0" fontId="4" fillId="8" borderId="0" xfId="0" applyFont="1" applyFill="1" applyAlignment="1">
      <alignment horizontal="justify" vertical="center"/>
    </xf>
    <xf numFmtId="0" fontId="20" fillId="10" borderId="26" xfId="0" applyFont="1" applyFill="1" applyBorder="1" applyAlignment="1">
      <alignment vertical="center" wrapText="1"/>
    </xf>
    <xf numFmtId="0" fontId="20" fillId="10" borderId="27" xfId="0" applyFont="1" applyFill="1" applyBorder="1" applyAlignment="1">
      <alignment vertical="center" wrapText="1"/>
    </xf>
    <xf numFmtId="0" fontId="21" fillId="0" borderId="28" xfId="0" applyFont="1" applyBorder="1" applyAlignment="1">
      <alignment vertical="center" wrapText="1"/>
    </xf>
    <xf numFmtId="0" fontId="20" fillId="0" borderId="28" xfId="0" applyFont="1" applyBorder="1" applyAlignment="1">
      <alignment vertical="center" wrapText="1"/>
    </xf>
    <xf numFmtId="44" fontId="0" fillId="5" borderId="25" xfId="0" applyNumberFormat="1" applyFill="1" applyBorder="1" applyAlignment="1">
      <alignment vertical="top"/>
    </xf>
    <xf numFmtId="0" fontId="0" fillId="0" borderId="32" xfId="0" applyBorder="1"/>
    <xf numFmtId="0" fontId="4" fillId="5" borderId="32" xfId="0" applyFont="1" applyFill="1" applyBorder="1" applyAlignment="1">
      <alignment horizontal="justify" vertical="center"/>
    </xf>
    <xf numFmtId="0" fontId="0" fillId="5" borderId="32" xfId="0" applyFill="1" applyBorder="1"/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0" fillId="0" borderId="32" xfId="0" applyBorder="1" applyAlignment="1">
      <alignment horizontal="right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9" fontId="2" fillId="6" borderId="1" xfId="2" applyFont="1" applyFill="1" applyBorder="1" applyAlignment="1">
      <alignment horizontal="right" vertical="top" wrapText="1"/>
    </xf>
    <xf numFmtId="1" fontId="2" fillId="0" borderId="1" xfId="0" applyNumberFormat="1" applyFont="1" applyBorder="1" applyAlignment="1">
      <alignment horizontal="right" vertical="top" wrapText="1"/>
    </xf>
    <xf numFmtId="1" fontId="2" fillId="0" borderId="1" xfId="1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18" fillId="0" borderId="0" xfId="0" applyFont="1" applyAlignment="1">
      <alignment horizontal="right" vertical="center"/>
    </xf>
    <xf numFmtId="167" fontId="21" fillId="0" borderId="29" xfId="0" applyNumberFormat="1" applyFont="1" applyBorder="1" applyAlignment="1">
      <alignment vertical="center" wrapText="1"/>
    </xf>
    <xf numFmtId="0" fontId="18" fillId="9" borderId="30" xfId="0" applyFont="1" applyFill="1" applyBorder="1" applyAlignment="1">
      <alignment horizontal="center" vertical="center"/>
    </xf>
    <xf numFmtId="0" fontId="18" fillId="9" borderId="31" xfId="0" applyFont="1" applyFill="1" applyBorder="1" applyAlignment="1">
      <alignment horizontal="center" vertical="center"/>
    </xf>
    <xf numFmtId="167" fontId="18" fillId="0" borderId="29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top" wrapText="1"/>
    </xf>
    <xf numFmtId="167" fontId="18" fillId="0" borderId="29" xfId="0" applyNumberFormat="1" applyFont="1" applyBorder="1" applyAlignment="1">
      <alignment vertical="center"/>
    </xf>
    <xf numFmtId="167" fontId="21" fillId="6" borderId="29" xfId="0" applyNumberFormat="1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top" wrapText="1"/>
    </xf>
    <xf numFmtId="9" fontId="4" fillId="0" borderId="1" xfId="2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/>
    </xf>
    <xf numFmtId="9" fontId="0" fillId="6" borderId="32" xfId="2" applyFont="1" applyFill="1" applyBorder="1"/>
    <xf numFmtId="9" fontId="18" fillId="0" borderId="29" xfId="0" applyNumberFormat="1" applyFont="1" applyBorder="1" applyAlignment="1">
      <alignment horizontal="right" vertical="center"/>
    </xf>
    <xf numFmtId="9" fontId="18" fillId="4" borderId="29" xfId="0" applyNumberFormat="1" applyFont="1" applyFill="1" applyBorder="1" applyAlignment="1">
      <alignment horizontal="right" vertical="center"/>
    </xf>
    <xf numFmtId="0" fontId="18" fillId="4" borderId="29" xfId="0" applyFont="1" applyFill="1" applyBorder="1" applyAlignment="1">
      <alignment vertical="center"/>
    </xf>
    <xf numFmtId="0" fontId="18" fillId="4" borderId="29" xfId="0" applyFont="1" applyFill="1" applyBorder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4" fillId="6" borderId="1" xfId="1" applyNumberFormat="1" applyFont="1" applyFill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3" fillId="6" borderId="15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top" wrapText="1"/>
    </xf>
    <xf numFmtId="0" fontId="4" fillId="3" borderId="20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14" fontId="3" fillId="6" borderId="9" xfId="0" applyNumberFormat="1" applyFont="1" applyFill="1" applyBorder="1" applyAlignment="1">
      <alignment horizontal="left" vertical="center"/>
    </xf>
    <xf numFmtId="14" fontId="3" fillId="6" borderId="17" xfId="0" applyNumberFormat="1" applyFont="1" applyFill="1" applyBorder="1" applyAlignment="1">
      <alignment horizontal="left" vertical="center"/>
    </xf>
    <xf numFmtId="0" fontId="3" fillId="6" borderId="13" xfId="0" applyFont="1" applyFill="1" applyBorder="1" applyAlignment="1">
      <alignment horizontal="left" vertical="center" wrapText="1"/>
    </xf>
    <xf numFmtId="0" fontId="3" fillId="6" borderId="1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3" fillId="6" borderId="16" xfId="0" applyFont="1" applyFill="1" applyBorder="1" applyAlignment="1">
      <alignment horizontal="left"/>
    </xf>
    <xf numFmtId="0" fontId="3" fillId="6" borderId="12" xfId="0" applyFont="1" applyFill="1" applyBorder="1" applyAlignment="1">
      <alignment horizontal="left"/>
    </xf>
    <xf numFmtId="0" fontId="3" fillId="3" borderId="24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11" fillId="2" borderId="0" xfId="0" applyFont="1" applyFill="1" applyAlignment="1">
      <alignment horizontal="left" vertical="top" wrapText="1"/>
    </xf>
    <xf numFmtId="0" fontId="0" fillId="0" borderId="0" xfId="0"/>
    <xf numFmtId="0" fontId="23" fillId="2" borderId="0" xfId="0" applyFont="1" applyFill="1" applyAlignment="1">
      <alignment horizontal="left" vertical="top" wrapText="1"/>
    </xf>
    <xf numFmtId="0" fontId="24" fillId="0" borderId="0" xfId="0" applyFont="1" applyAlignment="1">
      <alignment vertical="top"/>
    </xf>
    <xf numFmtId="0" fontId="5" fillId="2" borderId="7" xfId="0" applyFont="1" applyFill="1" applyBorder="1" applyAlignment="1">
      <alignment horizontal="center" vertical="center" wrapText="1"/>
    </xf>
    <xf numFmtId="164" fontId="17" fillId="0" borderId="22" xfId="0" applyNumberFormat="1" applyFont="1" applyBorder="1" applyAlignment="1">
      <alignment horizontal="center" vertical="center" wrapText="1"/>
    </xf>
    <xf numFmtId="164" fontId="17" fillId="0" borderId="2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justify" vertical="center"/>
    </xf>
    <xf numFmtId="0" fontId="2" fillId="8" borderId="0" xfId="0" applyFont="1" applyFill="1" applyAlignment="1">
      <alignment horizontal="justify" vertical="center"/>
    </xf>
    <xf numFmtId="0" fontId="4" fillId="8" borderId="0" xfId="0" applyFont="1" applyFill="1" applyAlignment="1">
      <alignment horizontal="justify" vertical="center"/>
    </xf>
    <xf numFmtId="167" fontId="18" fillId="6" borderId="35" xfId="0" applyNumberFormat="1" applyFont="1" applyFill="1" applyBorder="1" applyAlignment="1">
      <alignment horizontal="center" vertical="center"/>
    </xf>
    <xf numFmtId="0" fontId="0" fillId="6" borderId="36" xfId="0" applyFill="1" applyBorder="1" applyAlignment="1">
      <alignment vertical="center"/>
    </xf>
    <xf numFmtId="0" fontId="0" fillId="6" borderId="27" xfId="0" applyFill="1" applyBorder="1" applyAlignment="1">
      <alignment vertical="center"/>
    </xf>
    <xf numFmtId="0" fontId="2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18" fillId="7" borderId="36" xfId="0" applyFont="1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165" fontId="7" fillId="2" borderId="33" xfId="0" applyNumberFormat="1" applyFont="1" applyFill="1" applyBorder="1" applyAlignment="1">
      <alignment horizontal="center" vertical="top" wrapText="1"/>
    </xf>
    <xf numFmtId="0" fontId="0" fillId="0" borderId="34" xfId="0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286372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426720</xdr:colOff>
      <xdr:row>5</xdr:row>
      <xdr:rowOff>91440</xdr:rowOff>
    </xdr:from>
    <xdr:to>
      <xdr:col>4</xdr:col>
      <xdr:colOff>510540</xdr:colOff>
      <xdr:row>7</xdr:row>
      <xdr:rowOff>1905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F13AED-72DA-4655-AE1F-B905D6F6A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" y="815340"/>
          <a:ext cx="4709160" cy="12725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426720</xdr:colOff>
      <xdr:row>6</xdr:row>
      <xdr:rowOff>62865</xdr:rowOff>
    </xdr:from>
    <xdr:to>
      <xdr:col>0</xdr:col>
      <xdr:colOff>6552565</xdr:colOff>
      <xdr:row>7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22A60A4-70ED-472A-8DAE-808802C21DA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" y="7320915"/>
          <a:ext cx="6125845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1"/>
  <sheetViews>
    <sheetView showGridLines="0" tabSelected="1" zoomScaleNormal="100" workbookViewId="0">
      <selection activeCell="G4" sqref="G4"/>
    </sheetView>
  </sheetViews>
  <sheetFormatPr defaultColWidth="9.109375" defaultRowHeight="14.4" x14ac:dyDescent="0.3"/>
  <cols>
    <col min="1" max="1" width="13.44140625" style="66" customWidth="1"/>
    <col min="2" max="2" width="59.44140625" style="63" customWidth="1"/>
    <col min="3" max="3" width="13.33203125" style="67" customWidth="1"/>
    <col min="4" max="4" width="9.6640625" style="67" customWidth="1"/>
    <col min="5" max="5" width="7.44140625" style="101" customWidth="1"/>
    <col min="6" max="7" width="19.44140625" style="63" customWidth="1"/>
    <col min="8" max="8" width="7.109375" style="63" customWidth="1"/>
    <col min="9" max="10" width="19.44140625" style="63" customWidth="1"/>
    <col min="11" max="11" width="7.44140625" style="63" customWidth="1"/>
    <col min="12" max="13" width="19.44140625" style="63" customWidth="1"/>
    <col min="14" max="14" width="8.77734375" style="63" customWidth="1"/>
    <col min="15" max="16" width="19.44140625" style="63" customWidth="1"/>
    <col min="17" max="17" width="9" style="63" customWidth="1"/>
    <col min="18" max="19" width="19.44140625" style="63" customWidth="1"/>
    <col min="20" max="20" width="21.33203125" style="63" customWidth="1"/>
    <col min="21" max="21" width="20.44140625" style="63" bestFit="1" customWidth="1"/>
    <col min="22" max="22" width="32.77734375" style="63" customWidth="1"/>
    <col min="23" max="23" width="36.77734375" style="63" customWidth="1"/>
    <col min="24" max="16384" width="9.109375" style="63"/>
  </cols>
  <sheetData>
    <row r="1" spans="1:28" s="52" customFormat="1" ht="31.2" x14ac:dyDescent="0.6">
      <c r="A1" s="8"/>
      <c r="B1" s="3" t="s">
        <v>18</v>
      </c>
      <c r="C1" s="4"/>
      <c r="D1" s="4"/>
      <c r="E1" s="87"/>
      <c r="F1" s="185" t="s">
        <v>152</v>
      </c>
      <c r="G1" s="186"/>
      <c r="H1" s="186"/>
      <c r="I1" s="2"/>
      <c r="J1" s="2"/>
      <c r="K1" s="2"/>
      <c r="L1" s="2"/>
      <c r="M1" s="6"/>
      <c r="N1" s="2"/>
      <c r="O1" s="2"/>
      <c r="P1" s="6"/>
      <c r="Q1" s="2"/>
      <c r="R1" s="2"/>
      <c r="S1" s="6"/>
      <c r="T1" s="2"/>
      <c r="U1" s="2"/>
      <c r="V1" s="2"/>
      <c r="W1" s="2"/>
    </row>
    <row r="2" spans="1:28" customFormat="1" ht="28.8" customHeight="1" x14ac:dyDescent="0.3">
      <c r="A2" s="59"/>
      <c r="B2" s="43" t="s">
        <v>33</v>
      </c>
      <c r="C2" s="5"/>
      <c r="D2" s="5"/>
      <c r="E2" s="88"/>
      <c r="F2" s="185" t="s">
        <v>153</v>
      </c>
      <c r="G2" s="186"/>
      <c r="H2" s="186"/>
      <c r="I2" s="60"/>
      <c r="J2" s="60"/>
      <c r="K2" s="60"/>
      <c r="L2" s="60"/>
      <c r="M2" s="61"/>
      <c r="N2" s="60"/>
      <c r="O2" s="60"/>
      <c r="P2" s="61"/>
      <c r="Q2" s="60"/>
      <c r="R2" s="60"/>
      <c r="S2" s="61"/>
      <c r="T2" s="60"/>
      <c r="U2" s="60"/>
      <c r="V2" s="60"/>
      <c r="W2" s="60"/>
    </row>
    <row r="3" spans="1:28" customFormat="1" ht="15.6" x14ac:dyDescent="0.3">
      <c r="A3" s="30" t="s">
        <v>36</v>
      </c>
      <c r="B3" s="160" t="s">
        <v>150</v>
      </c>
      <c r="C3" s="41"/>
      <c r="D3" s="41"/>
      <c r="E3" s="89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62"/>
      <c r="U3" s="62"/>
      <c r="V3" s="62"/>
      <c r="W3" s="62"/>
      <c r="X3" s="62"/>
      <c r="Y3" s="62"/>
      <c r="Z3" s="62"/>
      <c r="AA3" s="62"/>
      <c r="AB3" s="62"/>
    </row>
    <row r="4" spans="1:28" customFormat="1" ht="46.8" x14ac:dyDescent="0.3">
      <c r="A4" s="69" t="s">
        <v>37</v>
      </c>
      <c r="B4" s="72" t="s">
        <v>151</v>
      </c>
      <c r="C4" s="41"/>
      <c r="D4" s="41"/>
      <c r="E4" s="90"/>
      <c r="F4" s="44"/>
      <c r="G4" s="44"/>
      <c r="H4" s="44"/>
      <c r="I4" s="44"/>
      <c r="J4" s="44"/>
      <c r="K4" s="44"/>
      <c r="L4" s="44"/>
      <c r="M4" s="40"/>
      <c r="N4" s="44"/>
      <c r="O4" s="44"/>
      <c r="P4" s="40"/>
      <c r="Q4" s="44"/>
      <c r="R4" s="44"/>
      <c r="S4" s="40"/>
      <c r="T4" s="62"/>
      <c r="U4" s="62"/>
      <c r="V4" s="62"/>
      <c r="W4" s="62"/>
      <c r="X4" s="62"/>
      <c r="Y4" s="62"/>
      <c r="Z4" s="62"/>
      <c r="AA4" s="62"/>
      <c r="AB4" s="62"/>
    </row>
    <row r="5" spans="1:28" customFormat="1" ht="15.6" x14ac:dyDescent="0.3">
      <c r="A5" s="84" t="s">
        <v>19</v>
      </c>
      <c r="B5" s="75"/>
      <c r="C5" s="41"/>
      <c r="D5" s="41"/>
      <c r="E5" s="91"/>
      <c r="F5" s="23"/>
      <c r="G5" s="23"/>
      <c r="H5" s="23"/>
      <c r="I5" s="23"/>
      <c r="J5" s="23"/>
      <c r="K5" s="23"/>
      <c r="L5" s="23"/>
      <c r="M5" s="40"/>
      <c r="N5" s="23"/>
      <c r="O5" s="23"/>
      <c r="P5" s="40"/>
      <c r="Q5" s="23"/>
      <c r="R5" s="23"/>
      <c r="S5" s="40"/>
      <c r="T5" s="62"/>
      <c r="U5" s="62"/>
      <c r="V5" s="62"/>
      <c r="W5" s="62"/>
      <c r="X5" s="62"/>
      <c r="Y5" s="62"/>
      <c r="Z5" s="62"/>
      <c r="AA5" s="62"/>
      <c r="AB5" s="62"/>
    </row>
    <row r="6" spans="1:28" customFormat="1" ht="36" customHeight="1" x14ac:dyDescent="0.3">
      <c r="A6" s="70"/>
      <c r="B6" s="71"/>
      <c r="C6" s="41"/>
      <c r="D6" s="41"/>
      <c r="E6" s="91"/>
      <c r="F6" s="183" t="s">
        <v>148</v>
      </c>
      <c r="G6" s="184"/>
      <c r="H6" s="184"/>
      <c r="I6" s="184"/>
      <c r="J6" s="23"/>
      <c r="K6" s="23"/>
      <c r="L6" s="23"/>
      <c r="M6" s="40"/>
      <c r="N6" s="23"/>
      <c r="O6" s="23"/>
      <c r="P6" s="40"/>
      <c r="Q6" s="23"/>
      <c r="R6" s="23"/>
      <c r="S6" s="40"/>
      <c r="T6" s="62"/>
      <c r="U6" s="62"/>
      <c r="V6" s="62"/>
      <c r="W6" s="62"/>
      <c r="X6" s="62"/>
      <c r="Y6" s="62"/>
      <c r="Z6" s="62"/>
      <c r="AA6" s="62"/>
      <c r="AB6" s="62"/>
    </row>
    <row r="7" spans="1:28" s="62" customFormat="1" ht="16.05" customHeight="1" x14ac:dyDescent="0.3">
      <c r="A7" s="24" t="s">
        <v>7</v>
      </c>
      <c r="B7" s="25"/>
      <c r="C7" s="102"/>
      <c r="D7" s="26"/>
      <c r="E7" s="91"/>
      <c r="F7" s="23"/>
      <c r="G7" s="23"/>
      <c r="H7" s="23"/>
      <c r="I7" s="23"/>
      <c r="J7" s="23"/>
      <c r="K7" s="23"/>
      <c r="L7" s="23"/>
      <c r="M7" s="40"/>
      <c r="N7" s="23"/>
      <c r="O7" s="23"/>
      <c r="P7" s="40"/>
      <c r="Q7" s="23"/>
      <c r="R7" s="23"/>
      <c r="S7" s="40"/>
    </row>
    <row r="8" spans="1:28" s="62" customFormat="1" ht="15.6" x14ac:dyDescent="0.3">
      <c r="A8" s="152" t="s">
        <v>145</v>
      </c>
      <c r="B8" s="132"/>
      <c r="C8" s="133"/>
      <c r="D8" s="134"/>
      <c r="E8" s="92"/>
      <c r="F8" s="135"/>
      <c r="G8" s="135"/>
      <c r="H8" s="135"/>
      <c r="I8" s="135"/>
      <c r="J8" s="23"/>
      <c r="K8" s="23"/>
      <c r="L8" s="23"/>
      <c r="M8" s="40"/>
      <c r="N8" s="23"/>
      <c r="O8" s="23"/>
      <c r="P8" s="40"/>
      <c r="Q8" s="23"/>
      <c r="R8" s="23"/>
      <c r="S8" s="40"/>
    </row>
    <row r="9" spans="1:28" s="62" customFormat="1" ht="15.6" x14ac:dyDescent="0.3">
      <c r="A9" s="131" t="s">
        <v>93</v>
      </c>
      <c r="B9" s="132"/>
      <c r="C9" s="133"/>
      <c r="D9" s="134"/>
      <c r="E9" s="92"/>
      <c r="F9" s="135"/>
      <c r="G9" s="135"/>
      <c r="H9" s="135"/>
      <c r="I9" s="135"/>
      <c r="J9" s="23"/>
      <c r="K9" s="23"/>
      <c r="L9" s="23"/>
      <c r="M9" s="40"/>
      <c r="N9" s="23"/>
      <c r="O9" s="23"/>
      <c r="P9" s="40"/>
      <c r="Q9" s="23"/>
      <c r="R9" s="23"/>
      <c r="S9" s="40"/>
    </row>
    <row r="10" spans="1:28" s="62" customFormat="1" ht="15.6" x14ac:dyDescent="0.3">
      <c r="A10" s="76" t="s">
        <v>89</v>
      </c>
      <c r="B10" s="27"/>
      <c r="C10" s="104"/>
      <c r="D10" s="28"/>
      <c r="E10" s="91"/>
      <c r="F10" s="23"/>
      <c r="G10" s="23"/>
      <c r="H10" s="23"/>
      <c r="I10" s="23"/>
      <c r="J10" s="23"/>
      <c r="K10" s="23"/>
      <c r="L10" s="23"/>
      <c r="M10" s="40"/>
      <c r="N10" s="23"/>
      <c r="O10" s="23"/>
      <c r="P10" s="40"/>
      <c r="Q10" s="23"/>
      <c r="R10" s="23"/>
      <c r="S10" s="40"/>
    </row>
    <row r="11" spans="1:28" s="62" customFormat="1" ht="15.6" x14ac:dyDescent="0.3">
      <c r="A11" s="39" t="s">
        <v>90</v>
      </c>
      <c r="B11" s="7"/>
      <c r="C11" s="103"/>
      <c r="D11" s="7"/>
      <c r="E11" s="91"/>
      <c r="F11" s="23"/>
      <c r="G11" s="23"/>
      <c r="H11" s="23"/>
      <c r="I11" s="23"/>
      <c r="J11" s="23"/>
      <c r="K11" s="23"/>
      <c r="L11" s="23"/>
      <c r="M11" s="40"/>
      <c r="N11" s="23"/>
      <c r="O11" s="23"/>
      <c r="P11" s="40"/>
      <c r="Q11" s="23"/>
      <c r="R11" s="23"/>
      <c r="S11" s="40"/>
    </row>
    <row r="12" spans="1:28" s="62" customFormat="1" ht="15.6" x14ac:dyDescent="0.3">
      <c r="A12" s="39" t="s">
        <v>91</v>
      </c>
      <c r="B12" s="7"/>
      <c r="C12" s="103"/>
      <c r="D12" s="7"/>
      <c r="E12" s="91"/>
      <c r="F12" s="23"/>
      <c r="G12" s="23"/>
      <c r="H12" s="23"/>
      <c r="I12" s="23"/>
      <c r="J12" s="23"/>
      <c r="K12" s="23"/>
      <c r="L12" s="23"/>
      <c r="M12" s="40"/>
      <c r="N12" s="23"/>
      <c r="O12" s="23"/>
      <c r="P12" s="40"/>
      <c r="Q12" s="23"/>
      <c r="R12" s="23"/>
      <c r="S12" s="40"/>
    </row>
    <row r="13" spans="1:28" s="62" customFormat="1" ht="15.6" x14ac:dyDescent="0.3">
      <c r="A13" s="38" t="s">
        <v>92</v>
      </c>
      <c r="B13" s="7"/>
      <c r="C13" s="103"/>
      <c r="D13" s="7"/>
      <c r="E13" s="91"/>
      <c r="F13" s="23"/>
      <c r="G13" s="23"/>
      <c r="H13" s="23"/>
      <c r="I13" s="23"/>
      <c r="J13" s="23"/>
      <c r="K13" s="23"/>
      <c r="L13" s="23"/>
      <c r="M13" s="40"/>
      <c r="N13" s="23"/>
      <c r="O13" s="23"/>
      <c r="P13" s="40"/>
      <c r="Q13" s="23"/>
      <c r="R13" s="23"/>
      <c r="S13" s="40"/>
    </row>
    <row r="14" spans="1:28" s="62" customFormat="1" ht="34.950000000000003" customHeight="1" x14ac:dyDescent="0.3">
      <c r="A14" s="7"/>
      <c r="B14" s="68" t="s">
        <v>3</v>
      </c>
      <c r="C14" s="187" t="s">
        <v>4</v>
      </c>
      <c r="D14" s="187"/>
      <c r="E14" s="92"/>
      <c r="F14" s="23"/>
      <c r="G14" s="23"/>
      <c r="H14" s="23"/>
      <c r="I14" s="23"/>
      <c r="J14" s="23"/>
      <c r="K14" s="23"/>
      <c r="L14" s="23"/>
      <c r="M14" s="40"/>
      <c r="N14" s="23"/>
      <c r="O14" s="23"/>
      <c r="P14" s="40"/>
      <c r="Q14" s="23"/>
      <c r="R14" s="23"/>
      <c r="S14" s="40"/>
    </row>
    <row r="15" spans="1:28" s="62" customFormat="1" ht="15.6" x14ac:dyDescent="0.3">
      <c r="A15" s="7"/>
      <c r="B15" s="45" t="s">
        <v>5</v>
      </c>
      <c r="C15" s="188">
        <v>19.010000000000002</v>
      </c>
      <c r="D15" s="189"/>
      <c r="E15" s="93"/>
      <c r="F15" s="167" t="s">
        <v>25</v>
      </c>
      <c r="G15" s="23"/>
      <c r="H15" s="23"/>
      <c r="I15" s="23"/>
      <c r="J15" s="23"/>
      <c r="K15" s="23"/>
      <c r="L15" s="23"/>
      <c r="M15" s="40"/>
      <c r="N15" s="23"/>
      <c r="O15" s="23"/>
      <c r="P15" s="40"/>
      <c r="Q15" s="23"/>
      <c r="R15" s="23"/>
      <c r="S15" s="40"/>
    </row>
    <row r="16" spans="1:28" s="62" customFormat="1" ht="15.45" customHeight="1" x14ac:dyDescent="0.3">
      <c r="A16" s="7"/>
      <c r="B16" s="45" t="s">
        <v>6</v>
      </c>
      <c r="C16" s="165">
        <v>20.5</v>
      </c>
      <c r="D16" s="166"/>
      <c r="E16" s="93"/>
      <c r="F16" s="167"/>
      <c r="G16" s="23"/>
      <c r="H16" s="23"/>
      <c r="I16" s="23"/>
      <c r="J16" s="23"/>
      <c r="K16" s="23"/>
      <c r="L16" s="23"/>
      <c r="M16" s="40"/>
      <c r="N16" s="23"/>
      <c r="O16" s="23"/>
      <c r="P16" s="40"/>
      <c r="Q16" s="23"/>
      <c r="R16" s="23"/>
      <c r="S16" s="40"/>
    </row>
    <row r="17" spans="1:23" s="62" customFormat="1" ht="15.6" x14ac:dyDescent="0.3">
      <c r="A17" s="7"/>
      <c r="B17" s="46" t="s">
        <v>8</v>
      </c>
      <c r="C17" s="165">
        <v>24.01</v>
      </c>
      <c r="D17" s="166"/>
      <c r="E17" s="93"/>
      <c r="F17" s="167"/>
      <c r="G17" s="23"/>
      <c r="H17" s="23"/>
      <c r="I17" s="23"/>
      <c r="J17" s="23"/>
      <c r="K17" s="23"/>
      <c r="L17" s="23"/>
      <c r="M17" s="40"/>
      <c r="N17" s="23"/>
      <c r="O17" s="23"/>
      <c r="P17" s="40"/>
      <c r="Q17" s="23"/>
      <c r="R17" s="23"/>
      <c r="S17" s="40"/>
    </row>
    <row r="18" spans="1:23" s="62" customFormat="1" ht="15.6" x14ac:dyDescent="0.3">
      <c r="A18" s="29"/>
      <c r="B18" s="22"/>
      <c r="C18" s="41"/>
      <c r="D18" s="41"/>
      <c r="E18" s="91"/>
      <c r="F18" s="23"/>
      <c r="G18" s="23"/>
      <c r="H18" s="23"/>
      <c r="I18" s="23"/>
      <c r="J18" s="23"/>
      <c r="K18" s="23"/>
      <c r="L18" s="23"/>
      <c r="M18" s="40"/>
      <c r="N18" s="23"/>
      <c r="O18" s="23"/>
      <c r="P18" s="40"/>
      <c r="Q18" s="23"/>
      <c r="R18" s="23"/>
      <c r="S18" s="40"/>
    </row>
    <row r="19" spans="1:23" customFormat="1" ht="15.6" x14ac:dyDescent="0.3">
      <c r="A19" s="10"/>
      <c r="B19" s="11"/>
      <c r="C19" s="58"/>
      <c r="D19" s="58"/>
      <c r="E19" s="161" t="s">
        <v>9</v>
      </c>
      <c r="F19" s="161"/>
      <c r="G19" s="161"/>
      <c r="H19" s="161" t="s">
        <v>10</v>
      </c>
      <c r="I19" s="161"/>
      <c r="J19" s="161"/>
      <c r="K19" s="161" t="s">
        <v>11</v>
      </c>
      <c r="L19" s="161"/>
      <c r="M19" s="162"/>
      <c r="N19" s="161" t="s">
        <v>77</v>
      </c>
      <c r="O19" s="161"/>
      <c r="P19" s="162"/>
      <c r="Q19" s="161" t="s">
        <v>78</v>
      </c>
      <c r="R19" s="161"/>
      <c r="S19" s="162"/>
      <c r="T19" s="54" t="s">
        <v>12</v>
      </c>
      <c r="U19" s="62"/>
      <c r="V19" s="62"/>
    </row>
    <row r="20" spans="1:23" ht="31.2" x14ac:dyDescent="0.3">
      <c r="A20" s="10" t="s">
        <v>0</v>
      </c>
      <c r="B20" s="11" t="s">
        <v>20</v>
      </c>
      <c r="C20" s="58" t="s">
        <v>1</v>
      </c>
      <c r="D20" s="58" t="s">
        <v>16</v>
      </c>
      <c r="E20" s="94" t="s">
        <v>129</v>
      </c>
      <c r="F20" s="18" t="s">
        <v>130</v>
      </c>
      <c r="G20" s="18" t="s">
        <v>28</v>
      </c>
      <c r="H20" s="58" t="s">
        <v>122</v>
      </c>
      <c r="I20" s="18" t="s">
        <v>123</v>
      </c>
      <c r="J20" s="18" t="s">
        <v>26</v>
      </c>
      <c r="K20" s="58" t="s">
        <v>124</v>
      </c>
      <c r="L20" s="18" t="s">
        <v>131</v>
      </c>
      <c r="M20" s="18" t="s">
        <v>27</v>
      </c>
      <c r="N20" s="58" t="s">
        <v>132</v>
      </c>
      <c r="O20" s="18" t="s">
        <v>125</v>
      </c>
      <c r="P20" s="18" t="s">
        <v>126</v>
      </c>
      <c r="Q20" s="58" t="s">
        <v>133</v>
      </c>
      <c r="R20" s="18" t="s">
        <v>127</v>
      </c>
      <c r="S20" s="18" t="s">
        <v>128</v>
      </c>
      <c r="T20" s="55" t="s">
        <v>15</v>
      </c>
      <c r="U20" s="56" t="s">
        <v>17</v>
      </c>
      <c r="V20" s="57" t="s">
        <v>30</v>
      </c>
      <c r="W20" s="57" t="s">
        <v>31</v>
      </c>
    </row>
    <row r="21" spans="1:23" s="1" customFormat="1" ht="15.6" x14ac:dyDescent="0.3">
      <c r="A21" s="9">
        <v>1</v>
      </c>
      <c r="B21" s="105" t="s">
        <v>80</v>
      </c>
      <c r="C21" s="50"/>
      <c r="D21" s="50"/>
      <c r="E21" s="97"/>
      <c r="F21" s="47"/>
      <c r="G21" s="48">
        <f>SUBTOTAL(9, G22:G22)</f>
        <v>0</v>
      </c>
      <c r="H21" s="47"/>
      <c r="I21" s="49"/>
      <c r="J21" s="48">
        <f>SUBTOTAL(9, J22:J22)</f>
        <v>0</v>
      </c>
      <c r="K21" s="47"/>
      <c r="L21" s="48"/>
      <c r="M21" s="48">
        <f>SUBTOTAL(9, M22:M22)</f>
        <v>0</v>
      </c>
      <c r="N21" s="47"/>
      <c r="O21" s="48"/>
      <c r="P21" s="48">
        <f>SUBTOTAL(9, P22:P22)</f>
        <v>0</v>
      </c>
      <c r="Q21" s="47"/>
      <c r="R21" s="48"/>
      <c r="S21" s="48">
        <f>SUBTOTAL(9, S22:S22)</f>
        <v>0</v>
      </c>
      <c r="T21" s="48">
        <f>SUBTOTAL(9, T22:T22)</f>
        <v>0</v>
      </c>
      <c r="U21" s="48">
        <f>SUBTOTAL(9, U22:U22)</f>
        <v>0</v>
      </c>
      <c r="V21" s="79"/>
      <c r="W21" s="77"/>
    </row>
    <row r="22" spans="1:23" s="1" customFormat="1" ht="15.6" x14ac:dyDescent="0.3">
      <c r="A22" s="31" t="s">
        <v>13</v>
      </c>
      <c r="B22" s="12" t="s">
        <v>79</v>
      </c>
      <c r="C22" s="19" t="s">
        <v>34</v>
      </c>
      <c r="D22" s="151">
        <f>'Base Component'!C14</f>
        <v>0</v>
      </c>
      <c r="E22" s="96">
        <f>'Base Component'!D14</f>
        <v>3500</v>
      </c>
      <c r="F22" s="150">
        <f>'Base Component'!E14</f>
        <v>0</v>
      </c>
      <c r="G22" s="20">
        <f t="shared" ref="G22" si="0">E22*F22</f>
        <v>0</v>
      </c>
      <c r="H22" s="96">
        <f>'Base Component'!J14</f>
        <v>3500</v>
      </c>
      <c r="I22" s="150">
        <f>'Base Component'!H14</f>
        <v>0</v>
      </c>
      <c r="J22" s="20">
        <f t="shared" ref="J22" si="1">H22*I22</f>
        <v>0</v>
      </c>
      <c r="K22" s="96">
        <f>'Base Component'!J14</f>
        <v>3500</v>
      </c>
      <c r="L22" s="150">
        <f>'Base Component'!K14</f>
        <v>0</v>
      </c>
      <c r="M22" s="20">
        <f>K22*L22</f>
        <v>0</v>
      </c>
      <c r="N22" s="96">
        <f>'Base Component'!M14</f>
        <v>3500</v>
      </c>
      <c r="O22" s="150">
        <f>'Base Component'!N14</f>
        <v>0</v>
      </c>
      <c r="P22" s="20">
        <f t="shared" ref="P22" si="2">N22*O22</f>
        <v>0</v>
      </c>
      <c r="Q22" s="96">
        <f>'Base Component'!P14</f>
        <v>3500</v>
      </c>
      <c r="R22" s="150">
        <f>'Base Component'!Q14</f>
        <v>0</v>
      </c>
      <c r="S22" s="20">
        <f t="shared" ref="S22" si="3">Q22*R22</f>
        <v>0</v>
      </c>
      <c r="T22" s="42">
        <f>SUM(G22,J22,M22,P22,S22)</f>
        <v>0</v>
      </c>
      <c r="U22" s="64">
        <f>D22*T22</f>
        <v>0</v>
      </c>
      <c r="V22" s="79"/>
      <c r="W22" s="77"/>
    </row>
    <row r="23" spans="1:23" ht="15.6" x14ac:dyDescent="0.3">
      <c r="A23" s="14">
        <v>2</v>
      </c>
      <c r="B23" s="15" t="s">
        <v>81</v>
      </c>
      <c r="C23" s="50"/>
      <c r="D23" s="50"/>
      <c r="E23" s="97"/>
      <c r="F23" s="47"/>
      <c r="G23" s="48">
        <f>SUBTOTAL(9, G24:G24)</f>
        <v>0</v>
      </c>
      <c r="H23" s="47"/>
      <c r="I23" s="49"/>
      <c r="J23" s="48">
        <f>SUBTOTAL(9, J24:J24)</f>
        <v>0</v>
      </c>
      <c r="K23" s="48"/>
      <c r="L23" s="48"/>
      <c r="M23" s="48">
        <f>SUBTOTAL(9, M24:M24)</f>
        <v>0</v>
      </c>
      <c r="N23" s="48"/>
      <c r="O23" s="48"/>
      <c r="P23" s="48">
        <f>SUBTOTAL(9, P24:P24)</f>
        <v>0</v>
      </c>
      <c r="Q23" s="48"/>
      <c r="R23" s="48"/>
      <c r="S23" s="48">
        <f>SUBTOTAL(9, S24:S24)</f>
        <v>0</v>
      </c>
      <c r="T23" s="48">
        <f>SUBTOTAL(9, T24:T24)</f>
        <v>0</v>
      </c>
      <c r="U23" s="48">
        <f>SUBTOTAL(9, U24:U24)</f>
        <v>0</v>
      </c>
      <c r="V23" s="78"/>
      <c r="W23" s="77"/>
    </row>
    <row r="24" spans="1:23" ht="15.6" x14ac:dyDescent="0.3">
      <c r="A24" s="31" t="s">
        <v>35</v>
      </c>
      <c r="B24" s="12" t="s">
        <v>82</v>
      </c>
      <c r="C24" s="19" t="s">
        <v>34</v>
      </c>
      <c r="D24" s="151">
        <f>'Growth Component'!C26</f>
        <v>0</v>
      </c>
      <c r="E24" s="86">
        <f>'Growth Component'!E26</f>
        <v>26500</v>
      </c>
      <c r="F24" s="150">
        <f>'Growth Component'!F26</f>
        <v>0</v>
      </c>
      <c r="G24" s="20">
        <f>E24*F24</f>
        <v>0</v>
      </c>
      <c r="H24" s="86">
        <f>'Growth Component'!H26</f>
        <v>36500</v>
      </c>
      <c r="I24" s="150">
        <f>'Growth Component'!I26</f>
        <v>0</v>
      </c>
      <c r="J24" s="20">
        <f>H24*I24</f>
        <v>0</v>
      </c>
      <c r="K24" s="86">
        <f>'Growth Component'!K26</f>
        <v>86500</v>
      </c>
      <c r="L24" s="150">
        <f>'Growth Component'!L26</f>
        <v>0</v>
      </c>
      <c r="M24" s="20">
        <f>K24*L24</f>
        <v>0</v>
      </c>
      <c r="N24" s="86">
        <f>'Growth Component'!N26</f>
        <v>136500</v>
      </c>
      <c r="O24" s="150">
        <f>'Growth Component'!O26</f>
        <v>0</v>
      </c>
      <c r="P24" s="20">
        <f>N24*O24</f>
        <v>0</v>
      </c>
      <c r="Q24" s="86">
        <f>'Growth Component'!Q26</f>
        <v>236500</v>
      </c>
      <c r="R24" s="150">
        <f>'Growth Component'!R26</f>
        <v>0</v>
      </c>
      <c r="S24" s="20">
        <f>Q24*R24</f>
        <v>0</v>
      </c>
      <c r="T24" s="42">
        <f>SUM(G24,J24,M24,P24,S24)</f>
        <v>0</v>
      </c>
      <c r="U24" s="64">
        <f>D24*T24</f>
        <v>0</v>
      </c>
      <c r="V24" s="78"/>
      <c r="W24" s="77"/>
    </row>
    <row r="25" spans="1:23" ht="15.6" x14ac:dyDescent="0.3">
      <c r="A25" s="9">
        <v>3</v>
      </c>
      <c r="B25" s="13" t="s">
        <v>70</v>
      </c>
      <c r="C25" s="51"/>
      <c r="D25" s="51"/>
      <c r="E25" s="95"/>
      <c r="F25" s="47"/>
      <c r="G25" s="48">
        <f>SUBTOTAL(9,G26:G26)</f>
        <v>0</v>
      </c>
      <c r="H25" s="47"/>
      <c r="I25" s="49"/>
      <c r="J25" s="48">
        <f>SUBTOTAL(9,J26:J26)</f>
        <v>0</v>
      </c>
      <c r="K25" s="47"/>
      <c r="L25" s="47"/>
      <c r="M25" s="48">
        <f>SUBTOTAL(9,M26:M26)</f>
        <v>0</v>
      </c>
      <c r="N25" s="47"/>
      <c r="O25" s="47"/>
      <c r="P25" s="48">
        <f>SUBTOTAL(9,P26:P26)</f>
        <v>0</v>
      </c>
      <c r="Q25" s="47"/>
      <c r="R25" s="47"/>
      <c r="S25" s="48">
        <f>SUBTOTAL(9,S26:S26)</f>
        <v>0</v>
      </c>
      <c r="T25" s="48">
        <f>SUBTOTAL(9,T26:T26)</f>
        <v>0</v>
      </c>
      <c r="U25" s="48">
        <f>SUBTOTAL(9,U26:U26)</f>
        <v>0</v>
      </c>
      <c r="V25" s="77"/>
      <c r="W25" s="77"/>
    </row>
    <row r="26" spans="1:23" ht="15.6" x14ac:dyDescent="0.3">
      <c r="A26" s="31" t="s">
        <v>14</v>
      </c>
      <c r="B26" s="12" t="s">
        <v>83</v>
      </c>
      <c r="C26" s="106" t="s">
        <v>34</v>
      </c>
      <c r="D26" s="151">
        <v>0</v>
      </c>
      <c r="E26" s="96">
        <f>'Professional Services'!C24</f>
        <v>8325</v>
      </c>
      <c r="F26" s="150">
        <f>'Professional Services'!D24</f>
        <v>0</v>
      </c>
      <c r="G26" s="20">
        <f t="shared" ref="G26" si="4">E26*F26</f>
        <v>0</v>
      </c>
      <c r="H26" s="96">
        <f>'Professional Services'!F24</f>
        <v>8325</v>
      </c>
      <c r="I26" s="150">
        <f>'Professional Services'!G24</f>
        <v>0</v>
      </c>
      <c r="J26" s="20">
        <f t="shared" ref="J26" si="5">H26*I26</f>
        <v>0</v>
      </c>
      <c r="K26" s="96">
        <f>'Professional Services'!I24</f>
        <v>8325</v>
      </c>
      <c r="L26" s="150">
        <f>'Professional Services'!J24</f>
        <v>0</v>
      </c>
      <c r="M26" s="20">
        <f t="shared" ref="M26" si="6">K26*L26</f>
        <v>0</v>
      </c>
      <c r="N26" s="96">
        <f>'Professional Services'!L24</f>
        <v>8325</v>
      </c>
      <c r="O26" s="150">
        <f>'Professional Services'!M24</f>
        <v>0</v>
      </c>
      <c r="P26" s="20">
        <f t="shared" ref="P26" si="7">N26*O26</f>
        <v>0</v>
      </c>
      <c r="Q26" s="96">
        <f>'Professional Services'!O24</f>
        <v>8325</v>
      </c>
      <c r="R26" s="150">
        <f>'Professional Services'!P24</f>
        <v>0</v>
      </c>
      <c r="S26" s="20">
        <f t="shared" ref="S26" si="8">Q26*R26</f>
        <v>0</v>
      </c>
      <c r="T26" s="42">
        <f>SUM(G26,J26,M26,P26,S26)</f>
        <v>0</v>
      </c>
      <c r="U26" s="64">
        <f>D26*T26</f>
        <v>0</v>
      </c>
      <c r="V26" s="78"/>
      <c r="W26" s="77"/>
    </row>
    <row r="27" spans="1:23" ht="15.6" x14ac:dyDescent="0.3">
      <c r="A27" s="9">
        <v>4</v>
      </c>
      <c r="B27" s="15" t="s">
        <v>84</v>
      </c>
      <c r="C27" s="51"/>
      <c r="D27" s="51"/>
      <c r="E27" s="95"/>
      <c r="F27" s="47"/>
      <c r="G27" s="48">
        <f>SUBTOTAL(9,G28:G28)</f>
        <v>0</v>
      </c>
      <c r="H27" s="47"/>
      <c r="I27" s="49"/>
      <c r="J27" s="48">
        <f>SUBTOTAL(9,J28:J28)</f>
        <v>0</v>
      </c>
      <c r="K27" s="47"/>
      <c r="L27" s="47"/>
      <c r="M27" s="48">
        <f>SUBTOTAL(9,M28:M28)</f>
        <v>0</v>
      </c>
      <c r="N27" s="47"/>
      <c r="O27" s="47"/>
      <c r="P27" s="48">
        <f>SUBTOTAL(9,P28:P28)</f>
        <v>0</v>
      </c>
      <c r="Q27" s="47"/>
      <c r="R27" s="47"/>
      <c r="S27" s="48">
        <f>SUBTOTAL(9,S28:S28)</f>
        <v>0</v>
      </c>
      <c r="T27" s="48">
        <f>SUBTOTAL(9,T28:T28)</f>
        <v>0</v>
      </c>
      <c r="U27" s="48">
        <f>SUBTOTAL(9,U28:U28)</f>
        <v>0</v>
      </c>
      <c r="V27" s="77"/>
      <c r="W27" s="77"/>
    </row>
    <row r="28" spans="1:23" ht="15.6" x14ac:dyDescent="0.3">
      <c r="A28" s="31" t="s">
        <v>85</v>
      </c>
      <c r="B28" s="12" t="s">
        <v>86</v>
      </c>
      <c r="C28" s="106" t="s">
        <v>34</v>
      </c>
      <c r="D28" s="151">
        <v>0</v>
      </c>
      <c r="E28" s="96">
        <v>1</v>
      </c>
      <c r="F28" s="73">
        <v>0</v>
      </c>
      <c r="G28" s="20">
        <f t="shared" ref="G28" si="9">E28*F28</f>
        <v>0</v>
      </c>
      <c r="H28" s="32"/>
      <c r="I28" s="150">
        <v>0</v>
      </c>
      <c r="J28" s="20">
        <f t="shared" ref="J28" si="10">H28*I28</f>
        <v>0</v>
      </c>
      <c r="K28" s="32"/>
      <c r="L28" s="150">
        <v>0</v>
      </c>
      <c r="M28" s="20">
        <f t="shared" ref="M28" si="11">K28*L28</f>
        <v>0</v>
      </c>
      <c r="N28" s="32"/>
      <c r="O28" s="150">
        <v>0</v>
      </c>
      <c r="P28" s="20">
        <f t="shared" ref="P28" si="12">N28*O28</f>
        <v>0</v>
      </c>
      <c r="Q28" s="32"/>
      <c r="R28" s="150">
        <v>0</v>
      </c>
      <c r="S28" s="20">
        <f t="shared" ref="S28" si="13">Q28*R28</f>
        <v>0</v>
      </c>
      <c r="T28" s="42">
        <f>SUM(G28,J28,M28,P28,S28)</f>
        <v>0</v>
      </c>
      <c r="U28" s="64">
        <f>D28*T28</f>
        <v>0</v>
      </c>
      <c r="V28" s="78"/>
      <c r="W28" s="77"/>
    </row>
    <row r="29" spans="1:23" ht="15.6" x14ac:dyDescent="0.3">
      <c r="A29" s="9">
        <v>5</v>
      </c>
      <c r="B29" s="15" t="s">
        <v>140</v>
      </c>
      <c r="C29" s="51"/>
      <c r="D29" s="51"/>
      <c r="E29" s="95"/>
      <c r="F29" s="47"/>
      <c r="G29" s="48">
        <f>SUBTOTAL(9,G30:G30)</f>
        <v>0</v>
      </c>
      <c r="H29" s="47"/>
      <c r="I29" s="49"/>
      <c r="J29" s="48">
        <f>SUBTOTAL(9,J30:J30)</f>
        <v>0</v>
      </c>
      <c r="K29" s="47"/>
      <c r="L29" s="47"/>
      <c r="M29" s="48">
        <f>SUBTOTAL(9,M30:M30)</f>
        <v>0</v>
      </c>
      <c r="N29" s="47"/>
      <c r="O29" s="47"/>
      <c r="P29" s="48">
        <f>SUBTOTAL(9,P30:P30)</f>
        <v>0</v>
      </c>
      <c r="Q29" s="47"/>
      <c r="R29" s="47"/>
      <c r="S29" s="48">
        <f>SUBTOTAL(9,S30:S30)</f>
        <v>0</v>
      </c>
      <c r="T29" s="48">
        <f>SUBTOTAL(9,T30:T30)</f>
        <v>0</v>
      </c>
      <c r="U29" s="48">
        <f>SUBTOTAL(9,U30:U30)</f>
        <v>0</v>
      </c>
      <c r="V29" s="77"/>
      <c r="W29" s="77"/>
    </row>
    <row r="30" spans="1:23" ht="15.6" x14ac:dyDescent="0.3">
      <c r="A30" s="31" t="s">
        <v>87</v>
      </c>
      <c r="B30" s="136" t="s">
        <v>147</v>
      </c>
      <c r="C30" s="106" t="s">
        <v>34</v>
      </c>
      <c r="D30" s="74">
        <v>0</v>
      </c>
      <c r="E30" s="96">
        <v>1</v>
      </c>
      <c r="F30" s="73">
        <v>0</v>
      </c>
      <c r="G30" s="20">
        <f t="shared" ref="G30" si="14">E30*F30</f>
        <v>0</v>
      </c>
      <c r="H30" s="159">
        <v>0</v>
      </c>
      <c r="I30" s="73">
        <v>0</v>
      </c>
      <c r="J30" s="20">
        <f t="shared" ref="J30" si="15">H30*I30</f>
        <v>0</v>
      </c>
      <c r="K30" s="159">
        <v>0</v>
      </c>
      <c r="L30" s="73">
        <v>0</v>
      </c>
      <c r="M30" s="20">
        <f t="shared" ref="M30" si="16">K30*L30</f>
        <v>0</v>
      </c>
      <c r="N30" s="159">
        <v>0</v>
      </c>
      <c r="O30" s="73">
        <v>0</v>
      </c>
      <c r="P30" s="20">
        <f t="shared" ref="P30" si="17">N30*O30</f>
        <v>0</v>
      </c>
      <c r="Q30" s="159">
        <v>0</v>
      </c>
      <c r="R30" s="73">
        <v>0</v>
      </c>
      <c r="S30" s="20">
        <f t="shared" ref="S30" si="18">Q30*R30</f>
        <v>0</v>
      </c>
      <c r="T30" s="42">
        <f>SUM(G30,J30,M30,P30,S30)</f>
        <v>0</v>
      </c>
      <c r="U30" s="64">
        <f>D30*T30</f>
        <v>0</v>
      </c>
      <c r="V30" s="78"/>
      <c r="W30" s="77"/>
    </row>
    <row r="31" spans="1:23" ht="15.6" x14ac:dyDescent="0.3">
      <c r="A31" s="31"/>
      <c r="B31" s="17" t="s">
        <v>88</v>
      </c>
      <c r="C31" s="21"/>
      <c r="D31" s="21"/>
      <c r="E31" s="98"/>
      <c r="F31" s="35"/>
      <c r="G31" s="20">
        <f>SUM(G21,G23,G25,G27,G29)</f>
        <v>0</v>
      </c>
      <c r="H31" s="34"/>
      <c r="I31" s="33"/>
      <c r="J31" s="20">
        <f>SUM(J21,J23,J25,J27,J29)</f>
        <v>0</v>
      </c>
      <c r="K31" s="34"/>
      <c r="L31" s="33"/>
      <c r="M31" s="20">
        <f>SUM(M21,M23,M25,M27,M29)</f>
        <v>0</v>
      </c>
      <c r="N31" s="34"/>
      <c r="O31" s="33"/>
      <c r="P31" s="20">
        <f>SUM(P21,P23,P25,P27,P29)</f>
        <v>0</v>
      </c>
      <c r="Q31" s="34"/>
      <c r="R31" s="33"/>
      <c r="S31" s="20">
        <f>SUM(S21,S23,S25,S27,S29)</f>
        <v>0</v>
      </c>
      <c r="T31" s="20">
        <f>SUM(T21,T23,T25,T27,T29)</f>
        <v>0</v>
      </c>
      <c r="U31" s="123"/>
      <c r="V31" s="78"/>
      <c r="W31" s="77"/>
    </row>
    <row r="32" spans="1:23" ht="15.6" x14ac:dyDescent="0.3">
      <c r="A32" s="16"/>
      <c r="B32" s="17" t="s">
        <v>2</v>
      </c>
      <c r="C32" s="21"/>
      <c r="D32" s="21"/>
      <c r="E32" s="98"/>
      <c r="F32" s="35"/>
      <c r="G32" s="36">
        <f>G31*0.15</f>
        <v>0</v>
      </c>
      <c r="H32" s="34"/>
      <c r="I32" s="33"/>
      <c r="J32" s="36">
        <f>J31*0.15</f>
        <v>0</v>
      </c>
      <c r="K32" s="34"/>
      <c r="L32" s="33"/>
      <c r="M32" s="36">
        <f>M31*0.15</f>
        <v>0</v>
      </c>
      <c r="N32" s="34"/>
      <c r="O32" s="33"/>
      <c r="P32" s="36">
        <f>P31*0.15</f>
        <v>0</v>
      </c>
      <c r="Q32" s="34"/>
      <c r="R32" s="33"/>
      <c r="S32" s="36">
        <f>S31*0.15</f>
        <v>0</v>
      </c>
      <c r="T32" s="36">
        <f>T31*0.15</f>
        <v>0</v>
      </c>
      <c r="U32" s="85"/>
      <c r="V32" s="78"/>
      <c r="W32" s="77"/>
    </row>
    <row r="33" spans="1:23" ht="16.2" thickBot="1" x14ac:dyDescent="0.35">
      <c r="A33" s="16"/>
      <c r="B33" s="17" t="s">
        <v>21</v>
      </c>
      <c r="C33" s="21"/>
      <c r="D33" s="21"/>
      <c r="E33" s="98"/>
      <c r="F33" s="35"/>
      <c r="G33" s="37">
        <f>SUM(G31:G32)</f>
        <v>0</v>
      </c>
      <c r="H33" s="34"/>
      <c r="I33" s="33"/>
      <c r="J33" s="37">
        <f>SUM(J31:J32)</f>
        <v>0</v>
      </c>
      <c r="K33" s="34"/>
      <c r="L33" s="33"/>
      <c r="M33" s="37">
        <f>SUM(M31:M32)</f>
        <v>0</v>
      </c>
      <c r="N33" s="34"/>
      <c r="O33" s="33"/>
      <c r="P33" s="37">
        <f>SUM(P31:P32)</f>
        <v>0</v>
      </c>
      <c r="Q33" s="34"/>
      <c r="R33" s="33"/>
      <c r="S33" s="37">
        <f>SUM(S31:S32)</f>
        <v>0</v>
      </c>
      <c r="T33" s="37">
        <f>SUM(T31:T32)</f>
        <v>0</v>
      </c>
      <c r="U33" s="65"/>
      <c r="V33" s="78"/>
      <c r="W33" s="77"/>
    </row>
    <row r="34" spans="1:23" x14ac:dyDescent="0.3">
      <c r="A34" s="80"/>
      <c r="B34" s="81"/>
      <c r="C34" s="82"/>
      <c r="D34" s="82"/>
      <c r="E34" s="99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</row>
    <row r="35" spans="1:23" ht="15" thickBot="1" x14ac:dyDescent="0.35">
      <c r="A35" s="80"/>
      <c r="B35" s="83"/>
      <c r="C35" s="82"/>
      <c r="D35" s="82"/>
      <c r="E35" s="99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</row>
    <row r="36" spans="1:23" ht="25.8" customHeight="1" x14ac:dyDescent="0.3">
      <c r="A36" s="80"/>
      <c r="B36" s="168" t="s">
        <v>29</v>
      </c>
      <c r="C36" s="163"/>
      <c r="D36" s="164"/>
      <c r="E36" s="173"/>
      <c r="F36" s="174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</row>
    <row r="37" spans="1:23" ht="17.55" customHeight="1" x14ac:dyDescent="0.3">
      <c r="A37" s="80"/>
      <c r="B37" s="169"/>
      <c r="C37" s="175" t="s">
        <v>22</v>
      </c>
      <c r="D37" s="176"/>
      <c r="E37" s="100" t="s">
        <v>24</v>
      </c>
      <c r="F37" s="5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</row>
    <row r="38" spans="1:23" ht="34.799999999999997" customHeight="1" x14ac:dyDescent="0.3">
      <c r="A38" s="80"/>
      <c r="B38" s="169"/>
      <c r="C38" s="177"/>
      <c r="D38" s="178"/>
      <c r="E38" s="171"/>
      <c r="F38" s="172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</row>
    <row r="39" spans="1:23" ht="19.2" customHeight="1" thickBot="1" x14ac:dyDescent="0.35">
      <c r="A39" s="80"/>
      <c r="B39" s="170"/>
      <c r="C39" s="179" t="s">
        <v>32</v>
      </c>
      <c r="D39" s="180"/>
      <c r="E39" s="181" t="s">
        <v>23</v>
      </c>
      <c r="F39" s="182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</row>
    <row r="40" spans="1:23" x14ac:dyDescent="0.3">
      <c r="A40" s="80"/>
      <c r="B40" s="83"/>
      <c r="C40" s="82"/>
      <c r="D40" s="82"/>
      <c r="E40" s="99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</row>
    <row r="41" spans="1:23" x14ac:dyDescent="0.3">
      <c r="A41" s="80"/>
      <c r="B41" s="83"/>
      <c r="C41" s="82"/>
      <c r="D41" s="82"/>
      <c r="E41" s="99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</row>
  </sheetData>
  <sheetProtection formatCells="0" formatColumns="0" formatRows="0" insertRows="0" deleteRows="0"/>
  <protectedRanges>
    <protectedRange sqref="C36:F38" name="Range7"/>
    <protectedRange sqref="V21:W33" name="Range6"/>
    <protectedRange sqref="K21:L21 K23:L23 N21:O21 N23:O23 Q21:R21 Q23:R23 N25:O25 Q25:R25 K25:L25 K27:L31 N27:O31 Q27:R31" name="Range5"/>
    <protectedRange sqref="H21:I21 H23:I23 F31 H25:I25 H27:I31" name="Range4"/>
    <protectedRange sqref="C15:E17" name="Range2"/>
    <protectedRange sqref="B5" name="Range1"/>
    <protectedRange sqref="B3:B4" name="Range1_4"/>
  </protectedRanges>
  <mergeCells count="21">
    <mergeCell ref="F6:I6"/>
    <mergeCell ref="F1:H1"/>
    <mergeCell ref="C14:D14"/>
    <mergeCell ref="C15:D15"/>
    <mergeCell ref="C16:D16"/>
    <mergeCell ref="F2:H2"/>
    <mergeCell ref="C17:D17"/>
    <mergeCell ref="E19:G19"/>
    <mergeCell ref="F15:F17"/>
    <mergeCell ref="B36:B39"/>
    <mergeCell ref="E38:F38"/>
    <mergeCell ref="E36:F36"/>
    <mergeCell ref="C37:D37"/>
    <mergeCell ref="C38:D38"/>
    <mergeCell ref="C39:D39"/>
    <mergeCell ref="E39:F39"/>
    <mergeCell ref="N19:P19"/>
    <mergeCell ref="Q19:S19"/>
    <mergeCell ref="H19:J19"/>
    <mergeCell ref="K19:M19"/>
    <mergeCell ref="C36:D36"/>
  </mergeCells>
  <phoneticPr fontId="14" type="noConversion"/>
  <dataValidations count="2">
    <dataValidation type="decimal" operator="greaterThanOrEqual" allowBlank="1" showInputMessage="1" showErrorMessage="1" sqref="C15:D17 Q30:R31 K30:L31 N30:O31 H30:I31 N21:O24 K21:L24 H21:I24 E21:F24 Q21:R24 N26:O26 K26:L26 H28:I28 E26:F26 H26:I26 E28:F28 K28:L28 Q28:R28 N28:O28 E30:F31 Q26:R26" xr:uid="{00000000-0002-0000-0000-000000000000}">
      <formula1>0</formula1>
    </dataValidation>
    <dataValidation type="list" allowBlank="1" showInputMessage="1" showErrorMessage="1" sqref="E15:E17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43" fitToHeight="4" orientation="landscape" r:id="rId1"/>
  <ignoredErrors>
    <ignoredError sqref="G22 G26 G28 J22 J26 J28 M22 M26 M28 P22 P26 P28 S22:U22 S26:U26 S28:U2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FA0D4-3942-4A14-A86A-FF97987BB7FE}">
  <dimension ref="A1:G36"/>
  <sheetViews>
    <sheetView showGridLines="0" topLeftCell="A31" workbookViewId="0">
      <selection sqref="A1:D1"/>
    </sheetView>
  </sheetViews>
  <sheetFormatPr defaultColWidth="8.77734375" defaultRowHeight="14.4" x14ac:dyDescent="0.3"/>
  <cols>
    <col min="1" max="1" width="31.6640625" bestFit="1" customWidth="1"/>
    <col min="2" max="2" width="12.77734375" bestFit="1" customWidth="1"/>
    <col min="3" max="3" width="13.33203125" bestFit="1" customWidth="1"/>
    <col min="4" max="4" width="9.77734375" bestFit="1" customWidth="1"/>
  </cols>
  <sheetData>
    <row r="1" spans="1:7" ht="33" customHeight="1" x14ac:dyDescent="0.3">
      <c r="A1" s="183" t="s">
        <v>149</v>
      </c>
      <c r="B1" s="184"/>
      <c r="C1" s="184"/>
      <c r="D1" s="184"/>
    </row>
    <row r="3" spans="1:7" ht="14.55" customHeight="1" x14ac:dyDescent="0.3">
      <c r="A3" s="192" t="s">
        <v>47</v>
      </c>
      <c r="B3" s="184"/>
      <c r="C3" s="184"/>
      <c r="D3" s="184"/>
      <c r="E3" s="192"/>
      <c r="F3" s="184"/>
      <c r="G3" s="184"/>
    </row>
    <row r="4" spans="1:7" ht="14.55" customHeight="1" x14ac:dyDescent="0.3">
      <c r="A4" s="192" t="s">
        <v>48</v>
      </c>
      <c r="B4" s="184"/>
      <c r="C4" s="184"/>
      <c r="D4" s="184"/>
      <c r="E4" s="192"/>
      <c r="F4" s="184"/>
      <c r="G4" s="184"/>
    </row>
    <row r="5" spans="1:7" ht="28.8" customHeight="1" x14ac:dyDescent="0.3">
      <c r="A5" s="190" t="s">
        <v>49</v>
      </c>
      <c r="B5" s="190"/>
      <c r="C5" s="190"/>
      <c r="D5" s="190"/>
      <c r="E5" s="190"/>
      <c r="F5" s="190"/>
      <c r="G5" s="190"/>
    </row>
    <row r="6" spans="1:7" ht="15.6" x14ac:dyDescent="0.3">
      <c r="A6" s="127"/>
      <c r="B6" s="128"/>
      <c r="C6" s="128"/>
      <c r="D6" s="128"/>
      <c r="E6" s="128"/>
      <c r="F6" s="128"/>
      <c r="G6" s="128"/>
    </row>
    <row r="7" spans="1:7" ht="91.2" customHeight="1" x14ac:dyDescent="0.3">
      <c r="A7" s="128"/>
      <c r="B7" s="128"/>
      <c r="C7" s="128"/>
      <c r="D7" s="128"/>
      <c r="E7" s="128"/>
      <c r="F7" s="128"/>
      <c r="G7" s="128"/>
    </row>
    <row r="8" spans="1:7" ht="15.6" x14ac:dyDescent="0.3">
      <c r="A8" s="129" t="s">
        <v>50</v>
      </c>
      <c r="B8" s="128"/>
      <c r="C8" s="128"/>
      <c r="D8" s="128"/>
      <c r="E8" s="128"/>
      <c r="F8" s="128"/>
      <c r="G8" s="128"/>
    </row>
    <row r="9" spans="1:7" ht="38.549999999999997" customHeight="1" x14ac:dyDescent="0.3">
      <c r="A9" s="190" t="s">
        <v>94</v>
      </c>
      <c r="B9" s="190"/>
      <c r="C9" s="190"/>
      <c r="D9" s="190"/>
      <c r="E9" s="190"/>
      <c r="F9" s="190"/>
      <c r="G9" s="190"/>
    </row>
    <row r="10" spans="1:7" x14ac:dyDescent="0.3">
      <c r="A10" s="190" t="s">
        <v>51</v>
      </c>
      <c r="B10" s="190"/>
      <c r="C10" s="190"/>
      <c r="D10" s="190"/>
      <c r="E10" s="190"/>
      <c r="F10" s="190"/>
      <c r="G10" s="190"/>
    </row>
    <row r="11" spans="1:7" x14ac:dyDescent="0.3">
      <c r="A11" s="190" t="s">
        <v>108</v>
      </c>
      <c r="B11" s="190"/>
      <c r="C11" s="190"/>
      <c r="D11" s="190"/>
      <c r="E11" s="190"/>
      <c r="F11" s="190"/>
      <c r="G11" s="190"/>
    </row>
    <row r="12" spans="1:7" x14ac:dyDescent="0.3">
      <c r="A12" s="190" t="s">
        <v>109</v>
      </c>
      <c r="B12" s="190"/>
      <c r="C12" s="190"/>
      <c r="D12" s="190"/>
      <c r="E12" s="190"/>
      <c r="F12" s="190"/>
      <c r="G12" s="190"/>
    </row>
    <row r="13" spans="1:7" x14ac:dyDescent="0.3">
      <c r="A13" s="190" t="s">
        <v>110</v>
      </c>
      <c r="B13" s="190"/>
      <c r="C13" s="190"/>
      <c r="D13" s="190"/>
      <c r="E13" s="190"/>
      <c r="F13" s="190"/>
      <c r="G13" s="190"/>
    </row>
    <row r="14" spans="1:7" x14ac:dyDescent="0.3">
      <c r="A14" s="190" t="s">
        <v>111</v>
      </c>
      <c r="B14" s="190"/>
      <c r="C14" s="190"/>
      <c r="D14" s="190"/>
      <c r="E14" s="190"/>
      <c r="F14" s="190"/>
      <c r="G14" s="190"/>
    </row>
    <row r="15" spans="1:7" x14ac:dyDescent="0.3">
      <c r="A15" s="190" t="s">
        <v>112</v>
      </c>
      <c r="B15" s="190"/>
      <c r="C15" s="190"/>
      <c r="D15" s="190"/>
      <c r="E15" s="190"/>
      <c r="F15" s="190"/>
      <c r="G15" s="190"/>
    </row>
    <row r="16" spans="1:7" x14ac:dyDescent="0.3">
      <c r="A16" s="190" t="s">
        <v>113</v>
      </c>
      <c r="B16" s="190"/>
      <c r="C16" s="190"/>
      <c r="D16" s="190"/>
      <c r="E16" s="190"/>
      <c r="F16" s="190"/>
      <c r="G16" s="190"/>
    </row>
    <row r="17" spans="1:7" x14ac:dyDescent="0.3">
      <c r="A17" s="190" t="s">
        <v>114</v>
      </c>
      <c r="B17" s="190"/>
      <c r="C17" s="190"/>
      <c r="D17" s="190"/>
      <c r="E17" s="190"/>
      <c r="F17" s="190"/>
      <c r="G17" s="190"/>
    </row>
    <row r="18" spans="1:7" x14ac:dyDescent="0.3">
      <c r="A18" s="190" t="s">
        <v>115</v>
      </c>
      <c r="B18" s="190"/>
      <c r="C18" s="190"/>
      <c r="D18" s="190"/>
      <c r="E18" s="190"/>
      <c r="F18" s="190"/>
      <c r="G18" s="190"/>
    </row>
    <row r="19" spans="1:7" x14ac:dyDescent="0.3">
      <c r="A19" s="190" t="s">
        <v>116</v>
      </c>
      <c r="B19" s="190"/>
      <c r="C19" s="190"/>
      <c r="D19" s="190"/>
      <c r="E19" s="190"/>
      <c r="F19" s="190"/>
      <c r="G19" s="190"/>
    </row>
    <row r="20" spans="1:7" x14ac:dyDescent="0.3">
      <c r="A20" s="190" t="s">
        <v>117</v>
      </c>
      <c r="B20" s="190"/>
      <c r="C20" s="190"/>
      <c r="D20" s="190"/>
      <c r="E20" s="190"/>
      <c r="F20" s="190"/>
      <c r="G20" s="190"/>
    </row>
    <row r="21" spans="1:7" x14ac:dyDescent="0.3">
      <c r="A21" s="190" t="s">
        <v>95</v>
      </c>
      <c r="B21" s="190"/>
      <c r="C21" s="190"/>
      <c r="D21" s="190"/>
      <c r="E21" s="190"/>
      <c r="F21" s="190"/>
      <c r="G21" s="190"/>
    </row>
    <row r="22" spans="1:7" x14ac:dyDescent="0.3">
      <c r="A22" s="190" t="s">
        <v>96</v>
      </c>
      <c r="B22" s="190"/>
      <c r="C22" s="190"/>
      <c r="D22" s="190"/>
      <c r="E22" s="190"/>
      <c r="F22" s="190"/>
      <c r="G22" s="190"/>
    </row>
    <row r="23" spans="1:7" ht="19.2" customHeight="1" x14ac:dyDescent="0.3">
      <c r="A23" s="190" t="s">
        <v>97</v>
      </c>
      <c r="B23" s="190"/>
      <c r="C23" s="190"/>
      <c r="D23" s="190"/>
      <c r="E23" s="190"/>
      <c r="F23" s="190"/>
      <c r="G23" s="190"/>
    </row>
    <row r="24" spans="1:7" ht="33.450000000000003" customHeight="1" x14ac:dyDescent="0.3">
      <c r="A24" s="190" t="s">
        <v>98</v>
      </c>
      <c r="B24" s="190"/>
      <c r="C24" s="190"/>
      <c r="D24" s="190"/>
      <c r="E24" s="190"/>
      <c r="F24" s="190"/>
      <c r="G24" s="190"/>
    </row>
    <row r="25" spans="1:7" ht="34.200000000000003" customHeight="1" x14ac:dyDescent="0.3">
      <c r="A25" s="190" t="s">
        <v>99</v>
      </c>
      <c r="B25" s="190"/>
      <c r="C25" s="190"/>
      <c r="D25" s="190"/>
      <c r="E25" s="190"/>
      <c r="F25" s="190"/>
      <c r="G25" s="190"/>
    </row>
    <row r="26" spans="1:7" ht="40.200000000000003" customHeight="1" x14ac:dyDescent="0.3">
      <c r="A26" s="190" t="s">
        <v>100</v>
      </c>
      <c r="B26" s="190"/>
      <c r="C26" s="190"/>
      <c r="D26" s="190"/>
      <c r="E26" s="190"/>
      <c r="F26" s="190"/>
      <c r="G26" s="190"/>
    </row>
    <row r="27" spans="1:7" x14ac:dyDescent="0.3">
      <c r="A27" s="191"/>
      <c r="B27" s="191"/>
      <c r="C27" s="191"/>
      <c r="D27" s="191"/>
      <c r="E27" s="191"/>
      <c r="F27" s="191"/>
      <c r="G27" s="191"/>
    </row>
    <row r="28" spans="1:7" ht="15.6" x14ac:dyDescent="0.3">
      <c r="A28" s="114" t="s">
        <v>101</v>
      </c>
    </row>
    <row r="29" spans="1:7" ht="15.6" x14ac:dyDescent="0.3">
      <c r="A29" s="125" t="s">
        <v>102</v>
      </c>
      <c r="B29" s="126" t="s">
        <v>103</v>
      </c>
      <c r="C29" s="126" t="s">
        <v>107</v>
      </c>
      <c r="D29" s="126" t="s">
        <v>104</v>
      </c>
    </row>
    <row r="30" spans="1:7" x14ac:dyDescent="0.3">
      <c r="A30" s="124">
        <v>1</v>
      </c>
      <c r="B30" s="124" t="s">
        <v>105</v>
      </c>
      <c r="C30" s="124">
        <v>3500</v>
      </c>
      <c r="D30" s="153">
        <v>0</v>
      </c>
    </row>
    <row r="31" spans="1:7" x14ac:dyDescent="0.3">
      <c r="A31" s="124">
        <v>2</v>
      </c>
      <c r="B31" s="124" t="s">
        <v>106</v>
      </c>
      <c r="C31" s="124">
        <v>30000</v>
      </c>
      <c r="D31" s="153">
        <v>0</v>
      </c>
    </row>
    <row r="32" spans="1:7" x14ac:dyDescent="0.3">
      <c r="A32" s="124">
        <v>3</v>
      </c>
      <c r="B32" s="124" t="s">
        <v>105</v>
      </c>
      <c r="C32" s="124">
        <v>40000</v>
      </c>
      <c r="D32" s="153">
        <v>0</v>
      </c>
    </row>
    <row r="33" spans="1:4" x14ac:dyDescent="0.3">
      <c r="A33" s="124">
        <v>4</v>
      </c>
      <c r="B33" s="124" t="s">
        <v>106</v>
      </c>
      <c r="C33" s="124">
        <v>90000</v>
      </c>
      <c r="D33" s="153">
        <v>0</v>
      </c>
    </row>
    <row r="34" spans="1:4" x14ac:dyDescent="0.3">
      <c r="A34" s="124">
        <v>5</v>
      </c>
      <c r="B34" s="124" t="s">
        <v>105</v>
      </c>
      <c r="C34" s="124">
        <v>140000</v>
      </c>
      <c r="D34" s="153">
        <v>0</v>
      </c>
    </row>
    <row r="35" spans="1:4" x14ac:dyDescent="0.3">
      <c r="A35" s="124">
        <v>6</v>
      </c>
      <c r="B35" s="124" t="s">
        <v>106</v>
      </c>
      <c r="C35" s="124">
        <v>200000</v>
      </c>
      <c r="D35" s="153">
        <v>0</v>
      </c>
    </row>
    <row r="36" spans="1:4" x14ac:dyDescent="0.3">
      <c r="A36" s="124">
        <v>7</v>
      </c>
      <c r="B36" s="124" t="s">
        <v>105</v>
      </c>
      <c r="C36" s="130" t="s">
        <v>121</v>
      </c>
      <c r="D36" s="153">
        <v>0</v>
      </c>
    </row>
  </sheetData>
  <mergeCells count="25">
    <mergeCell ref="A1:D1"/>
    <mergeCell ref="A24:G24"/>
    <mergeCell ref="A25:G25"/>
    <mergeCell ref="A26:G26"/>
    <mergeCell ref="A27:G27"/>
    <mergeCell ref="A18:G18"/>
    <mergeCell ref="A19:G19"/>
    <mergeCell ref="A20:G20"/>
    <mergeCell ref="A21:G21"/>
    <mergeCell ref="A22:G22"/>
    <mergeCell ref="A23:G23"/>
    <mergeCell ref="A3:D3"/>
    <mergeCell ref="E3:G3"/>
    <mergeCell ref="A4:D4"/>
    <mergeCell ref="E4:G4"/>
    <mergeCell ref="A12:G12"/>
    <mergeCell ref="A17:G17"/>
    <mergeCell ref="A5:G5"/>
    <mergeCell ref="A9:G9"/>
    <mergeCell ref="A10:G10"/>
    <mergeCell ref="A11:G11"/>
    <mergeCell ref="A13:G13"/>
    <mergeCell ref="A14:G14"/>
    <mergeCell ref="A15:G15"/>
    <mergeCell ref="A16:G1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EE064-55DA-469C-9EED-8080F8D4B2CA}">
  <dimension ref="A1:T14"/>
  <sheetViews>
    <sheetView showGridLines="0" workbookViewId="0">
      <selection sqref="A1:D1"/>
    </sheetView>
  </sheetViews>
  <sheetFormatPr defaultColWidth="8.77734375" defaultRowHeight="14.4" x14ac:dyDescent="0.3"/>
  <cols>
    <col min="1" max="1" width="56.109375" bestFit="1" customWidth="1"/>
    <col min="2" max="2" width="11.44140625" bestFit="1" customWidth="1"/>
    <col min="3" max="3" width="8.44140625" bestFit="1" customWidth="1"/>
    <col min="4" max="4" width="7.44140625" bestFit="1" customWidth="1"/>
    <col min="5" max="5" width="10.77734375" bestFit="1" customWidth="1"/>
    <col min="6" max="6" width="15.109375" bestFit="1" customWidth="1"/>
    <col min="7" max="7" width="7.44140625" bestFit="1" customWidth="1"/>
    <col min="8" max="8" width="16.109375" bestFit="1" customWidth="1"/>
    <col min="9" max="9" width="17.33203125" bestFit="1" customWidth="1"/>
    <col min="10" max="10" width="7.109375" bestFit="1" customWidth="1"/>
    <col min="11" max="11" width="9.44140625" bestFit="1" customWidth="1"/>
    <col min="12" max="12" width="15.33203125" customWidth="1"/>
    <col min="13" max="13" width="7.109375" bestFit="1" customWidth="1"/>
    <col min="14" max="14" width="9.44140625" bestFit="1" customWidth="1"/>
    <col min="15" max="15" width="15" customWidth="1"/>
    <col min="16" max="16" width="7.109375" bestFit="1" customWidth="1"/>
    <col min="17" max="17" width="9.44140625" bestFit="1" customWidth="1"/>
    <col min="18" max="18" width="17.44140625" customWidth="1"/>
    <col min="19" max="19" width="15.109375" bestFit="1" customWidth="1"/>
    <col min="20" max="20" width="13.44140625" bestFit="1" customWidth="1"/>
  </cols>
  <sheetData>
    <row r="1" spans="1:20" ht="31.05" customHeight="1" x14ac:dyDescent="0.3">
      <c r="A1" s="183" t="s">
        <v>80</v>
      </c>
      <c r="B1" s="184"/>
      <c r="C1" s="184"/>
      <c r="D1" s="184"/>
    </row>
    <row r="3" spans="1:20" ht="14.55" customHeight="1" x14ac:dyDescent="0.3">
      <c r="A3" s="192" t="s">
        <v>118</v>
      </c>
      <c r="B3" s="192"/>
      <c r="C3" s="192"/>
      <c r="D3" s="192"/>
    </row>
    <row r="4" spans="1:20" ht="33" customHeight="1" x14ac:dyDescent="0.3">
      <c r="A4" s="198" t="s">
        <v>146</v>
      </c>
      <c r="B4" s="199"/>
      <c r="C4" s="199"/>
      <c r="D4" s="199"/>
    </row>
    <row r="5" spans="1:20" ht="14.55" customHeight="1" x14ac:dyDescent="0.3">
      <c r="A5" s="193" t="s">
        <v>120</v>
      </c>
      <c r="B5" s="194"/>
      <c r="C5" s="194"/>
      <c r="D5" s="194"/>
    </row>
    <row r="6" spans="1:20" x14ac:dyDescent="0.3">
      <c r="A6" s="62"/>
      <c r="B6" s="62"/>
      <c r="C6" s="62"/>
      <c r="D6" s="62"/>
      <c r="E6" s="62"/>
    </row>
    <row r="7" spans="1:20" ht="16.2" thickBot="1" x14ac:dyDescent="0.35">
      <c r="A7" s="112" t="s">
        <v>38</v>
      </c>
    </row>
    <row r="8" spans="1:20" ht="15" thickBot="1" x14ac:dyDescent="0.35">
      <c r="A8" s="108"/>
      <c r="B8" s="109" t="s">
        <v>39</v>
      </c>
      <c r="C8" s="109" t="s">
        <v>40</v>
      </c>
      <c r="D8" s="109" t="s">
        <v>41</v>
      </c>
      <c r="E8" s="109" t="s">
        <v>42</v>
      </c>
      <c r="F8" s="109" t="s">
        <v>43</v>
      </c>
      <c r="G8" s="109" t="s">
        <v>44</v>
      </c>
      <c r="H8" s="109" t="s">
        <v>46</v>
      </c>
    </row>
    <row r="9" spans="1:20" ht="15" thickBot="1" x14ac:dyDescent="0.35">
      <c r="A9" s="110" t="s">
        <v>142</v>
      </c>
      <c r="B9" s="195">
        <v>0</v>
      </c>
      <c r="C9" s="196"/>
      <c r="D9" s="196"/>
      <c r="E9" s="196"/>
      <c r="F9" s="196"/>
      <c r="G9" s="196"/>
      <c r="H9" s="197"/>
    </row>
    <row r="10" spans="1:20" ht="15" thickBot="1" x14ac:dyDescent="0.35">
      <c r="A10" s="110" t="s">
        <v>144</v>
      </c>
      <c r="B10" s="111">
        <v>3500</v>
      </c>
      <c r="C10" s="146">
        <f>B9*(1-H10)</f>
        <v>0</v>
      </c>
      <c r="D10" s="146">
        <f>C10*1.056</f>
        <v>0</v>
      </c>
      <c r="E10" s="146">
        <f t="shared" ref="E10:G10" si="0">D10*1.056</f>
        <v>0</v>
      </c>
      <c r="F10" s="146">
        <f t="shared" si="0"/>
        <v>0</v>
      </c>
      <c r="G10" s="146">
        <f t="shared" si="0"/>
        <v>0</v>
      </c>
      <c r="H10" s="154">
        <f>'Disc Model &amp; Pricing Principle'!D30</f>
        <v>0</v>
      </c>
    </row>
    <row r="12" spans="1:20" ht="62.4" x14ac:dyDescent="0.3">
      <c r="A12" s="11" t="s">
        <v>20</v>
      </c>
      <c r="B12" s="58" t="s">
        <v>1</v>
      </c>
      <c r="C12" s="58" t="s">
        <v>16</v>
      </c>
      <c r="D12" s="94" t="s">
        <v>129</v>
      </c>
      <c r="E12" s="18" t="s">
        <v>130</v>
      </c>
      <c r="F12" s="18" t="s">
        <v>28</v>
      </c>
      <c r="G12" s="58" t="s">
        <v>122</v>
      </c>
      <c r="H12" s="18" t="s">
        <v>123</v>
      </c>
      <c r="I12" s="18" t="s">
        <v>26</v>
      </c>
      <c r="J12" s="58" t="s">
        <v>124</v>
      </c>
      <c r="K12" s="18" t="s">
        <v>131</v>
      </c>
      <c r="L12" s="18" t="s">
        <v>27</v>
      </c>
      <c r="M12" s="58" t="s">
        <v>132</v>
      </c>
      <c r="N12" s="18" t="s">
        <v>125</v>
      </c>
      <c r="O12" s="18" t="s">
        <v>126</v>
      </c>
      <c r="P12" s="58" t="s">
        <v>133</v>
      </c>
      <c r="Q12" s="18" t="s">
        <v>127</v>
      </c>
      <c r="R12" s="18" t="s">
        <v>128</v>
      </c>
      <c r="S12" s="55" t="s">
        <v>15</v>
      </c>
      <c r="T12" s="55" t="s">
        <v>143</v>
      </c>
    </row>
    <row r="13" spans="1:20" ht="15.6" x14ac:dyDescent="0.3">
      <c r="A13" s="105" t="s">
        <v>80</v>
      </c>
      <c r="B13" s="50"/>
      <c r="C13" s="50"/>
      <c r="D13" s="97"/>
      <c r="E13" s="47"/>
      <c r="F13" s="48">
        <f>SUBTOTAL(9, F14:F14)</f>
        <v>0</v>
      </c>
      <c r="G13" s="47"/>
      <c r="H13" s="49"/>
      <c r="I13" s="48">
        <f>SUBTOTAL(9, I14:I14)</f>
        <v>0</v>
      </c>
      <c r="J13" s="47"/>
      <c r="K13" s="48"/>
      <c r="L13" s="48">
        <f>SUBTOTAL(9, L14:L14)</f>
        <v>0</v>
      </c>
      <c r="M13" s="47"/>
      <c r="N13" s="48"/>
      <c r="O13" s="48">
        <f>SUBTOTAL(9, O14:O14)</f>
        <v>0</v>
      </c>
      <c r="P13" s="47"/>
      <c r="Q13" s="48"/>
      <c r="R13" s="48">
        <f>SUBTOTAL(9, R14:R14)</f>
        <v>0</v>
      </c>
      <c r="S13" s="48">
        <f>SUBTOTAL(9, S14:S14)</f>
        <v>0</v>
      </c>
      <c r="T13" s="48">
        <f>T14</f>
        <v>0</v>
      </c>
    </row>
    <row r="14" spans="1:20" ht="15.6" x14ac:dyDescent="0.3">
      <c r="A14" s="136" t="s">
        <v>79</v>
      </c>
      <c r="B14" s="137" t="s">
        <v>34</v>
      </c>
      <c r="C14" s="138">
        <v>0</v>
      </c>
      <c r="D14" s="139">
        <v>3500</v>
      </c>
      <c r="E14" s="147">
        <f>C10</f>
        <v>0</v>
      </c>
      <c r="F14" s="20">
        <f t="shared" ref="F14" si="1">D14*E14</f>
        <v>0</v>
      </c>
      <c r="G14" s="139">
        <v>3500</v>
      </c>
      <c r="H14" s="147">
        <f>D10</f>
        <v>0</v>
      </c>
      <c r="I14" s="20">
        <f t="shared" ref="I14" si="2">G14*H14</f>
        <v>0</v>
      </c>
      <c r="J14" s="139">
        <v>3500</v>
      </c>
      <c r="K14" s="147">
        <f>E10</f>
        <v>0</v>
      </c>
      <c r="L14" s="20">
        <f>J14*K14</f>
        <v>0</v>
      </c>
      <c r="M14" s="139">
        <v>3500</v>
      </c>
      <c r="N14" s="147">
        <f>F10</f>
        <v>0</v>
      </c>
      <c r="O14" s="20">
        <f t="shared" ref="O14" si="3">M14*N14</f>
        <v>0</v>
      </c>
      <c r="P14" s="139">
        <v>3500</v>
      </c>
      <c r="Q14" s="147">
        <f>G10</f>
        <v>0</v>
      </c>
      <c r="R14" s="20">
        <f t="shared" ref="R14" si="4">P14*Q14</f>
        <v>0</v>
      </c>
      <c r="S14" s="42">
        <f>SUM(F14,I14,L14,O14,R14)</f>
        <v>0</v>
      </c>
      <c r="T14" s="42">
        <f>S14*C14</f>
        <v>0</v>
      </c>
    </row>
  </sheetData>
  <protectedRanges>
    <protectedRange sqref="J13:K13 M13:N13 P13:Q13" name="Range5"/>
    <protectedRange sqref="G13:H13" name="Range4"/>
    <protectedRange sqref="B13:D13 C14:D14 E13:E14 A13:A14 G14:H14 J14:K14 M14:N14 P14:Q14" name="Range3"/>
  </protectedRanges>
  <mergeCells count="5">
    <mergeCell ref="A3:D3"/>
    <mergeCell ref="A5:D5"/>
    <mergeCell ref="B9:H9"/>
    <mergeCell ref="A4:D4"/>
    <mergeCell ref="A1:D1"/>
  </mergeCells>
  <dataValidations count="1">
    <dataValidation type="decimal" operator="greaterThanOrEqual" allowBlank="1" showInputMessage="1" showErrorMessage="1" sqref="G13:H14 J13:K14 M13:N14 D13:E14 P13:Q14" xr:uid="{9B9431B1-991C-4C72-866D-87D6A6351276}">
      <formula1>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8B4D7-0C7B-46B1-8EA1-130E7B5ADBFE}">
  <dimension ref="A1:U35"/>
  <sheetViews>
    <sheetView showGridLines="0" workbookViewId="0">
      <selection sqref="A1:D1"/>
    </sheetView>
  </sheetViews>
  <sheetFormatPr defaultColWidth="8.77734375" defaultRowHeight="14.4" x14ac:dyDescent="0.3"/>
  <cols>
    <col min="1" max="1" width="101.77734375" customWidth="1"/>
    <col min="2" max="2" width="9.77734375" customWidth="1"/>
    <col min="3" max="6" width="12.77734375" customWidth="1"/>
    <col min="7" max="7" width="16.109375" bestFit="1" customWidth="1"/>
    <col min="8" max="9" width="12.77734375" customWidth="1"/>
    <col min="10" max="10" width="16.77734375" customWidth="1"/>
    <col min="12" max="12" width="9.44140625" bestFit="1" customWidth="1"/>
    <col min="13" max="13" width="16.109375" bestFit="1" customWidth="1"/>
    <col min="14" max="14" width="7.6640625" bestFit="1" customWidth="1"/>
    <col min="15" max="15" width="9.44140625" bestFit="1" customWidth="1"/>
    <col min="16" max="16" width="16.109375" bestFit="1" customWidth="1"/>
    <col min="18" max="18" width="9.44140625" bestFit="1" customWidth="1"/>
    <col min="19" max="19" width="16.109375" bestFit="1" customWidth="1"/>
    <col min="20" max="20" width="17.44140625" bestFit="1" customWidth="1"/>
    <col min="21" max="21" width="16.109375" bestFit="1" customWidth="1"/>
    <col min="22" max="22" width="19.109375" bestFit="1" customWidth="1"/>
  </cols>
  <sheetData>
    <row r="1" spans="1:8" ht="31.95" customHeight="1" x14ac:dyDescent="0.3">
      <c r="A1" s="183" t="s">
        <v>81</v>
      </c>
      <c r="B1" s="184"/>
      <c r="C1" s="184"/>
      <c r="D1" s="184"/>
    </row>
    <row r="3" spans="1:8" ht="15.6" x14ac:dyDescent="0.3">
      <c r="A3" s="114" t="s">
        <v>119</v>
      </c>
    </row>
    <row r="4" spans="1:8" ht="31.2" x14ac:dyDescent="0.3">
      <c r="A4" s="158" t="s">
        <v>146</v>
      </c>
    </row>
    <row r="5" spans="1:8" ht="15.6" x14ac:dyDescent="0.3">
      <c r="A5" s="118" t="s">
        <v>120</v>
      </c>
    </row>
    <row r="6" spans="1:8" ht="15.6" x14ac:dyDescent="0.3">
      <c r="A6" s="114"/>
    </row>
    <row r="7" spans="1:8" ht="100.2" customHeight="1" x14ac:dyDescent="0.3"/>
    <row r="8" spans="1:8" ht="15.6" x14ac:dyDescent="0.3">
      <c r="A8" s="107" t="s">
        <v>52</v>
      </c>
    </row>
    <row r="9" spans="1:8" ht="15.6" x14ac:dyDescent="0.3">
      <c r="A9" s="115"/>
    </row>
    <row r="10" spans="1:8" ht="15.6" x14ac:dyDescent="0.3">
      <c r="A10" s="107" t="s">
        <v>53</v>
      </c>
    </row>
    <row r="11" spans="1:8" ht="15" thickBot="1" x14ac:dyDescent="0.35">
      <c r="A11" s="144" t="s">
        <v>54</v>
      </c>
      <c r="B11" s="145"/>
      <c r="C11" s="145"/>
      <c r="D11" s="145"/>
      <c r="E11" s="145"/>
      <c r="F11" s="145"/>
      <c r="G11" s="145"/>
      <c r="H11" s="145"/>
    </row>
    <row r="12" spans="1:8" ht="43.8" thickBot="1" x14ac:dyDescent="0.35">
      <c r="A12" s="116"/>
      <c r="B12" s="117" t="s">
        <v>55</v>
      </c>
      <c r="C12" s="117" t="s">
        <v>40</v>
      </c>
      <c r="D12" s="117" t="s">
        <v>41</v>
      </c>
      <c r="E12" s="117" t="s">
        <v>42</v>
      </c>
      <c r="F12" s="117" t="s">
        <v>43</v>
      </c>
      <c r="G12" s="117" t="s">
        <v>44</v>
      </c>
      <c r="H12" s="117" t="s">
        <v>46</v>
      </c>
    </row>
    <row r="13" spans="1:8" ht="15" thickBot="1" x14ac:dyDescent="0.35">
      <c r="A13" s="110" t="s">
        <v>142</v>
      </c>
      <c r="B13" s="195">
        <v>0</v>
      </c>
      <c r="C13" s="196"/>
      <c r="D13" s="196"/>
      <c r="E13" s="196"/>
      <c r="F13" s="196"/>
      <c r="G13" s="196"/>
      <c r="H13" s="197"/>
    </row>
    <row r="14" spans="1:8" ht="15" thickBot="1" x14ac:dyDescent="0.35">
      <c r="A14" s="200" t="s">
        <v>141</v>
      </c>
      <c r="B14" s="201"/>
      <c r="C14" s="146">
        <f>B13</f>
        <v>0</v>
      </c>
      <c r="D14" s="148">
        <f>C14*1.056</f>
        <v>0</v>
      </c>
      <c r="E14" s="148">
        <f t="shared" ref="E14:G14" si="0">D14*1.056</f>
        <v>0</v>
      </c>
      <c r="F14" s="148">
        <f t="shared" si="0"/>
        <v>0</v>
      </c>
      <c r="G14" s="148">
        <f t="shared" si="0"/>
        <v>0</v>
      </c>
      <c r="H14" s="155"/>
    </row>
    <row r="15" spans="1:8" ht="15" thickBot="1" x14ac:dyDescent="0.35">
      <c r="A15" s="110" t="s">
        <v>56</v>
      </c>
      <c r="B15" s="111">
        <v>26500</v>
      </c>
      <c r="C15" s="146">
        <f>C14*(1-H15)</f>
        <v>0</v>
      </c>
      <c r="D15" s="156"/>
      <c r="E15" s="156"/>
      <c r="F15" s="156"/>
      <c r="G15" s="156"/>
      <c r="H15" s="154">
        <f>'Disc Model &amp; Pricing Principle'!D31</f>
        <v>0</v>
      </c>
    </row>
    <row r="16" spans="1:8" ht="15" thickBot="1" x14ac:dyDescent="0.35">
      <c r="A16" s="110" t="s">
        <v>57</v>
      </c>
      <c r="B16" s="111">
        <v>10000</v>
      </c>
      <c r="C16" s="156"/>
      <c r="D16" s="146">
        <f>D14*(1-H16)</f>
        <v>0</v>
      </c>
      <c r="E16" s="156"/>
      <c r="F16" s="156"/>
      <c r="G16" s="156"/>
      <c r="H16" s="154">
        <f>'Disc Model &amp; Pricing Principle'!D32</f>
        <v>0</v>
      </c>
    </row>
    <row r="17" spans="1:21" ht="15" thickBot="1" x14ac:dyDescent="0.35">
      <c r="A17" s="110" t="s">
        <v>58</v>
      </c>
      <c r="B17" s="111">
        <v>50000</v>
      </c>
      <c r="C17" s="156"/>
      <c r="D17" s="156"/>
      <c r="E17" s="146">
        <f>E14*(1-H17)</f>
        <v>0</v>
      </c>
      <c r="F17" s="156"/>
      <c r="G17" s="156"/>
      <c r="H17" s="154">
        <f>'Disc Model &amp; Pricing Principle'!D33</f>
        <v>0</v>
      </c>
    </row>
    <row r="18" spans="1:21" ht="15" thickBot="1" x14ac:dyDescent="0.35">
      <c r="A18" s="110" t="s">
        <v>59</v>
      </c>
      <c r="B18" s="111">
        <v>50000</v>
      </c>
      <c r="C18" s="156"/>
      <c r="D18" s="156"/>
      <c r="E18" s="156"/>
      <c r="F18" s="146">
        <f>F14*(1-H18)</f>
        <v>0</v>
      </c>
      <c r="G18" s="156"/>
      <c r="H18" s="154">
        <f>'Disc Model &amp; Pricing Principle'!D34</f>
        <v>0</v>
      </c>
    </row>
    <row r="19" spans="1:21" ht="15" thickBot="1" x14ac:dyDescent="0.35">
      <c r="A19" s="110" t="s">
        <v>60</v>
      </c>
      <c r="B19" s="111">
        <v>100000</v>
      </c>
      <c r="C19" s="156"/>
      <c r="D19" s="156"/>
      <c r="E19" s="156"/>
      <c r="F19" s="156"/>
      <c r="G19" s="146">
        <f>G14*(1-H19)</f>
        <v>0</v>
      </c>
      <c r="H19" s="154">
        <f>'Disc Model &amp; Pricing Principle'!D35</f>
        <v>0</v>
      </c>
    </row>
    <row r="20" spans="1:21" ht="15" thickBot="1" x14ac:dyDescent="0.35">
      <c r="A20" s="110" t="s">
        <v>45</v>
      </c>
      <c r="B20" s="111">
        <f>SUM(B15:B19)</f>
        <v>236500</v>
      </c>
      <c r="C20" s="157"/>
      <c r="D20" s="157"/>
      <c r="E20" s="157"/>
      <c r="F20" s="157"/>
      <c r="G20" s="157"/>
      <c r="I20" s="142"/>
    </row>
    <row r="21" spans="1:21" x14ac:dyDescent="0.3">
      <c r="A21" s="142"/>
      <c r="B21" s="142"/>
      <c r="C21" s="142"/>
      <c r="D21" s="142"/>
      <c r="E21" s="142"/>
      <c r="F21" s="142"/>
      <c r="G21" s="142"/>
      <c r="H21" s="142"/>
      <c r="I21" s="142"/>
    </row>
    <row r="22" spans="1:21" x14ac:dyDescent="0.3">
      <c r="A22" s="142"/>
      <c r="B22" s="142"/>
      <c r="C22" s="142"/>
      <c r="D22" s="142"/>
      <c r="E22" s="142"/>
      <c r="F22" s="142"/>
      <c r="G22" s="142"/>
      <c r="H22" s="142"/>
      <c r="I22" s="142"/>
    </row>
    <row r="23" spans="1:21" x14ac:dyDescent="0.3">
      <c r="A23" s="142"/>
      <c r="B23" s="142"/>
      <c r="C23" s="142"/>
      <c r="D23" s="142"/>
      <c r="E23" s="142"/>
      <c r="F23" s="142"/>
      <c r="G23" s="142"/>
      <c r="H23" s="142"/>
      <c r="I23" s="142"/>
    </row>
    <row r="24" spans="1:21" ht="15.6" x14ac:dyDescent="0.3">
      <c r="A24" s="10"/>
      <c r="B24" s="11"/>
      <c r="C24" s="58"/>
      <c r="D24" s="58"/>
      <c r="E24" s="161" t="s">
        <v>9</v>
      </c>
      <c r="F24" s="161"/>
      <c r="G24" s="161"/>
      <c r="H24" s="161" t="s">
        <v>10</v>
      </c>
      <c r="I24" s="161"/>
      <c r="J24" s="161"/>
      <c r="K24" s="161" t="s">
        <v>11</v>
      </c>
      <c r="L24" s="161"/>
      <c r="M24" s="162"/>
      <c r="N24" s="161" t="s">
        <v>77</v>
      </c>
      <c r="O24" s="161"/>
      <c r="P24" s="162"/>
      <c r="Q24" s="161" t="s">
        <v>78</v>
      </c>
      <c r="R24" s="161"/>
      <c r="S24" s="162"/>
      <c r="T24" s="54" t="s">
        <v>12</v>
      </c>
      <c r="U24" s="202" t="s">
        <v>17</v>
      </c>
    </row>
    <row r="25" spans="1:21" ht="62.4" x14ac:dyDescent="0.3">
      <c r="A25" s="11" t="s">
        <v>20</v>
      </c>
      <c r="B25" s="58" t="s">
        <v>1</v>
      </c>
      <c r="C25" s="58" t="s">
        <v>16</v>
      </c>
      <c r="D25" s="94" t="s">
        <v>55</v>
      </c>
      <c r="E25" s="94" t="s">
        <v>129</v>
      </c>
      <c r="F25" s="18" t="s">
        <v>130</v>
      </c>
      <c r="G25" s="18" t="s">
        <v>28</v>
      </c>
      <c r="H25" s="58" t="s">
        <v>122</v>
      </c>
      <c r="I25" s="18" t="s">
        <v>123</v>
      </c>
      <c r="J25" s="18" t="s">
        <v>26</v>
      </c>
      <c r="K25" s="58" t="s">
        <v>124</v>
      </c>
      <c r="L25" s="18" t="s">
        <v>131</v>
      </c>
      <c r="M25" s="18" t="s">
        <v>27</v>
      </c>
      <c r="N25" s="58" t="s">
        <v>132</v>
      </c>
      <c r="O25" s="18" t="s">
        <v>125</v>
      </c>
      <c r="P25" s="18" t="s">
        <v>126</v>
      </c>
      <c r="Q25" s="58" t="s">
        <v>133</v>
      </c>
      <c r="R25" s="18" t="s">
        <v>127</v>
      </c>
      <c r="S25" s="18" t="s">
        <v>128</v>
      </c>
      <c r="T25" s="55" t="s">
        <v>15</v>
      </c>
      <c r="U25" s="203"/>
    </row>
    <row r="26" spans="1:21" ht="15.6" x14ac:dyDescent="0.3">
      <c r="A26" s="136" t="s">
        <v>134</v>
      </c>
      <c r="B26" s="137" t="s">
        <v>34</v>
      </c>
      <c r="C26" s="138">
        <v>0</v>
      </c>
      <c r="D26" s="140"/>
      <c r="E26" s="140">
        <v>26500</v>
      </c>
      <c r="F26" s="147">
        <f>F27</f>
        <v>0</v>
      </c>
      <c r="G26" s="20">
        <f>E26*F26</f>
        <v>0</v>
      </c>
      <c r="H26" s="140">
        <v>36500</v>
      </c>
      <c r="I26" s="147">
        <f>I28</f>
        <v>0</v>
      </c>
      <c r="J26" s="20">
        <f>H26*I26</f>
        <v>0</v>
      </c>
      <c r="K26" s="140">
        <v>86500</v>
      </c>
      <c r="L26" s="147">
        <f>L29</f>
        <v>0</v>
      </c>
      <c r="M26" s="20">
        <f>K26*L26</f>
        <v>0</v>
      </c>
      <c r="N26" s="140">
        <v>136500</v>
      </c>
      <c r="O26" s="147">
        <f>O30</f>
        <v>0</v>
      </c>
      <c r="P26" s="20">
        <f>N26*O26</f>
        <v>0</v>
      </c>
      <c r="Q26" s="140">
        <v>236500</v>
      </c>
      <c r="R26" s="147">
        <f>R31</f>
        <v>0</v>
      </c>
      <c r="S26" s="20">
        <f>Q26*R26</f>
        <v>0</v>
      </c>
      <c r="T26" s="42">
        <f>SUM(G26,J26,M26,P26,S26)</f>
        <v>0</v>
      </c>
      <c r="U26" s="42">
        <f>C26*T26</f>
        <v>0</v>
      </c>
    </row>
    <row r="27" spans="1:21" ht="15.6" x14ac:dyDescent="0.3">
      <c r="A27" s="136" t="s">
        <v>56</v>
      </c>
      <c r="B27" s="137" t="s">
        <v>34</v>
      </c>
      <c r="C27" s="138">
        <v>0</v>
      </c>
      <c r="D27" s="140">
        <v>26500</v>
      </c>
      <c r="E27" s="140">
        <v>26500</v>
      </c>
      <c r="F27" s="147">
        <f>C15</f>
        <v>0</v>
      </c>
      <c r="G27" s="20">
        <f t="shared" ref="G27:G31" si="1">E27*F27</f>
        <v>0</v>
      </c>
      <c r="H27" s="140"/>
      <c r="I27" s="147"/>
      <c r="J27" s="20">
        <f t="shared" ref="J27:J31" si="2">H27*I27</f>
        <v>0</v>
      </c>
      <c r="K27" s="140"/>
      <c r="L27" s="147"/>
      <c r="M27" s="20">
        <f t="shared" ref="M27:M31" si="3">K27*L27</f>
        <v>0</v>
      </c>
      <c r="N27" s="140"/>
      <c r="O27" s="147"/>
      <c r="P27" s="20">
        <f t="shared" ref="P27:P31" si="4">N27*O27</f>
        <v>0</v>
      </c>
      <c r="Q27" s="140"/>
      <c r="R27" s="147"/>
      <c r="S27" s="20">
        <f t="shared" ref="S27:S31" si="5">Q27*R27</f>
        <v>0</v>
      </c>
      <c r="T27" s="42">
        <f t="shared" ref="T27:T31" si="6">SUM(G27,J27,M27,P27,S27)</f>
        <v>0</v>
      </c>
      <c r="U27" s="42">
        <f t="shared" ref="U27:U31" si="7">C27*T27</f>
        <v>0</v>
      </c>
    </row>
    <row r="28" spans="1:21" ht="15.6" x14ac:dyDescent="0.3">
      <c r="A28" s="136" t="s">
        <v>57</v>
      </c>
      <c r="B28" s="137" t="s">
        <v>34</v>
      </c>
      <c r="C28" s="138">
        <v>0</v>
      </c>
      <c r="D28" s="140">
        <v>10000</v>
      </c>
      <c r="E28" s="140"/>
      <c r="F28" s="147"/>
      <c r="G28" s="20">
        <f t="shared" si="1"/>
        <v>0</v>
      </c>
      <c r="H28" s="140">
        <v>10000</v>
      </c>
      <c r="I28" s="147">
        <f>D16</f>
        <v>0</v>
      </c>
      <c r="J28" s="20">
        <f t="shared" si="2"/>
        <v>0</v>
      </c>
      <c r="K28" s="140"/>
      <c r="L28" s="147"/>
      <c r="M28" s="20">
        <f t="shared" si="3"/>
        <v>0</v>
      </c>
      <c r="N28" s="140"/>
      <c r="O28" s="147"/>
      <c r="P28" s="20">
        <f t="shared" si="4"/>
        <v>0</v>
      </c>
      <c r="Q28" s="140"/>
      <c r="R28" s="147"/>
      <c r="S28" s="20">
        <f t="shared" si="5"/>
        <v>0</v>
      </c>
      <c r="T28" s="42">
        <f t="shared" si="6"/>
        <v>0</v>
      </c>
      <c r="U28" s="42">
        <f t="shared" si="7"/>
        <v>0</v>
      </c>
    </row>
    <row r="29" spans="1:21" ht="15.6" x14ac:dyDescent="0.3">
      <c r="A29" s="136" t="s">
        <v>58</v>
      </c>
      <c r="B29" s="137" t="s">
        <v>34</v>
      </c>
      <c r="C29" s="138">
        <v>0</v>
      </c>
      <c r="D29" s="140">
        <v>50000</v>
      </c>
      <c r="E29" s="140"/>
      <c r="F29" s="147"/>
      <c r="G29" s="20">
        <f t="shared" si="1"/>
        <v>0</v>
      </c>
      <c r="H29" s="140"/>
      <c r="I29" s="147"/>
      <c r="J29" s="20">
        <f t="shared" si="2"/>
        <v>0</v>
      </c>
      <c r="K29" s="140">
        <v>50000</v>
      </c>
      <c r="L29" s="147">
        <f>E17</f>
        <v>0</v>
      </c>
      <c r="M29" s="20">
        <f t="shared" si="3"/>
        <v>0</v>
      </c>
      <c r="N29" s="140"/>
      <c r="O29" s="147"/>
      <c r="P29" s="20">
        <f t="shared" si="4"/>
        <v>0</v>
      </c>
      <c r="Q29" s="140"/>
      <c r="R29" s="147"/>
      <c r="S29" s="20">
        <f t="shared" si="5"/>
        <v>0</v>
      </c>
      <c r="T29" s="42">
        <f t="shared" si="6"/>
        <v>0</v>
      </c>
      <c r="U29" s="42">
        <f t="shared" si="7"/>
        <v>0</v>
      </c>
    </row>
    <row r="30" spans="1:21" ht="15.6" x14ac:dyDescent="0.3">
      <c r="A30" s="136" t="s">
        <v>59</v>
      </c>
      <c r="B30" s="137" t="s">
        <v>34</v>
      </c>
      <c r="C30" s="138">
        <v>0</v>
      </c>
      <c r="D30" s="140">
        <v>50000</v>
      </c>
      <c r="E30" s="140"/>
      <c r="F30" s="147"/>
      <c r="G30" s="20">
        <f t="shared" si="1"/>
        <v>0</v>
      </c>
      <c r="H30" s="140"/>
      <c r="I30" s="147"/>
      <c r="J30" s="20">
        <f t="shared" si="2"/>
        <v>0</v>
      </c>
      <c r="K30" s="140"/>
      <c r="L30" s="147"/>
      <c r="M30" s="20">
        <f t="shared" si="3"/>
        <v>0</v>
      </c>
      <c r="N30" s="140">
        <v>50000</v>
      </c>
      <c r="O30" s="147">
        <f>F18</f>
        <v>0</v>
      </c>
      <c r="P30" s="20">
        <f t="shared" si="4"/>
        <v>0</v>
      </c>
      <c r="Q30" s="140"/>
      <c r="R30" s="147"/>
      <c r="S30" s="20">
        <f t="shared" si="5"/>
        <v>0</v>
      </c>
      <c r="T30" s="42">
        <f t="shared" si="6"/>
        <v>0</v>
      </c>
      <c r="U30" s="42">
        <f t="shared" si="7"/>
        <v>0</v>
      </c>
    </row>
    <row r="31" spans="1:21" ht="15.6" x14ac:dyDescent="0.3">
      <c r="A31" s="136" t="s">
        <v>60</v>
      </c>
      <c r="B31" s="137" t="s">
        <v>34</v>
      </c>
      <c r="C31" s="138">
        <v>0</v>
      </c>
      <c r="D31" s="140">
        <v>100000</v>
      </c>
      <c r="E31" s="140"/>
      <c r="F31" s="147"/>
      <c r="G31" s="20">
        <f t="shared" si="1"/>
        <v>0</v>
      </c>
      <c r="H31" s="140"/>
      <c r="I31" s="147"/>
      <c r="J31" s="20">
        <f t="shared" si="2"/>
        <v>0</v>
      </c>
      <c r="K31" s="140"/>
      <c r="L31" s="147"/>
      <c r="M31" s="20">
        <f t="shared" si="3"/>
        <v>0</v>
      </c>
      <c r="N31" s="140"/>
      <c r="O31" s="147"/>
      <c r="P31" s="20">
        <f t="shared" si="4"/>
        <v>0</v>
      </c>
      <c r="Q31" s="140">
        <v>100000</v>
      </c>
      <c r="R31" s="147">
        <f>G19</f>
        <v>0</v>
      </c>
      <c r="S31" s="20">
        <f t="shared" si="5"/>
        <v>0</v>
      </c>
      <c r="T31" s="42">
        <f t="shared" si="6"/>
        <v>0</v>
      </c>
      <c r="U31" s="42">
        <f t="shared" si="7"/>
        <v>0</v>
      </c>
    </row>
    <row r="33" spans="1:1" ht="15.6" x14ac:dyDescent="0.3">
      <c r="A33" s="141" t="s">
        <v>135</v>
      </c>
    </row>
    <row r="34" spans="1:1" x14ac:dyDescent="0.3">
      <c r="A34" t="s">
        <v>137</v>
      </c>
    </row>
    <row r="35" spans="1:1" ht="31.2" x14ac:dyDescent="0.3">
      <c r="A35" s="141" t="s">
        <v>136</v>
      </c>
    </row>
  </sheetData>
  <protectedRanges>
    <protectedRange sqref="O26 R26 L26" name="Range5"/>
    <protectedRange sqref="Q26 H26 K26 N26 A26:F26 B27:D31" name="Range3"/>
  </protectedRanges>
  <mergeCells count="9">
    <mergeCell ref="A1:D1"/>
    <mergeCell ref="B13:H13"/>
    <mergeCell ref="A14:B14"/>
    <mergeCell ref="Q24:S24"/>
    <mergeCell ref="U24:U25"/>
    <mergeCell ref="E24:G24"/>
    <mergeCell ref="H24:J24"/>
    <mergeCell ref="K24:M24"/>
    <mergeCell ref="N24:P24"/>
  </mergeCells>
  <dataValidations count="1">
    <dataValidation type="decimal" operator="greaterThanOrEqual" allowBlank="1" showInputMessage="1" showErrorMessage="1" sqref="K26:L26 H26 N26:O26 E26:F26 Q26:R26" xr:uid="{E39F47FF-3F90-44C5-B8E3-54FB638A0684}">
      <formula1>0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2E9B9-8628-4613-A4BE-EE48A4D9E394}">
  <dimension ref="A1:R24"/>
  <sheetViews>
    <sheetView showGridLines="0" workbookViewId="0">
      <selection activeCell="D38" sqref="D38"/>
    </sheetView>
  </sheetViews>
  <sheetFormatPr defaultColWidth="8.77734375" defaultRowHeight="14.4" x14ac:dyDescent="0.3"/>
  <cols>
    <col min="1" max="1" width="75.44140625" customWidth="1"/>
    <col min="2" max="2" width="21" customWidth="1"/>
    <col min="4" max="5" width="12.44140625" bestFit="1" customWidth="1"/>
    <col min="6" max="6" width="15.109375" bestFit="1" customWidth="1"/>
    <col min="7" max="8" width="12.44140625" bestFit="1" customWidth="1"/>
    <col min="9" max="9" width="15.109375" bestFit="1" customWidth="1"/>
    <col min="11" max="11" width="11.109375" customWidth="1"/>
    <col min="12" max="12" width="15.109375" bestFit="1" customWidth="1"/>
    <col min="14" max="14" width="11.109375" customWidth="1"/>
    <col min="15" max="15" width="15.109375" bestFit="1" customWidth="1"/>
    <col min="17" max="17" width="10.77734375" customWidth="1"/>
    <col min="18" max="18" width="15.109375" bestFit="1" customWidth="1"/>
    <col min="19" max="19" width="16.109375" bestFit="1" customWidth="1"/>
    <col min="20" max="20" width="14.44140625" customWidth="1"/>
  </cols>
  <sheetData>
    <row r="1" spans="1:11" ht="36" customHeight="1" x14ac:dyDescent="0.3">
      <c r="A1" s="183" t="s">
        <v>70</v>
      </c>
      <c r="B1" s="184"/>
      <c r="C1" s="184"/>
      <c r="D1" s="184"/>
    </row>
    <row r="2" spans="1:11" ht="15.6" x14ac:dyDescent="0.3">
      <c r="A2" s="115"/>
    </row>
    <row r="3" spans="1:11" x14ac:dyDescent="0.3">
      <c r="A3" s="204" t="s">
        <v>61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</row>
    <row r="4" spans="1:11" x14ac:dyDescent="0.3">
      <c r="A4" s="204" t="s">
        <v>62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</row>
    <row r="5" spans="1:11" x14ac:dyDescent="0.3">
      <c r="A5" s="204" t="s">
        <v>63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</row>
    <row r="6" spans="1:11" x14ac:dyDescent="0.3">
      <c r="A6" s="204" t="s">
        <v>64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</row>
    <row r="7" spans="1:11" x14ac:dyDescent="0.3">
      <c r="A7" s="204" t="s">
        <v>65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</row>
    <row r="8" spans="1:11" x14ac:dyDescent="0.3">
      <c r="A8" s="204" t="s">
        <v>66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</row>
    <row r="9" spans="1:11" x14ac:dyDescent="0.3">
      <c r="A9" s="204" t="s">
        <v>67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</row>
    <row r="10" spans="1:11" x14ac:dyDescent="0.3">
      <c r="A10" s="204" t="s">
        <v>139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5"/>
    </row>
    <row r="11" spans="1:11" ht="25.2" customHeight="1" x14ac:dyDescent="0.3">
      <c r="A11" s="118" t="s">
        <v>68</v>
      </c>
    </row>
    <row r="12" spans="1:11" ht="19.95" customHeight="1" x14ac:dyDescent="0.3">
      <c r="A12" s="114"/>
    </row>
    <row r="13" spans="1:11" ht="19.95" customHeight="1" thickBot="1" x14ac:dyDescent="0.35">
      <c r="A13" s="107" t="s">
        <v>69</v>
      </c>
    </row>
    <row r="14" spans="1:11" ht="19.95" customHeight="1" thickBot="1" x14ac:dyDescent="0.35">
      <c r="A14" s="119" t="s">
        <v>70</v>
      </c>
      <c r="B14" s="120" t="s">
        <v>71</v>
      </c>
    </row>
    <row r="15" spans="1:11" ht="19.95" customHeight="1" thickBot="1" x14ac:dyDescent="0.35">
      <c r="A15" s="121" t="s">
        <v>72</v>
      </c>
      <c r="B15" s="149">
        <v>0</v>
      </c>
    </row>
    <row r="16" spans="1:11" ht="19.95" customHeight="1" thickBot="1" x14ac:dyDescent="0.35">
      <c r="A16" s="121" t="s">
        <v>73</v>
      </c>
      <c r="B16" s="149">
        <v>0</v>
      </c>
    </row>
    <row r="17" spans="1:18" ht="19.95" customHeight="1" thickBot="1" x14ac:dyDescent="0.35">
      <c r="A17" s="121" t="s">
        <v>74</v>
      </c>
      <c r="B17" s="149">
        <v>0</v>
      </c>
    </row>
    <row r="18" spans="1:18" ht="19.95" customHeight="1" thickBot="1" x14ac:dyDescent="0.35">
      <c r="A18" s="121" t="s">
        <v>75</v>
      </c>
      <c r="B18" s="149">
        <v>0</v>
      </c>
    </row>
    <row r="19" spans="1:18" ht="19.95" customHeight="1" thickBot="1" x14ac:dyDescent="0.35">
      <c r="A19" s="122" t="s">
        <v>76</v>
      </c>
      <c r="B19" s="143">
        <f>AVERAGE(B15:B18)</f>
        <v>0</v>
      </c>
    </row>
    <row r="20" spans="1:18" ht="19.95" customHeight="1" x14ac:dyDescent="0.3">
      <c r="A20" s="113"/>
    </row>
    <row r="21" spans="1:18" ht="40.799999999999997" customHeight="1" x14ac:dyDescent="0.3">
      <c r="A21" s="11"/>
      <c r="B21" s="58"/>
      <c r="C21" s="161" t="s">
        <v>9</v>
      </c>
      <c r="D21" s="161"/>
      <c r="E21" s="161"/>
      <c r="F21" s="161" t="s">
        <v>10</v>
      </c>
      <c r="G21" s="161"/>
      <c r="H21" s="161"/>
      <c r="I21" s="161" t="s">
        <v>11</v>
      </c>
      <c r="J21" s="161"/>
      <c r="K21" s="162"/>
      <c r="L21" s="161" t="s">
        <v>77</v>
      </c>
      <c r="M21" s="161"/>
      <c r="N21" s="162"/>
      <c r="O21" s="161" t="s">
        <v>78</v>
      </c>
      <c r="P21" s="161"/>
      <c r="Q21" s="162"/>
      <c r="R21" s="54" t="s">
        <v>12</v>
      </c>
    </row>
    <row r="22" spans="1:18" ht="62.4" x14ac:dyDescent="0.3">
      <c r="A22" s="11" t="s">
        <v>20</v>
      </c>
      <c r="B22" s="58" t="s">
        <v>1</v>
      </c>
      <c r="C22" s="94" t="s">
        <v>129</v>
      </c>
      <c r="D22" s="18" t="s">
        <v>130</v>
      </c>
      <c r="E22" s="18" t="s">
        <v>28</v>
      </c>
      <c r="F22" s="58" t="s">
        <v>122</v>
      </c>
      <c r="G22" s="18" t="s">
        <v>123</v>
      </c>
      <c r="H22" s="18" t="s">
        <v>26</v>
      </c>
      <c r="I22" s="58" t="s">
        <v>124</v>
      </c>
      <c r="J22" s="18" t="s">
        <v>131</v>
      </c>
      <c r="K22" s="18" t="s">
        <v>27</v>
      </c>
      <c r="L22" s="58" t="s">
        <v>132</v>
      </c>
      <c r="M22" s="18" t="s">
        <v>125</v>
      </c>
      <c r="N22" s="18" t="s">
        <v>126</v>
      </c>
      <c r="O22" s="58" t="s">
        <v>133</v>
      </c>
      <c r="P22" s="18" t="s">
        <v>127</v>
      </c>
      <c r="Q22" s="18" t="s">
        <v>128</v>
      </c>
      <c r="R22" s="55" t="s">
        <v>15</v>
      </c>
    </row>
    <row r="23" spans="1:18" ht="15.6" x14ac:dyDescent="0.3">
      <c r="A23" s="13" t="s">
        <v>70</v>
      </c>
      <c r="B23" s="51"/>
      <c r="C23" s="95"/>
      <c r="D23" s="47"/>
      <c r="E23" s="48">
        <f>SUBTOTAL(9,E24:E24)</f>
        <v>0</v>
      </c>
      <c r="F23" s="47"/>
      <c r="G23" s="49"/>
      <c r="H23" s="48">
        <f>SUBTOTAL(9,H24:H24)</f>
        <v>0</v>
      </c>
      <c r="I23" s="47"/>
      <c r="J23" s="47"/>
      <c r="K23" s="48">
        <f>SUBTOTAL(9,K24:K24)</f>
        <v>0</v>
      </c>
      <c r="L23" s="47"/>
      <c r="M23" s="47"/>
      <c r="N23" s="48">
        <f>SUBTOTAL(9,N24:N24)</f>
        <v>0</v>
      </c>
      <c r="O23" s="47"/>
      <c r="P23" s="47"/>
      <c r="Q23" s="48">
        <f>SUBTOTAL(9,Q24:Q24)</f>
        <v>0</v>
      </c>
      <c r="R23" s="48">
        <f>SUBTOTAL(9,R24:R24)</f>
        <v>0</v>
      </c>
    </row>
    <row r="24" spans="1:18" ht="15.6" x14ac:dyDescent="0.3">
      <c r="A24" s="12" t="s">
        <v>83</v>
      </c>
      <c r="B24" s="19" t="s">
        <v>138</v>
      </c>
      <c r="C24" s="96">
        <v>8325</v>
      </c>
      <c r="D24" s="150">
        <f>B19</f>
        <v>0</v>
      </c>
      <c r="E24" s="20">
        <f t="shared" ref="E24" si="0">C24*D24</f>
        <v>0</v>
      </c>
      <c r="F24" s="96">
        <v>8325</v>
      </c>
      <c r="G24" s="150">
        <f>D24*1.056</f>
        <v>0</v>
      </c>
      <c r="H24" s="20">
        <f t="shared" ref="H24" si="1">F24*G24</f>
        <v>0</v>
      </c>
      <c r="I24" s="96">
        <v>8325</v>
      </c>
      <c r="J24" s="150">
        <f>G24*1.056</f>
        <v>0</v>
      </c>
      <c r="K24" s="20">
        <f t="shared" ref="K24" si="2">I24*J24</f>
        <v>0</v>
      </c>
      <c r="L24" s="96">
        <v>8325</v>
      </c>
      <c r="M24" s="150">
        <f>J24*1.056</f>
        <v>0</v>
      </c>
      <c r="N24" s="20">
        <f t="shared" ref="N24" si="3">L24*M24</f>
        <v>0</v>
      </c>
      <c r="O24" s="96">
        <v>8325</v>
      </c>
      <c r="P24" s="150">
        <f>M24*1.056</f>
        <v>0</v>
      </c>
      <c r="Q24" s="20">
        <f t="shared" ref="Q24" si="4">O24*P24</f>
        <v>0</v>
      </c>
      <c r="R24" s="42">
        <f>SUM(E24,H24,K24,N24,Q24)</f>
        <v>0</v>
      </c>
    </row>
  </sheetData>
  <protectedRanges>
    <protectedRange sqref="L23:M23 O23:P23 I23:J23" name="Range5_1"/>
    <protectedRange sqref="F23:G23 G24 J24 M24 P24" name="Range4_1"/>
    <protectedRange sqref="D23:D24 A23:A24 C24 F24 I24 L24 O24 B23:C23" name="Range3_1"/>
  </protectedRanges>
  <mergeCells count="14">
    <mergeCell ref="O21:Q21"/>
    <mergeCell ref="C21:E21"/>
    <mergeCell ref="F21:H21"/>
    <mergeCell ref="I21:K21"/>
    <mergeCell ref="L21:N21"/>
    <mergeCell ref="A1:D1"/>
    <mergeCell ref="A8:K8"/>
    <mergeCell ref="A9:K9"/>
    <mergeCell ref="A10:K10"/>
    <mergeCell ref="A3:K3"/>
    <mergeCell ref="A4:K4"/>
    <mergeCell ref="A5:K5"/>
    <mergeCell ref="A6:K6"/>
    <mergeCell ref="A7:K7"/>
  </mergeCells>
  <dataValidations count="1">
    <dataValidation type="decimal" operator="greaterThanOrEqual" allowBlank="1" showInputMessage="1" showErrorMessage="1" sqref="F24:G24 L24:M24 I24:J24 C24:D24 O24:P24" xr:uid="{5094E4D6-6F48-4B69-9E56-997F5145777A}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PRICING SCHEDULE</vt:lpstr>
      <vt:lpstr>Disc Model &amp; Pricing Principle</vt:lpstr>
      <vt:lpstr>Base Component</vt:lpstr>
      <vt:lpstr>Growth Component</vt:lpstr>
      <vt:lpstr>Professional Services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Nontombi Jantjie</cp:lastModifiedBy>
  <cp:lastPrinted>2024-02-19T18:30:26Z</cp:lastPrinted>
  <dcterms:created xsi:type="dcterms:W3CDTF">2017-06-15T23:28:53Z</dcterms:created>
  <dcterms:modified xsi:type="dcterms:W3CDTF">2024-02-19T18:31:44Z</dcterms:modified>
</cp:coreProperties>
</file>