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mncengms\Documents\Managed Cloud Services\RFP docs\"/>
    </mc:Choice>
  </mc:AlternateContent>
  <xr:revisionPtr revIDLastSave="0" documentId="8_{03964796-23E0-4915-9DFE-AA23814AF6A9}" xr6:coauthVersionLast="47" xr6:coauthVersionMax="47" xr10:uidLastSave="{00000000-0000-0000-0000-000000000000}"/>
  <bookViews>
    <workbookView xWindow="-120" yWindow="-120" windowWidth="20730" windowHeight="11160" tabRatio="798" firstSheet="1" activeTab="5" xr2:uid="{6AB06D46-ECAF-45E5-AA7D-E1511A4F9394}"/>
  </bookViews>
  <sheets>
    <sheet name="TEC Development Guidelines" sheetId="12" r:id="rId1"/>
    <sheet name="Response Guidelines" sheetId="2" r:id="rId2"/>
    <sheet name="Scoring Summary" sheetId="3" r:id="rId3"/>
    <sheet name="General" sheetId="4" r:id="rId4"/>
    <sheet name="Key Requirements" sheetId="22" r:id="rId5"/>
    <sheet name="FN1 Functional - Prof Services" sheetId="18" r:id="rId6"/>
    <sheet name="FN2 Functional - CMP" sheetId="15" r:id="rId7"/>
    <sheet name="Non-Functional" sheetId="13" r:id="rId8"/>
    <sheet name="Security" sheetId="14" r:id="rId9"/>
    <sheet name="Demonstration" sheetId="10" r:id="rId10"/>
    <sheet name="Definitions and Abbreviations" sheetId="11" r:id="rId11"/>
  </sheets>
  <definedNames>
    <definedName name="Excel_BuiltIn__FilterDatabase_5">#REF!</definedName>
    <definedName name="Priority">#REF!</definedName>
    <definedName name="Solution">#REF!</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18" l="1"/>
  <c r="H88" i="15"/>
  <c r="H85" i="15"/>
  <c r="H82" i="15"/>
  <c r="H79" i="15"/>
  <c r="H76" i="15"/>
  <c r="H73" i="15"/>
  <c r="H70" i="15"/>
  <c r="H67" i="15"/>
  <c r="H64" i="15"/>
  <c r="H61" i="15"/>
  <c r="H58" i="15"/>
  <c r="H55" i="15"/>
  <c r="H52" i="15"/>
  <c r="H49" i="15"/>
  <c r="H46" i="15"/>
  <c r="H43" i="15"/>
  <c r="H40" i="15"/>
  <c r="H37" i="15"/>
  <c r="H34" i="15"/>
  <c r="H31" i="15"/>
  <c r="H28" i="15"/>
  <c r="H25" i="15"/>
  <c r="H22" i="15"/>
  <c r="H19" i="15"/>
  <c r="H16" i="15"/>
  <c r="H13" i="15"/>
  <c r="H38" i="18"/>
  <c r="H33" i="18"/>
  <c r="H30" i="18"/>
  <c r="H24" i="18"/>
  <c r="C6" i="15"/>
  <c r="C5" i="15"/>
  <c r="C4" i="15"/>
  <c r="C3" i="15"/>
  <c r="C2" i="15"/>
  <c r="C6" i="18"/>
  <c r="C5" i="18"/>
  <c r="C4" i="18"/>
  <c r="C3" i="18"/>
  <c r="C2" i="18"/>
  <c r="H16" i="18"/>
  <c r="H21" i="18"/>
  <c r="H13" i="18"/>
  <c r="L91" i="15"/>
  <c r="L24" i="22"/>
  <c r="F18" i="3" s="1"/>
  <c r="I62" i="13"/>
  <c r="I67" i="13"/>
  <c r="I72" i="13"/>
  <c r="I77" i="13"/>
  <c r="I57" i="13"/>
  <c r="H77" i="13"/>
  <c r="H72" i="13"/>
  <c r="H67" i="13"/>
  <c r="K67" i="13" s="1"/>
  <c r="K69" i="13" s="1"/>
  <c r="H62" i="13"/>
  <c r="K62" i="13" s="1"/>
  <c r="K64" i="13" s="1"/>
  <c r="H57" i="13"/>
  <c r="K22" i="22"/>
  <c r="H21" i="22"/>
  <c r="I21" i="22" s="1"/>
  <c r="K21" i="22" s="1"/>
  <c r="L93" i="13"/>
  <c r="H24" i="22"/>
  <c r="I19" i="22" s="1"/>
  <c r="L34" i="4"/>
  <c r="H16" i="22"/>
  <c r="I24" i="22"/>
  <c r="H19" i="22"/>
  <c r="C6" i="22"/>
  <c r="C5" i="22"/>
  <c r="C4" i="22"/>
  <c r="C3" i="22"/>
  <c r="C2" i="22"/>
  <c r="K77" i="13" l="1"/>
  <c r="K79" i="13" s="1"/>
  <c r="K72" i="13"/>
  <c r="K74" i="13" s="1"/>
  <c r="I16" i="22"/>
  <c r="K16" i="22"/>
  <c r="K19" i="22" l="1"/>
  <c r="H41" i="18" l="1"/>
  <c r="L41" i="18"/>
  <c r="H31" i="4"/>
  <c r="K20" i="4"/>
  <c r="I33" i="18" l="1"/>
  <c r="I27" i="18"/>
  <c r="I24" i="18"/>
  <c r="I16" i="18"/>
  <c r="K16" i="18" s="1"/>
  <c r="I21" i="18"/>
  <c r="K21" i="18" s="1"/>
  <c r="K22" i="18" s="1"/>
  <c r="I13" i="18" l="1"/>
  <c r="I38" i="18"/>
  <c r="K33" i="18"/>
  <c r="I30" i="18"/>
  <c r="I41" i="18" l="1"/>
  <c r="K13" i="18"/>
  <c r="K14" i="18" s="1"/>
  <c r="H40" i="13" l="1"/>
  <c r="H91" i="15" l="1"/>
  <c r="I46" i="15" s="1"/>
  <c r="F19" i="3"/>
  <c r="F20" i="3"/>
  <c r="H47" i="14"/>
  <c r="H32" i="14"/>
  <c r="H30" i="14"/>
  <c r="H34" i="14"/>
  <c r="L54" i="14"/>
  <c r="F22" i="3" s="1"/>
  <c r="H52" i="14"/>
  <c r="H49" i="14"/>
  <c r="H45" i="14"/>
  <c r="H42" i="14"/>
  <c r="H39" i="14"/>
  <c r="H36" i="14"/>
  <c r="H27" i="14"/>
  <c r="H24" i="14"/>
  <c r="H21" i="14"/>
  <c r="H19" i="14"/>
  <c r="H13" i="14"/>
  <c r="C6" i="14"/>
  <c r="C5" i="14"/>
  <c r="C4" i="14"/>
  <c r="C3" i="14"/>
  <c r="C2" i="14"/>
  <c r="H87" i="13"/>
  <c r="H90" i="13"/>
  <c r="F21" i="3"/>
  <c r="H83" i="13"/>
  <c r="H52" i="13"/>
  <c r="H47" i="13"/>
  <c r="H35" i="13"/>
  <c r="H29" i="13"/>
  <c r="H23" i="13"/>
  <c r="H20" i="13"/>
  <c r="H16" i="13"/>
  <c r="H13" i="13"/>
  <c r="C6" i="13"/>
  <c r="C5" i="13"/>
  <c r="C4" i="13"/>
  <c r="C3" i="13"/>
  <c r="C2" i="13"/>
  <c r="C77" i="2"/>
  <c r="C76" i="2"/>
  <c r="L30" i="12"/>
  <c r="H25" i="12"/>
  <c r="H20" i="12"/>
  <c r="H30" i="12"/>
  <c r="E23" i="10"/>
  <c r="E26" i="10"/>
  <c r="E29" i="10"/>
  <c r="E32" i="10"/>
  <c r="E35" i="10"/>
  <c r="E38" i="10"/>
  <c r="E41" i="10"/>
  <c r="E44" i="10"/>
  <c r="E47" i="10"/>
  <c r="E50" i="10"/>
  <c r="E53" i="10"/>
  <c r="E56" i="10"/>
  <c r="E59" i="10"/>
  <c r="E62" i="10"/>
  <c r="E17" i="10"/>
  <c r="E20" i="10"/>
  <c r="I25" i="12"/>
  <c r="K25" i="12" s="1"/>
  <c r="I20" i="12"/>
  <c r="K20" i="12" s="1"/>
  <c r="K22" i="12" s="1"/>
  <c r="H19" i="4"/>
  <c r="H22" i="4"/>
  <c r="H25" i="4"/>
  <c r="H28" i="4"/>
  <c r="H16" i="4"/>
  <c r="H34" i="4" s="1"/>
  <c r="I65" i="10"/>
  <c r="F27" i="3" s="1"/>
  <c r="C7" i="10"/>
  <c r="C6" i="10"/>
  <c r="C5" i="10"/>
  <c r="C3" i="10"/>
  <c r="C2" i="10"/>
  <c r="C2" i="4"/>
  <c r="C3" i="4"/>
  <c r="C4" i="4"/>
  <c r="C5" i="4"/>
  <c r="C6" i="4"/>
  <c r="F17" i="3"/>
  <c r="D23" i="3"/>
  <c r="I82" i="15" l="1"/>
  <c r="K82" i="15" s="1"/>
  <c r="I22" i="15"/>
  <c r="K22" i="15" s="1"/>
  <c r="I73" i="15"/>
  <c r="K73" i="15" s="1"/>
  <c r="I40" i="15"/>
  <c r="K40" i="15" s="1"/>
  <c r="I70" i="15"/>
  <c r="K70" i="15" s="1"/>
  <c r="I28" i="15"/>
  <c r="K28" i="15" s="1"/>
  <c r="I34" i="15"/>
  <c r="K34" i="15" s="1"/>
  <c r="I76" i="15"/>
  <c r="K76" i="15" s="1"/>
  <c r="I64" i="15"/>
  <c r="K64" i="15" s="1"/>
  <c r="I88" i="15"/>
  <c r="K88" i="15" s="1"/>
  <c r="I37" i="15"/>
  <c r="K37" i="15" s="1"/>
  <c r="I16" i="15"/>
  <c r="K16" i="15" s="1"/>
  <c r="I67" i="15"/>
  <c r="K67" i="15" s="1"/>
  <c r="I55" i="15"/>
  <c r="K55" i="15" s="1"/>
  <c r="I49" i="15"/>
  <c r="K49" i="15" s="1"/>
  <c r="I61" i="15"/>
  <c r="K61" i="15" s="1"/>
  <c r="I52" i="15"/>
  <c r="K52" i="15" s="1"/>
  <c r="I58" i="15"/>
  <c r="K58" i="15" s="1"/>
  <c r="I43" i="15"/>
  <c r="K43" i="15" s="1"/>
  <c r="I79" i="15"/>
  <c r="K79" i="15" s="1"/>
  <c r="I13" i="15"/>
  <c r="I31" i="15"/>
  <c r="K31" i="15" s="1"/>
  <c r="I19" i="15"/>
  <c r="K19" i="15" s="1"/>
  <c r="I25" i="15"/>
  <c r="K25" i="15" s="1"/>
  <c r="I85" i="15"/>
  <c r="K85" i="15" s="1"/>
  <c r="K46" i="15"/>
  <c r="F23" i="3"/>
  <c r="H93" i="13"/>
  <c r="E65" i="10"/>
  <c r="F47" i="10" s="1"/>
  <c r="H47" i="10" s="1"/>
  <c r="H54" i="14"/>
  <c r="I45" i="14" s="1"/>
  <c r="I30" i="12"/>
  <c r="F56" i="10" l="1"/>
  <c r="H56" i="10" s="1"/>
  <c r="K13" i="15"/>
  <c r="I91" i="15"/>
  <c r="I16" i="4"/>
  <c r="I31" i="4"/>
  <c r="I40" i="13"/>
  <c r="K40" i="13" s="1"/>
  <c r="K45" i="13" s="1"/>
  <c r="K44" i="13" s="1"/>
  <c r="K43" i="13" s="1"/>
  <c r="K42" i="13" s="1"/>
  <c r="K41" i="13" s="1"/>
  <c r="F38" i="10"/>
  <c r="H38" i="10" s="1"/>
  <c r="F20" i="10"/>
  <c r="H20" i="10" s="1"/>
  <c r="F41" i="10"/>
  <c r="H41" i="10" s="1"/>
  <c r="F23" i="10"/>
  <c r="H23" i="10" s="1"/>
  <c r="F53" i="10"/>
  <c r="H53" i="10" s="1"/>
  <c r="F59" i="10"/>
  <c r="H59" i="10" s="1"/>
  <c r="F26" i="10"/>
  <c r="H26" i="10" s="1"/>
  <c r="F17" i="10"/>
  <c r="H17" i="10" s="1"/>
  <c r="F35" i="10"/>
  <c r="H35" i="10" s="1"/>
  <c r="F29" i="10"/>
  <c r="H29" i="10" s="1"/>
  <c r="F44" i="10"/>
  <c r="H44" i="10" s="1"/>
  <c r="F62" i="10"/>
  <c r="H62" i="10" s="1"/>
  <c r="F50" i="10"/>
  <c r="H50" i="10" s="1"/>
  <c r="F32" i="10"/>
  <c r="H32" i="10" s="1"/>
  <c r="I21" i="14"/>
  <c r="K21" i="14" s="1"/>
  <c r="I42" i="14"/>
  <c r="K42" i="14" s="1"/>
  <c r="I19" i="14"/>
  <c r="K19" i="14" s="1"/>
  <c r="I34" i="14"/>
  <c r="K34" i="14" s="1"/>
  <c r="I27" i="14"/>
  <c r="K27" i="14" s="1"/>
  <c r="I13" i="14"/>
  <c r="K13" i="14" s="1"/>
  <c r="I32" i="14"/>
  <c r="K32" i="14" s="1"/>
  <c r="I39" i="14"/>
  <c r="K39" i="14" s="1"/>
  <c r="I49" i="14"/>
  <c r="K49" i="14" s="1"/>
  <c r="I24" i="14"/>
  <c r="K24" i="14" s="1"/>
  <c r="I30" i="14"/>
  <c r="K30" i="14" s="1"/>
  <c r="I52" i="14"/>
  <c r="K52" i="14" s="1"/>
  <c r="I47" i="14"/>
  <c r="K47" i="14" s="1"/>
  <c r="I36" i="14"/>
  <c r="K36" i="14" s="1"/>
  <c r="K45" i="14"/>
  <c r="I16" i="13"/>
  <c r="K16" i="13" s="1"/>
  <c r="K17" i="13" s="1"/>
  <c r="I35" i="13"/>
  <c r="I29" i="13"/>
  <c r="I52" i="13"/>
  <c r="I83" i="13"/>
  <c r="K83" i="13" s="1"/>
  <c r="K84" i="13" s="1"/>
  <c r="I20" i="13"/>
  <c r="I47" i="13"/>
  <c r="K47" i="13" s="1"/>
  <c r="K49" i="13" s="1"/>
  <c r="K48" i="13" s="1"/>
  <c r="I87" i="13"/>
  <c r="K87" i="13" s="1"/>
  <c r="I23" i="13"/>
  <c r="K23" i="13" s="1"/>
  <c r="I13" i="13"/>
  <c r="I90" i="13"/>
  <c r="K90" i="13" s="1"/>
  <c r="K91" i="13" s="1"/>
  <c r="I25" i="4"/>
  <c r="I28" i="4"/>
  <c r="I22" i="4"/>
  <c r="I19" i="4"/>
  <c r="K19" i="4" s="1"/>
  <c r="K16" i="4" l="1"/>
  <c r="K17" i="4" s="1"/>
  <c r="I34" i="4"/>
  <c r="I93" i="13"/>
  <c r="K29" i="4"/>
  <c r="K28" i="4"/>
  <c r="K32" i="4"/>
  <c r="K31" i="4"/>
  <c r="K22" i="4"/>
  <c r="K23" i="4"/>
  <c r="K26" i="4"/>
  <c r="K25" i="4"/>
  <c r="K25" i="13"/>
  <c r="K24" i="13"/>
  <c r="K13" i="13"/>
  <c r="K14" i="13" s="1"/>
  <c r="K35" i="13"/>
  <c r="K36" i="13" s="1"/>
  <c r="K38" i="13" s="1"/>
  <c r="K52" i="13"/>
  <c r="K29" i="13"/>
  <c r="K32" i="13" s="1"/>
  <c r="K31" i="13" s="1"/>
  <c r="K30" i="13" s="1"/>
  <c r="F65" i="10"/>
  <c r="K20" i="13"/>
  <c r="K21" i="13" s="1"/>
  <c r="I54" i="14"/>
  <c r="K54" i="13" l="1"/>
  <c r="K53" i="13"/>
  <c r="K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tc={E75430E9-43E9-48A0-BB09-FF7E9AD833A3}</author>
    <author>tc={BC04A9D1-4BB6-4653-94C2-28E89AA2BBCA}</author>
    <author>tc={204E76B3-DCCC-4736-9EE4-E2AF023BC7B0}</author>
    <author>tc={AEA0F959-5ACA-49EC-856A-A17F04564678}</author>
    <author>tc={15A372FE-4F21-4570-86F1-76D547B2CC46}</author>
    <author>tc={6F0ED03B-6B02-4ED2-A041-6B951068A516}</author>
    <author>tc={7F862C7A-9DCB-463D-A46E-5838B726F7BC}</author>
    <author>tc={7D78DFCD-1D22-4510-9061-48228658B0F9}</author>
  </authors>
  <commentList>
    <comment ref="C13" authorId="0" shapeId="0" xr:uid="{E75430E9-43E9-48A0-BB09-FF7E9AD833A3}">
      <text>
        <t xml:space="preserve">[Threaded comment]
Your version of Excel allows you to read this threaded comment; however, any edits to it will get removed if the file is opened in a newer version of Excel. Learn more: https://go.microsoft.com/fwlink/?linkid=870924
Comment:
    The Business Requirement Specification document usually contains statements using business or plain English terminology. </t>
      </text>
    </comment>
    <comment ref="C15" authorId="1" shapeId="0" xr:uid="{BC04A9D1-4BB6-4653-94C2-28E89AA2BBCA}">
      <text>
        <t xml:space="preserve">[Threaded comment]
Your version of Excel allows you to read this threaded comment; however, any edits to it will get removed if the file is opened in a newer version of Excel. Learn more: https://go.microsoft.com/fwlink/?linkid=870924
Comment:
    The logical design document contains a Functional Decomposition Model which has translated the BRS statements into more usable functional statements for purposes of evaluation </t>
      </text>
    </comment>
    <comment ref="B19" authorId="2" shapeId="0" xr:uid="{204E76B3-DCCC-4736-9EE4-E2AF023BC7B0}">
      <text>
        <t xml:space="preserve">[Threaded comment]
Your version of Excel allows you to read this threaded comment; however, any edits to it will get removed if the file is opened in a newer version of Excel. Learn more: https://go.microsoft.com/fwlink/?linkid=870924
Comment:
    1- In this column define and as far as possible quantify the business/functional requirements in a clear statement. 
2- The statement defines only ONE requirement that will be measured and the scoring guideline (column J) must align to this. </t>
      </text>
    </comment>
    <comment ref="I19" authorId="3" shapeId="0" xr:uid="{AEA0F959-5ACA-49EC-856A-A17F04564678}">
      <text>
        <t>[Threaded comment]
Your version of Excel allows you to read this threaded comment; however, any edits to it will get removed if the file is opened in a newer version of Excel. Learn more: https://go.microsoft.com/fwlink/?linkid=870924
Comment:
    1- To adjust the question weight, change the priority description (column G)
2- The tab/category weight must only be adjusted on the scoring summary tab any changes to the weighting on the scoring summary tab will automatically update here.</t>
      </text>
    </comment>
    <comment ref="M19" authorId="4" shapeId="0" xr:uid="{15A372FE-4F21-4570-86F1-76D547B2CC46}">
      <text>
        <t>[Threaded comment]
Your version of Excel allows you to read this threaded comment; however, any edits to it will get removed if the file is opened in a newer version of Excel. Learn more: https://go.microsoft.com/fwlink/?linkid=870924
Comment:
    Evaluators must provide comments for every score given. The comments also assist evaluators to recall how they arrived at their score when asked at a later stage.</t>
      </text>
    </comment>
    <comment ref="B20" authorId="5" shapeId="0" xr:uid="{6F0ED03B-6B02-4ED2-A041-6B951068A516}">
      <text>
        <t xml:space="preserve">[Threaded comment]
Your version of Excel allows you to read this threaded comment; however, any edits to it will get removed if the file is opened in a newer version of Excel. Learn more: https://go.microsoft.com/fwlink/?linkid=870924
Comment:
    Note: The original statement from the BRS is not always specific enough to quantify scoring. Rather use the statements from the logical design/functional decomposition if it is available - its more technical &amp; specific to what is being evaluated. Where a logical design/functional decomposition is not available revise the BRS statements where applicable so they are specific to what will be evaluated.
</t>
      </text>
    </comment>
    <comment ref="C20" authorId="6" shapeId="0" xr:uid="{7F862C7A-9DCB-463D-A46E-5838B726F7BC}">
      <text>
        <t xml:space="preserve">[Threaded comment]
Your version of Excel allows you to read this threaded comment; however, any edits to it will get removed if the file is opened in a newer version of Excel. Learn more: https://go.microsoft.com/fwlink/?linkid=870924
Comment:
    Its good practice to ask a vendor to provide evidence for their answer but this is not mandatory.
NOTE: When evidence is requested, and a vendor does not provide the required evidence in their response, a TET member may not award points for that response. </t>
      </text>
    </comment>
    <comment ref="K20" authorId="7" shapeId="0" xr:uid="{7D78DFCD-1D22-4510-9061-48228658B0F9}">
      <text>
        <t>[Threaded comment]
Your version of Excel allows you to read this threaded comment; however, any edits to it will get removed if the file is opened in a newer version of Excel. Learn more: https://go.microsoft.com/fwlink/?linkid=870924
Comment:
    1- The highest score will always be at the top.
2- The highest score must always equal the question weight.</t>
      </text>
    </comment>
  </commentList>
</comments>
</file>

<file path=xl/sharedStrings.xml><?xml version="1.0" encoding="utf-8"?>
<sst xmlns="http://schemas.openxmlformats.org/spreadsheetml/2006/main" count="974" uniqueCount="582">
  <si>
    <r>
      <t xml:space="preserve">This Tab provides guidance to the TET on how the evaluation criteria must be structured and where information can be sourced.
</t>
    </r>
    <r>
      <rPr>
        <b/>
        <u/>
        <sz val="12"/>
        <color theme="4"/>
        <rFont val="Arial"/>
        <family val="2"/>
      </rPr>
      <t>Delete this tab before the TEC is published with the RFP.</t>
    </r>
  </si>
  <si>
    <t>Response Guidelines</t>
  </si>
  <si>
    <t>Once all criteria questions are complete revise the response guidelines tab, the information provided is for vendors to understand what is required of them. 
You may need to rename or adjust the colour coding of the various tabs.
Read through all the information removing what is not applicable and adding importnat information you want vendors to be aware of.
The template has one reference sheet (Definitions and Abbreviations) it may be necesary to provide vendors with more reference information, which can be listed here.</t>
  </si>
  <si>
    <t>Scoring Summary</t>
  </si>
  <si>
    <t>Gatekeepers are captured here - Gatekeepers are limited to legislative and compliance related criteria only.
Desktop evaluations and demonstrations are separate evaluation stages and the scores may not be added together.
Ensure each stage has a defined threshold
Adjusting the weight for each category on the scoring summary tab will automatically reflect the changes on the respective sheets.
Evaluators scores in each category will also automatically pull through to this sheet
The EL must check the formulas to ensure all are working correcetly before evaluations begin.</t>
  </si>
  <si>
    <t>Functional Tab</t>
  </si>
  <si>
    <r>
      <t xml:space="preserve">The functonal evaluation specifically seeks to evaluate a given proposal/solution against the functional requirements which must listed in the scope of work. 
The functional requirements can be sourced from the Logical Architecture Design (LAD) where this is applicable. More specifically the Functional Decomposition Model </t>
    </r>
    <r>
      <rPr>
        <sz val="11"/>
        <color rgb="FFFF0000"/>
        <rFont val="Arial"/>
        <family val="2"/>
      </rPr>
      <t>contained within the LAD</t>
    </r>
    <r>
      <rPr>
        <sz val="11"/>
        <color theme="1"/>
        <rFont val="Arial"/>
        <family val="2"/>
      </rPr>
      <t>, lists all the Functional Requirements carefully aligned with industry best practice to ensure complete coverage of the business need. See below the example for the first evluation criteria.</t>
    </r>
  </si>
  <si>
    <t>EXAMPLE for #1</t>
  </si>
  <si>
    <t>Business Requirment Specification Statement (from the BRS)</t>
  </si>
  <si>
    <t>"The displayed image needs to be flicker free"</t>
  </si>
  <si>
    <t>These statements are developed by a business analyst while engaing with the business in their own language.</t>
  </si>
  <si>
    <t>Functional Business Requirement (from the Logical Design/Functional Decomposition Model)</t>
  </si>
  <si>
    <t>The screen refresh rate should be 60 fps or higher</t>
  </si>
  <si>
    <t>These statements are developed by an architect, which is based on the BRS &amp; designed to be purely functional with a view to use for evaluation, mapping &amp; other analyses.</t>
  </si>
  <si>
    <t>Item #</t>
  </si>
  <si>
    <t>Technical Requirements</t>
  </si>
  <si>
    <t>Vendor Responses</t>
  </si>
  <si>
    <t>Evaluator Scores</t>
  </si>
  <si>
    <t xml:space="preserve">Business requirements.
</t>
  </si>
  <si>
    <r>
      <t xml:space="preserve">Mandatory Returnables - </t>
    </r>
    <r>
      <rPr>
        <sz val="8"/>
        <color theme="1"/>
        <rFont val="Arial"/>
        <family val="2"/>
      </rPr>
      <t>Evidence below to be provided in the technical file and numbered to align with each criteria question.</t>
    </r>
    <r>
      <rPr>
        <b/>
        <sz val="8"/>
        <color theme="1"/>
        <rFont val="Arial"/>
        <family val="2"/>
      </rPr>
      <t xml:space="preserve"> </t>
    </r>
  </si>
  <si>
    <r>
      <t xml:space="preserve">Vendor Response: </t>
    </r>
    <r>
      <rPr>
        <sz val="8"/>
        <color theme="1"/>
        <rFont val="Arial"/>
        <family val="2"/>
      </rPr>
      <t>Select from drop down list</t>
    </r>
  </si>
  <si>
    <r>
      <t xml:space="preserve">Vendor Evidence: </t>
    </r>
    <r>
      <rPr>
        <sz val="8"/>
        <color theme="1"/>
        <rFont val="Arial"/>
        <family val="2"/>
      </rPr>
      <t>Location of Supporting Document/Info (state the file number, section &amp; page number)</t>
    </r>
  </si>
  <si>
    <r>
      <t xml:space="preserve">Vendor Comments: </t>
    </r>
    <r>
      <rPr>
        <sz val="8"/>
        <color theme="1"/>
        <rFont val="Arial"/>
        <family val="2"/>
      </rPr>
      <t>Vendor to indicate any comments for information/clarification. (Not for scoring purposes)</t>
    </r>
  </si>
  <si>
    <t>Priority Description</t>
  </si>
  <si>
    <t>Priority</t>
  </si>
  <si>
    <t>Weight / Max score</t>
  </si>
  <si>
    <t>Scoring guideline</t>
  </si>
  <si>
    <t>Selection Options</t>
  </si>
  <si>
    <t>Evaluators Response</t>
  </si>
  <si>
    <t>Evaluator comments</t>
  </si>
  <si>
    <r>
      <t xml:space="preserve">Eskom requires an application with a screen refresh rate of 60 fps or higher.
</t>
    </r>
    <r>
      <rPr>
        <i/>
        <sz val="8"/>
        <rFont val="Arial"/>
        <family val="2"/>
      </rPr>
      <t>(This is the actual evaluation criteria against which the response is being judged - in this exmaple it specifically quantifies how to determine if the screen will be flicker free &amp; smooth i.e. the lower the refresh rate of the screen the worse screen flicker will be evident to the end-user)</t>
    </r>
  </si>
  <si>
    <r>
      <t xml:space="preserve">In your technical response indicate the screen refresh rate and provide a techincal specificaiton as evidence of the refresh rate. </t>
    </r>
    <r>
      <rPr>
        <i/>
        <sz val="8"/>
        <color rgb="FFFF0000"/>
        <rFont val="Arial"/>
        <family val="2"/>
      </rPr>
      <t>Note this may also be requested to be physically demonstrated later in the RFP process.</t>
    </r>
  </si>
  <si>
    <r>
      <t>&lt;</t>
    </r>
    <r>
      <rPr>
        <b/>
        <i/>
        <sz val="8"/>
        <color rgb="FFFF0000"/>
        <rFont val="Arial"/>
        <family val="2"/>
      </rPr>
      <t>Example for how to complete this whole column:</t>
    </r>
    <r>
      <rPr>
        <i/>
        <sz val="8"/>
        <color rgb="FFFF0000"/>
        <rFont val="Arial"/>
        <family val="2"/>
      </rPr>
      <t xml:space="preserve"> Technical File, section 5 (company background section), page 11&gt;</t>
    </r>
  </si>
  <si>
    <t>Important</t>
  </si>
  <si>
    <t>Refresh rate &gt;=60</t>
  </si>
  <si>
    <t>Refresh rate &lt;60 fps</t>
  </si>
  <si>
    <t>Refresh rate &lt;30</t>
  </si>
  <si>
    <t>Show stopper</t>
  </si>
  <si>
    <t>8 or more</t>
  </si>
  <si>
    <t>6-7 c</t>
  </si>
  <si>
    <t>4-5 c</t>
  </si>
  <si>
    <t>2-3 c</t>
  </si>
  <si>
    <t>1 or less</t>
  </si>
  <si>
    <t>Total</t>
  </si>
  <si>
    <t>Final Score</t>
  </si>
  <si>
    <t>Demonstration tab</t>
  </si>
  <si>
    <t xml:space="preserve">The demonstration tab has importnat notes to vendors in rows 10 to 13, read these and edit as required by your criteria and evaluation plan. After editing, there must not be any blue text remaining.
If a requirement was evaluated during the desktop evaluation, it may be evaluated again at the demo if there is a need to see/verify the information. 
The demonstration duration agreed to must be strictly adhered to for all vendors for fairness. </t>
  </si>
  <si>
    <t>Tenderer to take note of the following key instructions:</t>
  </si>
  <si>
    <t>Technical Evaluation Guidelines</t>
  </si>
  <si>
    <t>*</t>
  </si>
  <si>
    <r>
      <t xml:space="preserve">Complete </t>
    </r>
    <r>
      <rPr>
        <b/>
        <u/>
        <sz val="11"/>
        <color rgb="FFC00000"/>
        <rFont val="Arial"/>
        <family val="2"/>
      </rPr>
      <t>ALL</t>
    </r>
    <r>
      <rPr>
        <sz val="11"/>
        <color rgb="FF000000"/>
        <rFont val="Arial"/>
        <family val="2"/>
      </rPr>
      <t xml:space="preserve"> </t>
    </r>
    <r>
      <rPr>
        <sz val="11"/>
        <color indexed="8"/>
        <rFont val="Arial"/>
        <family val="2"/>
      </rPr>
      <t>the worksheets listed below.</t>
    </r>
  </si>
  <si>
    <t>Scoring Summary (Gatekeeper questions)</t>
  </si>
  <si>
    <t>Key Requirements</t>
  </si>
  <si>
    <t>Functional</t>
  </si>
  <si>
    <t>Non-Functional</t>
  </si>
  <si>
    <t>Integration</t>
  </si>
  <si>
    <t>Testing</t>
  </si>
  <si>
    <t>Security</t>
  </si>
  <si>
    <t>Demonstration</t>
  </si>
  <si>
    <t xml:space="preserve"> </t>
  </si>
  <si>
    <t>Reference Information</t>
  </si>
  <si>
    <t xml:space="preserve">Definitions and Abbreviations
</t>
  </si>
  <si>
    <t>Provides information on the definitions and abbreviations used in the Evaluation workbook.</t>
  </si>
  <si>
    <t>Data Ranges</t>
  </si>
  <si>
    <t>Gatekeeper drop down</t>
  </si>
  <si>
    <t>Pass</t>
  </si>
  <si>
    <t>Fail</t>
  </si>
  <si>
    <t>Summary highlight based on GK response</t>
  </si>
  <si>
    <t>Priority Rating</t>
  </si>
  <si>
    <t>No interest</t>
  </si>
  <si>
    <t>Nice to have</t>
  </si>
  <si>
    <t>Useful</t>
  </si>
  <si>
    <t>Very important</t>
  </si>
  <si>
    <t>Critical</t>
  </si>
  <si>
    <t>Weight calculation formula</t>
  </si>
  <si>
    <t>Divide by</t>
  </si>
  <si>
    <t>category weight</t>
  </si>
  <si>
    <t>Tender Number:</t>
  </si>
  <si>
    <t>&lt;insert before tender publication&gt;</t>
  </si>
  <si>
    <t>Eskom Group IT:  Technical Evaluation Criteria
Scoring Summary</t>
  </si>
  <si>
    <t>Transaction Description:</t>
  </si>
  <si>
    <t>Evaluated Tenderer's Registered Name:</t>
  </si>
  <si>
    <t>Evaluator Name and Surname:</t>
  </si>
  <si>
    <t>Date of Evaluation</t>
  </si>
  <si>
    <t>Evaluator Signature</t>
  </si>
  <si>
    <t>Gatekeeper Requirements:</t>
  </si>
  <si>
    <r>
      <t xml:space="preserve">Vendor Response: </t>
    </r>
    <r>
      <rPr>
        <sz val="8"/>
        <color theme="1"/>
        <rFont val="Arial"/>
        <family val="2"/>
      </rPr>
      <t>Vendor to provide answer the questions below and provide detail in their tender submission</t>
    </r>
  </si>
  <si>
    <r>
      <t xml:space="preserve">Vendor Comments: </t>
    </r>
    <r>
      <rPr>
        <sz val="8"/>
        <color theme="1"/>
        <rFont val="Arial"/>
        <family val="2"/>
      </rPr>
      <t>Vendor to indicate any deviation or exception from the business requirement</t>
    </r>
    <r>
      <rPr>
        <b/>
        <sz val="8"/>
        <color theme="1"/>
        <rFont val="Arial"/>
        <family val="2"/>
      </rPr>
      <t>.</t>
    </r>
  </si>
  <si>
    <t>Scoring 
Options</t>
  </si>
  <si>
    <t>Desktop Evaluation Scoring summary</t>
  </si>
  <si>
    <t>Evaluation Categories</t>
  </si>
  <si>
    <t>Weight</t>
  </si>
  <si>
    <t>Threshold</t>
  </si>
  <si>
    <t>Score</t>
  </si>
  <si>
    <t xml:space="preserve">Total </t>
  </si>
  <si>
    <t>Demonstration Scoring summary</t>
  </si>
  <si>
    <t>Tenderer Registered Name:</t>
  </si>
  <si>
    <t xml:space="preserve">Business requirements </t>
  </si>
  <si>
    <t xml:space="preserve">Eskom Group IT:  Technical Evaluation Criteria
</t>
  </si>
  <si>
    <t>Category:</t>
  </si>
  <si>
    <t>Eskom Group IT:  Technical Evaluation Criteria
Category: Demonstration</t>
  </si>
  <si>
    <t>Demonstration Threshold:</t>
  </si>
  <si>
    <r>
      <t xml:space="preserve">Demonstration Brief - </t>
    </r>
    <r>
      <rPr>
        <sz val="8"/>
        <color theme="1"/>
        <rFont val="Arial"/>
        <family val="2"/>
      </rPr>
      <t>Explain to the Vendor what must be included in their presentation</t>
    </r>
  </si>
  <si>
    <t>Abbreviations</t>
  </si>
  <si>
    <t>Definitions</t>
  </si>
  <si>
    <t>Eskom Group IT:  Technical Evaluation Criteria
Category: General</t>
  </si>
  <si>
    <t>General</t>
  </si>
  <si>
    <t>Indicate the number of years you have been providing the services offered as part of this RFP.</t>
  </si>
  <si>
    <t>Provide high-level milestones that demonstrate how the Cloud Management services practice has evolved over time (e.g., 2017 launch, 2019 partnership status X reached, 2022 acquired xyz).</t>
  </si>
  <si>
    <t>Professional/Managed Services</t>
  </si>
  <si>
    <t>Cloud Management Platform</t>
  </si>
  <si>
    <r>
      <rPr>
        <b/>
        <sz val="8"/>
        <rFont val="Arial"/>
        <family val="2"/>
      </rPr>
      <t>Overview</t>
    </r>
    <r>
      <rPr>
        <sz val="8"/>
        <rFont val="Arial"/>
        <family val="2"/>
      </rPr>
      <t xml:space="preserve">
Provide a high-level overview description of the cloud management platform and/or integrated tooling used to deliver services. Include narrative that helps explain which CMP components are provided by third parties (e.g., cost management).</t>
    </r>
  </si>
  <si>
    <t>Provide the list of cloud management platform and/or integrated tooling together with a overview description</t>
  </si>
  <si>
    <t>Please describe fully the functionality offered by your CMP for this capability.
Please provide additional detail on the tools used to address cost visibility and optimization.
For which customer role(s) or personas have you optimized the these tool(s)?</t>
  </si>
  <si>
    <t>Please describe fully the functionality offered by your CMP for this capability.</t>
  </si>
  <si>
    <t>Please describe fully the core functionality offered by your CMP.
Which areas of CMP functionality can customers integrate with using API calls instead of GUI/Portals?</t>
  </si>
  <si>
    <t>Please describe fully the core functionality offered by your CMP.</t>
  </si>
  <si>
    <t>Please describe fully the core functionality offered by your CMP.
Indicate support for the major cloud hyperscalers and also provide a list of all the other cloud hyperscalers supported.</t>
  </si>
  <si>
    <t>Please describe fully the core functionality offered by your CMP.
What is your preferred approach to enabling a custom workflow for a customer (e.g., an approval process)?</t>
  </si>
  <si>
    <r>
      <rPr>
        <b/>
        <sz val="8"/>
        <rFont val="Arial"/>
        <family val="2"/>
      </rPr>
      <t>Cost management and resource optimization</t>
    </r>
    <r>
      <rPr>
        <sz val="8"/>
        <rFont val="Arial"/>
        <family val="2"/>
      </rPr>
      <t xml:space="preserve">
Manages budgets and tracks and optimizes spending. Aligns capacity to workload demand.</t>
    </r>
  </si>
  <si>
    <r>
      <rPr>
        <b/>
        <sz val="8"/>
        <rFont val="Arial"/>
        <family val="2"/>
      </rPr>
      <t>IaaS services support</t>
    </r>
    <r>
      <rPr>
        <sz val="8"/>
        <rFont val="Arial"/>
        <family val="2"/>
      </rPr>
      <t xml:space="preserve">
Delivers management functionality for the cloud platform's infrastructure as a service, including compute instances and containers, database as a service, block storage, object storage, identity and access management.</t>
    </r>
  </si>
  <si>
    <r>
      <rPr>
        <b/>
        <sz val="8"/>
        <rFont val="Arial"/>
        <family val="2"/>
      </rPr>
      <t>Open API</t>
    </r>
    <r>
      <rPr>
        <sz val="8"/>
        <rFont val="Arial"/>
        <family val="2"/>
      </rPr>
      <t xml:space="preserve">
Provides an open API to make cloud functionality available via REST, GraphQL or other standard. Provides documentation on how to program the API, including resource descriptions, endpoints and methods, parameters, and sample requests and responses.</t>
    </r>
  </si>
  <si>
    <r>
      <rPr>
        <b/>
        <sz val="8"/>
        <rFont val="Arial"/>
        <family val="2"/>
      </rPr>
      <t>Packaging and delivery</t>
    </r>
    <r>
      <rPr>
        <sz val="8"/>
        <rFont val="Arial"/>
        <family val="2"/>
      </rPr>
      <t xml:space="preserve">
Provides options to change how cloud management functionality is delivered to both individual users and groups.</t>
    </r>
  </si>
  <si>
    <r>
      <rPr>
        <b/>
        <sz val="8"/>
        <rFont val="Arial"/>
        <family val="2"/>
      </rPr>
      <t>Product usability</t>
    </r>
    <r>
      <rPr>
        <sz val="8"/>
        <rFont val="Arial"/>
        <family val="2"/>
      </rPr>
      <t xml:space="preserve">
Provides easily understood, friendly interfaces with intuitive designs to facilitate user engagement.</t>
    </r>
  </si>
  <si>
    <r>
      <rPr>
        <b/>
        <sz val="8"/>
        <rFont val="Arial"/>
        <family val="2"/>
      </rPr>
      <t>Support multiple cloud platforms</t>
    </r>
    <r>
      <rPr>
        <sz val="8"/>
        <rFont val="Arial"/>
        <family val="2"/>
      </rPr>
      <t xml:space="preserve">
Provides consistent management functionality across multiple cloud platforms. Supports cloud platform API sets among the major cloud hyperscalers, including Amazon Web Services, Google Cloud, Microsoft Azure, and Vmware etc.</t>
    </r>
  </si>
  <si>
    <r>
      <rPr>
        <b/>
        <sz val="8"/>
        <rFont val="Arial"/>
        <family val="2"/>
      </rPr>
      <t>Identity, security, and compliance</t>
    </r>
    <r>
      <rPr>
        <sz val="8"/>
        <rFont val="Arial"/>
        <family val="2"/>
      </rPr>
      <t xml:space="preserve">
Manages and secures access to cloud services. Enforces a security configuration baseline.</t>
    </r>
  </si>
  <si>
    <r>
      <rPr>
        <b/>
        <sz val="8"/>
        <rFont val="Arial"/>
        <family val="2"/>
      </rPr>
      <t>Monitoring and observability</t>
    </r>
    <r>
      <rPr>
        <sz val="8"/>
        <rFont val="Arial"/>
        <family val="2"/>
      </rPr>
      <t xml:space="preserve">
Monitors health and performance metrics. Collects and stores logs. Generates distributed traces. Manages events and triggers alerts to appropriate parties.</t>
    </r>
  </si>
  <si>
    <r>
      <rPr>
        <b/>
        <sz val="8"/>
        <rFont val="Arial"/>
        <family val="2"/>
      </rPr>
      <t>Provisioning and orchestration</t>
    </r>
    <r>
      <rPr>
        <sz val="8"/>
        <rFont val="Arial"/>
        <family val="2"/>
      </rPr>
      <t xml:space="preserve">
Creates, modifies and deletes resources. Orchestrates provisioning and management workflows.</t>
    </r>
  </si>
  <si>
    <r>
      <rPr>
        <b/>
        <sz val="8"/>
        <rFont val="Arial"/>
        <family val="2"/>
      </rPr>
      <t>Cloud migration, backup and disaster recovery</t>
    </r>
    <r>
      <rPr>
        <sz val="8"/>
        <rFont val="Arial"/>
        <family val="2"/>
      </rPr>
      <t xml:space="preserve">
Replicate data to migrate workloads, implement business continuity (BC) or disaster recovery (DR) architectures, or protect data against accidental deletion or malicious activity. This functionality also includes application dependency mapping.
</t>
    </r>
  </si>
  <si>
    <r>
      <rPr>
        <b/>
        <sz val="8"/>
        <rFont val="Arial"/>
        <family val="2"/>
      </rPr>
      <t>Inventory and classification</t>
    </r>
    <r>
      <rPr>
        <sz val="8"/>
        <rFont val="Arial"/>
        <family val="2"/>
      </rPr>
      <t xml:space="preserve">
Discovers and maintains an inventory of cloud resources. Monitors changes and manages configurations.</t>
    </r>
  </si>
  <si>
    <r>
      <rPr>
        <b/>
        <sz val="8"/>
        <rFont val="Arial"/>
        <family val="2"/>
      </rPr>
      <t>Service enablement</t>
    </r>
    <r>
      <rPr>
        <sz val="8"/>
        <rFont val="Arial"/>
        <family val="2"/>
      </rPr>
      <t xml:space="preserve">
Collects and fulfills requests from internal cloud consumers to deploy resources or enable access to cloud services.</t>
    </r>
  </si>
  <si>
    <r>
      <rPr>
        <b/>
        <sz val="8"/>
        <rFont val="Arial"/>
        <family val="2"/>
      </rPr>
      <t>Data storage</t>
    </r>
    <r>
      <rPr>
        <sz val="8"/>
        <rFont val="Arial"/>
        <family val="2"/>
      </rPr>
      <t xml:space="preserve">
Provides required data storage capacity, file types, and locations, as well as processes such as disaster recovery, rollbacks, extraction or eradication.</t>
    </r>
  </si>
  <si>
    <r>
      <rPr>
        <b/>
        <sz val="8"/>
        <rFont val="Arial"/>
        <family val="2"/>
      </rPr>
      <t>Performance management</t>
    </r>
    <r>
      <rPr>
        <sz val="8"/>
        <rFont val="Arial"/>
        <family val="2"/>
      </rPr>
      <t xml:space="preserve">
Provides proactive alerts on system events, as well as logging and resolution reporting on all issues.</t>
    </r>
  </si>
  <si>
    <r>
      <rPr>
        <b/>
        <sz val="8"/>
        <rFont val="Arial"/>
        <family val="2"/>
      </rPr>
      <t>Security</t>
    </r>
    <r>
      <rPr>
        <sz val="8"/>
        <rFont val="Arial"/>
        <family val="2"/>
      </rPr>
      <t xml:space="preserve">
Offers configurable controls that extend data and transaction security and compliance to third-party platforms or hosting providers the solution uses. Documents security policies, audits, attestations or evaluations for compliance needs.</t>
    </r>
  </si>
  <si>
    <r>
      <rPr>
        <b/>
        <sz val="8"/>
        <rFont val="Arial"/>
        <family val="2"/>
      </rPr>
      <t>Data management</t>
    </r>
    <r>
      <rPr>
        <sz val="8"/>
        <rFont val="Arial"/>
        <family val="2"/>
      </rPr>
      <t xml:space="preserve">
Enables monitoring, reporting, and management of data sharing, as well encryption and security for data at rest and in motion.</t>
    </r>
  </si>
  <si>
    <r>
      <rPr>
        <b/>
        <sz val="8"/>
        <rFont val="Arial"/>
        <family val="2"/>
      </rPr>
      <t>Data sharing</t>
    </r>
    <r>
      <rPr>
        <sz val="8"/>
        <rFont val="Arial"/>
        <family val="2"/>
      </rPr>
      <t xml:space="preserve">
Sends data to external systems such as large language models and uses insights from connected engines such as generative AI to deliver product functionality. Enables users to manage all aspects of data sharing, including full disablement.</t>
    </r>
  </si>
  <si>
    <r>
      <rPr>
        <b/>
        <sz val="8"/>
        <rFont val="Arial"/>
        <family val="2"/>
      </rPr>
      <t>Disaster recovery and backup</t>
    </r>
    <r>
      <rPr>
        <sz val="8"/>
        <rFont val="Arial"/>
        <family val="2"/>
      </rPr>
      <t xml:space="preserve">
Enables processes such as disaster recovery, rollbacks, and version control.</t>
    </r>
  </si>
  <si>
    <r>
      <rPr>
        <b/>
        <sz val="8"/>
        <rFont val="Arial"/>
        <family val="2"/>
      </rPr>
      <t>Identity and access management</t>
    </r>
    <r>
      <rPr>
        <sz val="8"/>
        <rFont val="Arial"/>
        <family val="2"/>
      </rPr>
      <t xml:space="preserve">
Capabilities such as user authentication, password policy management, two factor auth, single sign on, and role based access.</t>
    </r>
  </si>
  <si>
    <r>
      <rPr>
        <b/>
        <sz val="8"/>
        <rFont val="Arial"/>
        <family val="2"/>
      </rPr>
      <t>Network</t>
    </r>
    <r>
      <rPr>
        <sz val="8"/>
        <rFont val="Arial"/>
        <family val="2"/>
      </rPr>
      <t xml:space="preserve">
Leverages network technologies like software-defined wide area networks and over-the-top monitoring to ensure the optimal performance of the solution.</t>
    </r>
  </si>
  <si>
    <r>
      <rPr>
        <b/>
        <sz val="8"/>
        <rFont val="Arial"/>
        <family val="2"/>
      </rPr>
      <t>Compliance and third party certification</t>
    </r>
    <r>
      <rPr>
        <sz val="8"/>
        <rFont val="Arial"/>
        <family val="2"/>
      </rPr>
      <t xml:space="preserve">
Complies with relevant standards like CCPA, GDPR and third-party certifications such as SOC 2 and ISO 27001.</t>
    </r>
  </si>
  <si>
    <r>
      <rPr>
        <b/>
        <sz val="8"/>
        <rFont val="Arial"/>
        <family val="2"/>
      </rPr>
      <t>Developer tools and customization</t>
    </r>
    <r>
      <rPr>
        <sz val="8"/>
        <rFont val="Arial"/>
        <family val="2"/>
      </rPr>
      <t xml:space="preserve">
Allows customization of the standard deployed solution with custom user interfaces, data tables, process components, and business logic.</t>
    </r>
  </si>
  <si>
    <r>
      <rPr>
        <b/>
        <sz val="8"/>
        <rFont val="Arial"/>
        <family val="2"/>
      </rPr>
      <t>Global delivery</t>
    </r>
    <r>
      <rPr>
        <sz val="8"/>
        <rFont val="Arial"/>
        <family val="2"/>
      </rPr>
      <t xml:space="preserve">
Includes off the shelf localization such as insights, language, and currency support for required geographies.</t>
    </r>
  </si>
  <si>
    <r>
      <rPr>
        <b/>
        <sz val="8"/>
        <rFont val="Arial"/>
        <family val="2"/>
      </rPr>
      <t>Other Capabilities</t>
    </r>
    <r>
      <rPr>
        <sz val="8"/>
        <rFont val="Arial"/>
        <family val="2"/>
      </rPr>
      <t xml:space="preserve">
List all other capabilities not addressed above</t>
    </r>
  </si>
  <si>
    <r>
      <rPr>
        <b/>
        <sz val="8"/>
        <rFont val="Arial"/>
        <family val="2"/>
      </rPr>
      <t>CMP Capability Differences Between Cloud Providers</t>
    </r>
    <r>
      <rPr>
        <sz val="8"/>
        <rFont val="Arial"/>
        <family val="2"/>
      </rPr>
      <t xml:space="preserve">
Provide a short summary response that explains the relative levels of CMP capability for the different cloud providers you support. Per provider, characterize the CMP capability as "none," "basic," "good," or "comprehensive."</t>
    </r>
  </si>
  <si>
    <r>
      <rPr>
        <b/>
        <sz val="8"/>
        <rFont val="Arial"/>
        <family val="2"/>
      </rPr>
      <t>CMP Delivery</t>
    </r>
    <r>
      <rPr>
        <sz val="8"/>
        <rFont val="Arial"/>
        <family val="2"/>
      </rPr>
      <t xml:space="preserve">
Under what circumstances (or for which features) does the customer need a license or subscription for full CMP access?</t>
    </r>
  </si>
  <si>
    <t>Solution Overview</t>
  </si>
  <si>
    <t>Architecture Deployment</t>
  </si>
  <si>
    <t>User Experience</t>
  </si>
  <si>
    <t>Integration Architecture</t>
  </si>
  <si>
    <t>Describe your Cloud management platform's  out of the box capability to workflow and integrate to third party systems.</t>
  </si>
  <si>
    <t>Please provide for your solution a list of available API's and webservices</t>
  </si>
  <si>
    <t>Technical Architecture</t>
  </si>
  <si>
    <t>Indicate your compliance to Eskom's current standard browsers:
•	Edge
•	Mozilla Firefox v39
•	Mozilla Firefox V60
Also provide a list of all other browsers the solution is compatible with</t>
  </si>
  <si>
    <t>Support</t>
  </si>
  <si>
    <t>ESKOM requires at a minimum the following to be addressed: Uptime (see specific Uptime requirements);
•	Details of planned downtime
•	service response time;
•	problem response time and resolution time;
•	data return; and 
•	remedies including service credits.
ESKOM specific requirements and remedies for service levels and service level breaches.</t>
  </si>
  <si>
    <t>ESKOM requires assurance from the Supplier that ESKOM can rely on the services. Supplier will be required to provide ESKOM with (i) detailed service levels and (ii) appropriate remedies if Supplier fails to meet the agreed service levels.</t>
  </si>
  <si>
    <t>Cloud</t>
  </si>
  <si>
    <t>Are there procedures outlined to indicate that ESKOM data will be managed over time in a manner that preserves their usability, reliability, authenticity and integrity?</t>
  </si>
  <si>
    <t>Does the system provide access to audit trails concerning activities on the backend and front end of the solution e.g. system logs of record changes, user log-ins etc.? Please provide details.</t>
  </si>
  <si>
    <t>ESKOM requires a full audit trail and audit rights.</t>
  </si>
  <si>
    <t>Confirm that your solution can be deployed  within the borders of South Africa.  This includes the total solution (all copies of the data, metadata and any High availability and DR).</t>
  </si>
  <si>
    <t>Integration to Microsoft on-prem AD, Entra ID and MDI</t>
  </si>
  <si>
    <t>Yes/No and provide:
1) CMP SaaS tool technical specification
2) CMP SaaS tool technical designs</t>
  </si>
  <si>
    <t>Encryption</t>
  </si>
  <si>
    <t>DRP/RPO/RTO</t>
  </si>
  <si>
    <t xml:space="preserve">Yes/No and provide:
1) Records Back Ups Failed and Successful
</t>
  </si>
  <si>
    <t xml:space="preserve">Yes/No and provide:
1) Replication Reports (Failed and Success)
</t>
  </si>
  <si>
    <t>Application Security (AppSec) and Penetration Tests</t>
  </si>
  <si>
    <t>CSP Breach Notification Process</t>
  </si>
  <si>
    <t>DDoS Protection Mechanism/WAF/e-Discovery</t>
  </si>
  <si>
    <t>Yes/No and provide:
1) CMP SaaS tool technical specification or design
2) CMP SaaS tool technical designs</t>
  </si>
  <si>
    <t>Yes/No and provide:
1) CMP SaaS tool technical specification or design
2) Verify hosting service providers such as Azure, AWS and GCP.</t>
  </si>
  <si>
    <t>Eskom Standard-approved Integration Platforms</t>
  </si>
  <si>
    <r>
      <rPr>
        <b/>
        <sz val="8"/>
        <rFont val="Arial"/>
        <family val="2"/>
      </rPr>
      <t xml:space="preserve">Cost management and resource optimization
</t>
    </r>
    <r>
      <rPr>
        <sz val="8"/>
        <rFont val="Arial"/>
        <family val="2"/>
      </rPr>
      <t>Manages budgets and tracks and optimizes spending. Aligns capacity to workload demand.</t>
    </r>
  </si>
  <si>
    <r>
      <rPr>
        <b/>
        <sz val="8"/>
        <rFont val="Arial"/>
        <family val="2"/>
      </rPr>
      <t xml:space="preserve">IaaS services support
</t>
    </r>
    <r>
      <rPr>
        <sz val="8"/>
        <rFont val="Arial"/>
        <family val="2"/>
      </rPr>
      <t>Delivers management functionality for the cloud platform's infrastructure as a service, including compute instances and containers, database as a service, block storage, object storage, identity and access management.</t>
    </r>
  </si>
  <si>
    <r>
      <rPr>
        <b/>
        <sz val="8"/>
        <rFont val="Arial"/>
        <family val="2"/>
      </rPr>
      <t xml:space="preserve">Product usability
</t>
    </r>
    <r>
      <rPr>
        <sz val="8"/>
        <rFont val="Arial"/>
        <family val="2"/>
      </rPr>
      <t>Provides easily understood, friendly interfaces with intuitive designs to facilitate user engagement.</t>
    </r>
  </si>
  <si>
    <t>Please demonstrate the infrastructure resources management</t>
  </si>
  <si>
    <t>Please demonstrate fully the core functionality offered by your CMP.</t>
  </si>
  <si>
    <t>Please demonstrate fully the core functionality offered by your CMP.
Indicate support for the major cloud hyperscalers and also discuss all the other cloud hyperscalers supported.</t>
  </si>
  <si>
    <t>Please deomonstrate fully the core functionality offered by your CMP.</t>
  </si>
  <si>
    <r>
      <rPr>
        <b/>
        <sz val="8"/>
        <rFont val="Arial"/>
        <family val="2"/>
      </rPr>
      <t xml:space="preserve">Identity, security, and compliance
</t>
    </r>
    <r>
      <rPr>
        <sz val="8"/>
        <rFont val="Arial"/>
        <family val="2"/>
      </rPr>
      <t xml:space="preserve">
Manages and secures access to cloud services. Enforces a security configuration baseline.</t>
    </r>
  </si>
  <si>
    <t>Please deomonstrate the functionality offered by your CMP.</t>
  </si>
  <si>
    <t xml:space="preserve">Eskom requires the vendor to have a valid SOC 2 Type II report for the CMP SaaS. The report must be not be older than 6 months.
</t>
  </si>
  <si>
    <t xml:space="preserve">Please provide a Valid SOC 2 Type II Report. If the report is older than 6 months please provide a bridge letter. </t>
  </si>
  <si>
    <t>Vendor did not provide a valid SOC 2 Type II Report or bridge letter.</t>
  </si>
  <si>
    <t>A valid SOC 2 Type II Report and a bridge letter if the report is older than 6 months.</t>
  </si>
  <si>
    <t xml:space="preserve">Indicate what services are included in your planning, design and operations, for each service you provide, indicate your capability by providing additional details and typical deliverables of how you deliver the service. Points will only be allocated for services where details are provided.
</t>
  </si>
  <si>
    <t>The vendor has provided detail of more than 13 of the required services.</t>
  </si>
  <si>
    <t>The vendor has provided detail of less than 4 of the required services.</t>
  </si>
  <si>
    <t>The Cloud Mangement Platform Tool(s) user interface must be intuitive, responsive, and visually appealing to ensure a positive user experience.</t>
  </si>
  <si>
    <t>Describe the capabilities your solution has to enhance user experience and enable operational efficiencies with regards to the following
1.User Interface Customization (Ease of Configuration)
2.Self-Service Capabilities(Report Generation, Dashboard Creation)
3.Automation (Task Automation, Workflow Efficiency):
4.User Experience (Intuitiveness, Responsiveness):
5.User Training</t>
  </si>
  <si>
    <t>The vendor has provided detail of more than 4 user experience capabilities</t>
  </si>
  <si>
    <t>The vendor has no user experience capabilities</t>
  </si>
  <si>
    <t>The vendor has provided detail of at least 2 user experience capabilities</t>
  </si>
  <si>
    <t>The vendor has provided detail of at least 3 user experience capabilities</t>
  </si>
  <si>
    <t>The vendor has provided detail of at least 1 user experience capabilities</t>
  </si>
  <si>
    <t>Provide a list of API's and Webservices for your solution.  For each API and web service type please indicate:
1)API and Web Service Type: Identify the type of API or webservice. E.g. RESTful APIs, SOAP, GraphQL APIs etc.
2)Open or Proprietary: Indicate whether the API or weservice is open (publicly available and can be used by anayone) or proprietary (restricted to certain users or requires special permissions), specify whether it is open or proprietary, and what encoding format is supported 
3)Encoding Format Supported: Specify the data format that the API or web service uses to encode information. Sommon formats include JSON, XML, etc</t>
  </si>
  <si>
    <t>The vendor do not have or did not supply a list of API's and Webservices</t>
  </si>
  <si>
    <t>The vendor has provided a detailed list of more than 5 API's or Webservices including all the required information</t>
  </si>
  <si>
    <t>The vendor has provided a  list of  API's or Webservices without all the required information</t>
  </si>
  <si>
    <t>The vendor has provided a detailed list of API's or Webservices including all the required information</t>
  </si>
  <si>
    <t>The solution does not support workflow automation or any integration protocols</t>
  </si>
  <si>
    <t>The Vendor's Solution do not support workflow automation but supports a wide range of integration protocols</t>
  </si>
  <si>
    <t>The Vendor's Solution support workflow automation but provide none/limited support for integration protocols</t>
  </si>
  <si>
    <t>The Vendor's solution can easily  support  Workflow Automation and a wide range of integration protocols (configuration acceptable)</t>
  </si>
  <si>
    <t xml:space="preserve">The Vendor's solution requires development/ customization to  support  Workflow Automation and supports wide range of integration protocols </t>
  </si>
  <si>
    <t>Describe your Cloud management platform's  out of the box capability to workflow and integrate  to the following Eskom systems:
a) Splunk Enterprise Security
b) Eskom Portal Liferay
c) Software License Management - Flexnet
d) Microfocus - CMDB</t>
  </si>
  <si>
    <t xml:space="preserve">Describe how your Cloud management platform tool(s) would integrate to each of the  Eskom systems as well as a highlevel description of the information that will be exchanged
</t>
  </si>
  <si>
    <t xml:space="preserve">Eskom requires that the CMP SaaS tool to be able to integrate with existing Eskom’s on-prem AD, MS (Microsoft) Identity (MDI), MS Entra ID, and Multi Factor Authentication (MFA) to enable Single sign-on (SSO). </t>
  </si>
  <si>
    <t>Yes/No and provide:
1) At rest AES-256
2)In transit TLS 1.2 or later version</t>
  </si>
  <si>
    <t>Eskom requires that audit trails, logs, administration and user activity logs to be enabled, encrypted, and securely kept with limited access to administrators.</t>
  </si>
  <si>
    <t>Yes/No and provide:
1) Audit Trails, logs, administrator, user activity logs
2) Logs encrypted with AES-256
3) Limited access to administrators</t>
  </si>
  <si>
    <t xml:space="preserve">Yes/No and provide:
1) Latest DRP Test Results
</t>
  </si>
  <si>
    <t xml:space="preserve">Yes/No and provide:
1) Latest Backup Restore Plan Test Results
</t>
  </si>
  <si>
    <t>Eskom requires that a Back up Restore Plan and Procedure to be defined, annually tested and such test results shall be shared with Eskom Cyber Security team.</t>
  </si>
  <si>
    <t>Eskom requires that daily incremental back-ups to be done, encrypted, and securely kept offsite.</t>
  </si>
  <si>
    <t>The vendor can integrate to at least 3 of the systems and provided the required description</t>
  </si>
  <si>
    <t>Eskom requires that a Disaster Recovery Plan (DRP) to be defined, annually tested.</t>
  </si>
  <si>
    <t>Eskom requires that real-time data synchronization or data replication to be done to a secondary or disaster recovery (DR) site, located in different region employed.</t>
  </si>
  <si>
    <t>The vendor can integrate to at least 3 of the systems and provided no descriptions</t>
  </si>
  <si>
    <t>Eskom requires that static application security test (SAST), dynamic application security testing (DAST), penetration, vulnerability tests to be conducted.</t>
  </si>
  <si>
    <t>Yes/No and provide:
1) Latest SAST and DAST Test Results
2) Latest Application Pen Test Resukts
3) Vulnerability Assessment Reports</t>
  </si>
  <si>
    <t>Eskom requires the vendor to have a defined process to notify customers of any data breach and cyber attach.</t>
  </si>
  <si>
    <t xml:space="preserve">Yes/No and provide:
1) Approved Data Breach and Cyber Incident Notification Procudere
</t>
  </si>
  <si>
    <t>Vendor has no out of the box capability</t>
  </si>
  <si>
    <t>Eskom requires that a Distributed Denial of Service (DDoS) protection mechanism to be employed.</t>
  </si>
  <si>
    <t>Eskom requires that web application forewall (WAF) to be employed for the CMP SaaS tool where it is hosted?</t>
  </si>
  <si>
    <t>The vendor can integrate to at least 1 of the systems and provided the required description</t>
  </si>
  <si>
    <t>The vendor can integrate to at least 1 of the systems and provided no descriptions</t>
  </si>
  <si>
    <t>Eskom requires that the CMP SaaS tool to have and provide e-Discovery capability.</t>
  </si>
  <si>
    <t>Eskom requires that the CMP SaaS tool to support Oracle ESB, IBM DataPower for any integration requirements.</t>
  </si>
  <si>
    <t xml:space="preserve">Yes/No and provide:
1) CMP SaaS tool technical specification
2) Integration Specification
</t>
  </si>
  <si>
    <t xml:space="preserve">
In addition to indicating whether Eskom standards are supported, provide a complete list of all compatible browsers</t>
  </si>
  <si>
    <t>Fully compliant (all 3 including list of browsers)</t>
  </si>
  <si>
    <t>Compliant to all 3 with no list of browsers</t>
  </si>
  <si>
    <t>No Compliance</t>
  </si>
  <si>
    <t>Compliant to at least 1 with list of browsers</t>
  </si>
  <si>
    <t>Non-compliant</t>
  </si>
  <si>
    <t>Provide clear response of where all copies of data will be stored</t>
  </si>
  <si>
    <t>Partially Compliant (some aspects not addressed)</t>
  </si>
  <si>
    <t>Provide a comprehensive overview of your solution’s future alignment, including its development roadmap, innovation and research contributions, and strategies for staying current with technology and market trends</t>
  </si>
  <si>
    <t>Non-compliant (no future roadmap, innovation or alignment with market trends)</t>
  </si>
  <si>
    <t xml:space="preserve">
Description should include, but do not have to be limited to the criteria below:
a) Provide the roadmap for product development and support for at least the next 3-5 years.
b) The role that innovation and research play in your product development
c) Describe/motivate how you keep abreast of the latest technology and market trends?</t>
  </si>
  <si>
    <t>Provide an comprehensive overview of your Cloud Management Platform Tool(s) solution</t>
  </si>
  <si>
    <t>The response should include at a minimum:
1)    an electronic copy of standard product and user documentation offered
2 )   solution in relation to the wider product suite/landscape (this will assist us to understand what role your solution plays in a wider IT Operations landscape)</t>
  </si>
  <si>
    <t>Non-compliant (no information was supplied)</t>
  </si>
  <si>
    <t>Partially Compliant (some information was not provided)</t>
  </si>
  <si>
    <t>Fully compliant (all required information was provided)</t>
  </si>
  <si>
    <t>Provide a detailed Solution Architectue overview diagram of your Cloud Management Platform Tool(s)</t>
  </si>
  <si>
    <t xml:space="preserve">Provide a comprehensive list of all cloud platforms that are compatible with and certified for the deployment of your Cloud Management Platform Tool(s). </t>
  </si>
  <si>
    <t>Eskom requires that data at rest (using AES-256), data in use and in transit or in motion (using TLS 1.2, or later version) to be encrypted.</t>
  </si>
  <si>
    <t>Fully Compliant (information supplied on point 1 &amp; 2)</t>
  </si>
  <si>
    <t>No Reponse / Non-Compliant (no info on point 1&amp;2 and no plans for future)</t>
  </si>
  <si>
    <t>Compliant to point 1 and not point 2</t>
  </si>
  <si>
    <t xml:space="preserve">Compliant to point 3 with plans but no gaurantees </t>
  </si>
  <si>
    <t>Solution running in own data centre</t>
  </si>
  <si>
    <t>CMP SaaS tool doesintegrate with Eskom's existing IdP's</t>
  </si>
  <si>
    <t>CMP SaaS tool does to integrate with Eskom's existing IdP's.</t>
  </si>
  <si>
    <t>Provide detail on the following:
1) List of cloud platforms that are your solution is certified to run on (only valid SOC 2 Type II data centre's will be accepted if not a Hyperscaler, proof must be provided and referenced in the answer)
2)List of Hyperscaler Marketplaces or Stores that your solution is available on. 
3)If the solution is not available on these platforms, the vendor must indicate if there are plans to offer it in the future and provide a rationale for their decision.</t>
  </si>
  <si>
    <t>CMP SaaS tool does employ RBAC and ABAC.</t>
  </si>
  <si>
    <t>Eskom requires that the CMP SaaS tool to employ role base access control (RBAC) and attribute based access control (ABAC) capability or mechanism.</t>
  </si>
  <si>
    <t>CMP SaaS Tool does not employ RBAC and ABAC.</t>
  </si>
  <si>
    <t xml:space="preserve">Provide comprehensive details on the following: 
1) Workflow Automation
- Ease of Customization: How easily can workflows be customized to meet specific business needs?
2) Integration Framework
- Compatibility: Does the framework support a wide range of protocols (e.g., RESTful APIs, webhooks)?
</t>
  </si>
  <si>
    <t>CMP SaaS tool encrypts data at test, in use and in transit.</t>
  </si>
  <si>
    <t>CMP SaaS tool does not encrypt data at rest, in use and in transit.</t>
  </si>
  <si>
    <t>Audit trails, logs, admin and user activity logs are enabled, encryted and securely kept with limited access to admin.</t>
  </si>
  <si>
    <t>Audit trails, logs, admin and user activity logs are not enabled, encryted and securely kept with limited access to admin.</t>
  </si>
  <si>
    <t>CMP SaaS tool supports Oracle ESB and IBM DataPower.</t>
  </si>
  <si>
    <t>CMP SaaS tool does not support Oracle ESB and IBM DataPower.</t>
  </si>
  <si>
    <t>The vendor can integrate to at least 4 of the systems and provided the required description</t>
  </si>
  <si>
    <t>The vendor can integrate to at least 4 of the systems and provided no descriptions</t>
  </si>
  <si>
    <t>Fully compliant (information provided on a, b &amp; c)</t>
  </si>
  <si>
    <t xml:space="preserve">Please provide a detailed  Solution Architecture overview diagram (including a clarifying description) depicting the proposed solution including its interfaces.  The diagram should take the following into account:
a)Use of Eskom's Azure Active Directory authentication 
b)Re-use of the Express route established between Eskom and the Azure Data Centre (if required) or the use of any other data connectivity between cloud environments
c)Most of the other systems that requires to be integrated or are still on Eskom premises and will only be migrated to cloud at a later stage
d)Consideration for connectivity between the on-premise environment and the Hyperscalers
e)We currently have a on-premise private IaaS environment as well as a off-premise public Azure environment
f)Our current DR and backup facility resides at Teraco
g)We intend to extend our environment by putting in place contracts with more Hyperscalers
Scoring guide
1)Provide an architecture diagram(s) include authentication, data centres, network diagrams/design, DR &amp; systems integrated to
2)Comprehensive description of the environment including deployment options </t>
  </si>
  <si>
    <t>Fully compliant (all info provided on points 1&amp;2 and the solution will meet the Eskom Architectural requirements)</t>
  </si>
  <si>
    <t>Non-Compliant (no information or not meeting 1&amp;2)</t>
  </si>
  <si>
    <t>Patially compliant (all info where provided on point 1&amp;2, but solution does not fully meet Eskom Architectural requirements)</t>
  </si>
  <si>
    <t>CMP SaaS tool does not have a DRP, and it is not tested annually.</t>
  </si>
  <si>
    <t>ESKOM as owner of the data, is responsible for the management of the data
Provide details w.r.t the solution/procedures in place to manage:
- usability
- reliability
- authenticity
- integrity</t>
  </si>
  <si>
    <t>Solution/Procedures in place that address all 4 aspects</t>
  </si>
  <si>
    <t>Solution/Procedures in place that address some of the aspects</t>
  </si>
  <si>
    <t>CMP SaaS tool has a DRP, tested annually and latest results are attached.</t>
  </si>
  <si>
    <t>Backup Restore Procedure is defined, annually tested and latest results are submitted.</t>
  </si>
  <si>
    <t>Backup Restore Procedure is not defined, annually tested and latest results are not submitted.</t>
  </si>
  <si>
    <t>Daily incremental backups are done, encrypted and securely kept.</t>
  </si>
  <si>
    <t>Daily incremental backups are not done, encrypted and securely kept.</t>
  </si>
  <si>
    <t>Real-time or data replication to another site located in another region is done.</t>
  </si>
  <si>
    <t>Real-time or data replication to another site located in another region is not done.</t>
  </si>
  <si>
    <t>SAST, DAST, Vulnerability Assessment are conducted and latest results are submitted.</t>
  </si>
  <si>
    <t>SAST, DAST, Vulnerability Assessment are not conducted and latest results are submitted.</t>
  </si>
  <si>
    <t>The vendor has a defined notification process to notify customers and process is submitted.</t>
  </si>
  <si>
    <t>DDoS is employed.</t>
  </si>
  <si>
    <t>DDoS is not employed.</t>
  </si>
  <si>
    <t>WAF is employed.</t>
  </si>
  <si>
    <t>WAF is not employed.</t>
  </si>
  <si>
    <t>CMP SaaS tool provides e-Discovery capability.</t>
  </si>
  <si>
    <t>CMP SaaS tool does not provide e-Discovery capability.</t>
  </si>
  <si>
    <t>The vendor does not have a defined notification process to notify customers and process is not submitted.</t>
  </si>
  <si>
    <t>External Third-Party Attestation Reports</t>
  </si>
  <si>
    <t>Eskom requires a vendor with expertise in planning and designing comprehensive public and private cloud architectures, including IaaS, PaaS, and SaaS solutions</t>
  </si>
  <si>
    <t>Eskom requires a vendor with expertise in planning, designing, and operationally implementing hyperscaler cloud environments
The required services include:
1- Overall Hub and Spoke design
2- Landing zone design and automation (e.g. vending)
3- Overall account structure/hierarchy
4- Identity and access management (includingintegration to customer identity systems)
5- Tagging strategy
6- Cloud network design and integration to cusomer WAN
7- DNS services
8- Monitoring and observability services
9- Patch management systems
10- Logging services
11- Cloud security architecture
12- Build and deploy solutions (CI/CD)
13- Configuration managemenet solution
14- Other provisioning or orchestration
15- IT resiliance (including backup and recovery, high availability and DR)
16- Compliance and Auditing solutions
17- Ongoing Cost management best practices and customer recharge needs</t>
  </si>
  <si>
    <t>The vendor has provided detail of  10-12 of the required services.</t>
  </si>
  <si>
    <t>The vendor has provided detail of  6-9 of the required services.</t>
  </si>
  <si>
    <t>The vendor has provided detail of  4-5 of the required services.</t>
  </si>
  <si>
    <t>Eskom requires a vendor with expertise in planning, designing, and operationally implementing new cloud-based applications.</t>
  </si>
  <si>
    <t>The vendor must have experience in implementing and managing solutions using Microsoft Azure</t>
  </si>
  <si>
    <t>The vendor must provide references or case studies to demonstrate their experience</t>
  </si>
  <si>
    <t>Eskom seeks a vendor with professional services expertise to assist with the migration of applications to hyperscalers. </t>
  </si>
  <si>
    <r>
      <rPr>
        <b/>
        <sz val="8"/>
        <rFont val="Arial"/>
        <family val="2"/>
      </rPr>
      <t>Further Professional Services</t>
    </r>
    <r>
      <rPr>
        <sz val="8"/>
        <rFont val="Arial"/>
        <family val="2"/>
      </rPr>
      <t xml:space="preserve">
Eskom seeks a vendor with professional services to support the activities listed below:
1-Well Architected Reviews
2- Increasing FinOps / cloud cost management maturity
3- Cloud provider selection
4- Cloud-native application design and development
5- Solution architecture
6- Containerization of existing solutions
7- DevOps transformation
8- Site Reliability Engineering 
9- Workload Optimization (highlight optimization areas, such as cost, security and reliability)
10- Training 
11- Vulnerability and/or penetration testing
12- Other Services Offered</t>
    </r>
  </si>
  <si>
    <t>Detailed description of the vendor’s experience in each one of the listed activities.
Case studies or project summaries demonstrating relevant past work.</t>
  </si>
  <si>
    <t>The vendor has provided detail of more than 8 of the required services.</t>
  </si>
  <si>
    <t>The vendor has provided detail of  6-7 of the required services.</t>
  </si>
  <si>
    <t>The vendor has provided detail of  2-3 of the required services.</t>
  </si>
  <si>
    <t>The vendor has provided detail of less than 2 of the required services.</t>
  </si>
  <si>
    <t>The vendor must refine the existing Application assessment (6R’s) and determine the optimal Hyperscaler for system migration, as well as the best deployment options for the workload migration. If a tool can facilitate this process, it must be included in the proposal.</t>
  </si>
  <si>
    <t>Please provide:
Company Name
Company Address
Location of Company (if different from company address)</t>
  </si>
  <si>
    <t>Vendor information</t>
  </si>
  <si>
    <t>Vendor Experience</t>
  </si>
  <si>
    <t xml:space="preserve">Vendor has been in business for more than eight years </t>
  </si>
  <si>
    <t xml:space="preserve">Vendor has been in business for more than five years </t>
  </si>
  <si>
    <t xml:space="preserve">Vendor has been in business for more than three years </t>
  </si>
  <si>
    <t xml:space="preserve">Vendor Experience </t>
  </si>
  <si>
    <t xml:space="preserve">Vendor has been providing the services for more than five years </t>
  </si>
  <si>
    <t xml:space="preserve">Vendor has been providing the services for more than three years </t>
  </si>
  <si>
    <t xml:space="preserve">Vendor has been providing the services for less than two years </t>
  </si>
  <si>
    <t>Provide a detailed project plan for the implementation of the Cloud Management Platform/Tools
a. Delivery approach (for optimized time delivery)
b. Work breakdown structure for the following deliverables:
    - Analysis &amp; Design,
    - Build,
    - Integration,
    - Testing,
    - Training,
    - Deployment,
    - Stabilasation
c. Estimated timelines for each deliverable
d. Resource plan</t>
  </si>
  <si>
    <t>Project Management</t>
  </si>
  <si>
    <t>Change Management</t>
  </si>
  <si>
    <t>Describe your change management approach and plan for the successful adoption of the solution</t>
  </si>
  <si>
    <t>Training Approach</t>
  </si>
  <si>
    <t>Provide details on your training approach for the project including:
a. The training format to be used e.g. classroom, online, etc.
b. Examples of training guides / manuals (printed media)
c. The availability of audio-visual training guides
d. Exampleas of context-sensitive help i.e. ability to click a Help or similar function based on the feature the user is using
e. Functionality available to define and track a Training Certification profile for the system users
f. The provisioning of updated training material (printed and/or audio-visual) for new system releases/features</t>
  </si>
  <si>
    <t>CMP</t>
  </si>
  <si>
    <t>Functional - Professional Services</t>
  </si>
  <si>
    <t>Functional - Cloud Management Platform/Tools</t>
  </si>
  <si>
    <t>Average Throughput of 142000 bytes or more per second for a 500 concurrent user test</t>
  </si>
  <si>
    <t>FN1</t>
  </si>
  <si>
    <t>FN1.1</t>
  </si>
  <si>
    <t>FN1.2</t>
  </si>
  <si>
    <t>FN1.3</t>
  </si>
  <si>
    <t>FN1.4</t>
  </si>
  <si>
    <t>FN1.5</t>
  </si>
  <si>
    <t>FN1.6</t>
  </si>
  <si>
    <t>FN1.7</t>
  </si>
  <si>
    <t>FN2</t>
  </si>
  <si>
    <t>FN2.1</t>
  </si>
  <si>
    <t>FN2.2</t>
  </si>
  <si>
    <t>FN2.3</t>
  </si>
  <si>
    <t>FN2.4</t>
  </si>
  <si>
    <t>FN2.5</t>
  </si>
  <si>
    <t>FN2.6</t>
  </si>
  <si>
    <t>FN2.7</t>
  </si>
  <si>
    <t>FN2.8</t>
  </si>
  <si>
    <t>FN2.9</t>
  </si>
  <si>
    <t>FN2.11</t>
  </si>
  <si>
    <t>FN2.12</t>
  </si>
  <si>
    <t>FN2.13</t>
  </si>
  <si>
    <t>FN2.14</t>
  </si>
  <si>
    <t>FN2.15</t>
  </si>
  <si>
    <t>FN2.16</t>
  </si>
  <si>
    <t>FN2.17</t>
  </si>
  <si>
    <t>FN2.18</t>
  </si>
  <si>
    <t>FN2.19</t>
  </si>
  <si>
    <t>FN2.20</t>
  </si>
  <si>
    <t>FN2.21</t>
  </si>
  <si>
    <t>FN2.22</t>
  </si>
  <si>
    <t>FN2.23</t>
  </si>
  <si>
    <t>FN2.24</t>
  </si>
  <si>
    <t>FN2.25</t>
  </si>
  <si>
    <t>FN2.26</t>
  </si>
  <si>
    <t>FN2.10</t>
  </si>
  <si>
    <t>GQ1</t>
  </si>
  <si>
    <t>GQ2</t>
  </si>
  <si>
    <t>GQ3</t>
  </si>
  <si>
    <t>GQ4</t>
  </si>
  <si>
    <t>GQ5</t>
  </si>
  <si>
    <t>GQ6</t>
  </si>
  <si>
    <t>S1</t>
  </si>
  <si>
    <t>S1.1</t>
  </si>
  <si>
    <t>S2</t>
  </si>
  <si>
    <t>S2.1</t>
  </si>
  <si>
    <t>S2.2</t>
  </si>
  <si>
    <t>S3</t>
  </si>
  <si>
    <t>S3.1</t>
  </si>
  <si>
    <t>S4</t>
  </si>
  <si>
    <t>S4.1</t>
  </si>
  <si>
    <t>S5</t>
  </si>
  <si>
    <t>S5.1</t>
  </si>
  <si>
    <t>S5.2</t>
  </si>
  <si>
    <t>S5.3</t>
  </si>
  <si>
    <t>S5.4</t>
  </si>
  <si>
    <t>S6</t>
  </si>
  <si>
    <t>S6.1</t>
  </si>
  <si>
    <t>S7</t>
  </si>
  <si>
    <t>S7.1</t>
  </si>
  <si>
    <t>S8</t>
  </si>
  <si>
    <t>S8.1</t>
  </si>
  <si>
    <t>S8.2</t>
  </si>
  <si>
    <t>S8.3</t>
  </si>
  <si>
    <t>S9</t>
  </si>
  <si>
    <t>S9.1</t>
  </si>
  <si>
    <t>D1</t>
  </si>
  <si>
    <t>D2</t>
  </si>
  <si>
    <t>D3</t>
  </si>
  <si>
    <t>D4</t>
  </si>
  <si>
    <t>D5</t>
  </si>
  <si>
    <t>D6</t>
  </si>
  <si>
    <t>D7</t>
  </si>
  <si>
    <t>D8</t>
  </si>
  <si>
    <t>D9</t>
  </si>
  <si>
    <t>D10</t>
  </si>
  <si>
    <t>D11</t>
  </si>
  <si>
    <t>D12</t>
  </si>
  <si>
    <t>D13</t>
  </si>
  <si>
    <t>D14</t>
  </si>
  <si>
    <t>D15</t>
  </si>
  <si>
    <t>D16</t>
  </si>
  <si>
    <t>Indicate the total number of years you have been in business</t>
  </si>
  <si>
    <t>Provide a high-level overview of your services.
(a)How do you incorporate cloud provider best practices in these services? 
(b)Please specify any frameworks or standards that are typically followed.</t>
  </si>
  <si>
    <t>Fully comply with requirement (includes acceptable answer to (a) &amp; provided a response(b))</t>
  </si>
  <si>
    <t>No compliance (only responded to  (b) or no responses</t>
  </si>
  <si>
    <t>Partially comply will requirement (only provided a response to (a))</t>
  </si>
  <si>
    <t>(a) Detailed description of the vendor’s experience in planning, designing, and implementing cloud-based applications.
(b) Case studies or project summaries demonstrating relevant past work.</t>
  </si>
  <si>
    <t>Fully comply with requirement (includes acceptable answer to (a) &amp; (b))</t>
  </si>
  <si>
    <t>No compliance (no acceptable reponses)</t>
  </si>
  <si>
    <t>Partially comply will requirement (only provided an acceptable response to (a) or (b))</t>
  </si>
  <si>
    <t>Fully comply with requirement (vendor provided more than one reference/case studies and it included Microsoft Azure)</t>
  </si>
  <si>
    <t>Partially comply will requirement (vendor provided at least one reference/case study)</t>
  </si>
  <si>
    <t>Partially comply will requirement(includes acceptable answer to (a) &amp; and at least one case study in (b))</t>
  </si>
  <si>
    <t>No compliance (only responded to  (b) or no responses)</t>
  </si>
  <si>
    <t>(a) Detailed description of the vendor’s experience in developing  an application placement methodology as well as the typical considerations for application placement
(b) Case studies or project summaries demonstrating relevant past work.
(c) Tool Inclusion: If applicable, documentation and details of the tool used to perform the assessment and migration planning.</t>
  </si>
  <si>
    <t>Fully comply with requirement (includes acceptable answer to (a) &amp; and more than one case study in (b))</t>
  </si>
  <si>
    <t>Fully comply with requirement (includes acceptable answer to (a) &amp; and more than one case study in (b), answer to (c ) considered informational)</t>
  </si>
  <si>
    <t>Partially comply will requirement ((includes acceptable answer to (a) &amp; and more at least one case study in (b), answer to (c ) considered informational)</t>
  </si>
  <si>
    <t>Description: Thorough and detailed overview.
Third-Party Components: Clearly identified and explained.
Narrative Quality: Well-structured and detailed.</t>
  </si>
  <si>
    <t>Functionality: Detailed
Tools: Thorough detail
Roles: Clearly specified</t>
  </si>
  <si>
    <t>Functionality: Basic
Tools: Some detail
Roles: Some specified</t>
  </si>
  <si>
    <t>Description: Vague or incomplete overview
Third-Party Components: Minimal or no mention
Narrative Quality: Unclear and lacks detail.y components</t>
  </si>
  <si>
    <t>Description: Basic but clear overview
Third-Party Components: Some mentioned, but not comprehensive
Narrative Quality: Clear but could use more detail</t>
  </si>
  <si>
    <t>Functionality: Unclear
Tools: Minimal detail
Roles: Not specified</t>
  </si>
  <si>
    <t>API Functionality: Detailed and comprehensive
Documentation: Thorough and clear
Integration Areas: Clearly specified</t>
  </si>
  <si>
    <t>API Functionality: Basic and clear
Documentation: Some detail
Integration Areas: Some specified</t>
  </si>
  <si>
    <t>API Functionality: Unclear or incomplete
Documentation: Lacks detail
Integration Areas: Not specified</t>
  </si>
  <si>
    <r>
      <rPr>
        <b/>
        <u/>
        <sz val="8"/>
        <rFont val="Arial"/>
        <family val="2"/>
      </rPr>
      <t>Functionality: Detailed and comprehensive</t>
    </r>
    <r>
      <rPr>
        <sz val="8"/>
        <rFont val="Arial"/>
        <family val="2"/>
      </rPr>
      <t xml:space="preserve">
Resource Management: Advanced ability to create, modify, and delete resources
Workflows: Robust orchestration capabilities</t>
    </r>
  </si>
  <si>
    <r>
      <rPr>
        <b/>
        <u/>
        <sz val="8"/>
        <rFont val="Arial"/>
        <family val="2"/>
      </rPr>
      <t>Functionality: Basic and clear</t>
    </r>
    <r>
      <rPr>
        <sz val="8"/>
        <rFont val="Arial"/>
        <family val="2"/>
      </rPr>
      <t xml:space="preserve">
Resource Management: Basic ability to create, modify, and delete resources
Workflows: Some orchestration capabilities</t>
    </r>
  </si>
  <si>
    <r>
      <rPr>
        <b/>
        <u/>
        <sz val="8"/>
        <rFont val="Arial"/>
        <family val="2"/>
      </rPr>
      <t>Functionality: Detailed and comprehensive</t>
    </r>
    <r>
      <rPr>
        <sz val="8"/>
        <rFont val="Arial"/>
        <family val="2"/>
      </rPr>
      <t xml:space="preserve">
Health Metrics: Advanced monitoring
Logs: Extensive collection and storage
Traces: Comprehensive distributed tracing
Alerts: Robust event management</t>
    </r>
  </si>
  <si>
    <r>
      <rPr>
        <b/>
        <u/>
        <sz val="8"/>
        <rFont val="Arial"/>
        <family val="2"/>
      </rPr>
      <t>Functionality: Basic and clear</t>
    </r>
    <r>
      <rPr>
        <sz val="8"/>
        <rFont val="Arial"/>
        <family val="2"/>
      </rPr>
      <t xml:space="preserve">
Health Metrics: Basic monitoring
Logs: Some collection and storage
Traces: Basic distributed tracing
Alerts: Basic event management</t>
    </r>
  </si>
  <si>
    <r>
      <rPr>
        <b/>
        <u/>
        <sz val="8"/>
        <rFont val="Arial"/>
        <family val="2"/>
      </rPr>
      <t>Functionality: Unclear or incomplete</t>
    </r>
    <r>
      <rPr>
        <sz val="8"/>
        <rFont val="Arial"/>
        <family val="2"/>
      </rPr>
      <t xml:space="preserve">
Health Metrics: Limited or no monitoring
Logs: Minimal collection and storage
Traces: Lacks distributed tracing
Alerts: Inadequate event management</t>
    </r>
  </si>
  <si>
    <r>
      <rPr>
        <b/>
        <u/>
        <sz val="8"/>
        <rFont val="Arial"/>
        <family val="2"/>
      </rPr>
      <t>Functionality: Detailed and comprehensive</t>
    </r>
    <r>
      <rPr>
        <sz val="8"/>
        <rFont val="Arial"/>
        <family val="2"/>
      </rPr>
      <t xml:space="preserve">
Migration: Advanced data replication
BC/DR: Robust BC/DR capabilities
Protection: Strong data protection
Mapping: Comprehensive dependency mapping</t>
    </r>
  </si>
  <si>
    <r>
      <rPr>
        <b/>
        <u/>
        <sz val="8"/>
        <rFont val="Arial"/>
        <family val="2"/>
      </rPr>
      <t>Functionality: Basic and clear</t>
    </r>
    <r>
      <rPr>
        <sz val="8"/>
        <rFont val="Arial"/>
        <family val="2"/>
      </rPr>
      <t xml:space="preserve">
Migration: Basic data replication
BC/DR: Some BC/DR capabilities
Protection: Basic data protection
Mapping: Some dependency mapping</t>
    </r>
  </si>
  <si>
    <r>
      <rPr>
        <b/>
        <u/>
        <sz val="8"/>
        <rFont val="Arial"/>
        <family val="2"/>
      </rPr>
      <t>Functionality: Unclear or incomplete</t>
    </r>
    <r>
      <rPr>
        <sz val="8"/>
        <rFont val="Arial"/>
        <family val="2"/>
      </rPr>
      <t xml:space="preserve">
Migration: Limited data replication
BC/DR: Minimal BC/DR capabilities
Protection: Inadequate data protection
Mapping: Lacks dependency mapping</t>
    </r>
  </si>
  <si>
    <r>
      <rPr>
        <b/>
        <u/>
        <sz val="8"/>
        <rFont val="Arial"/>
        <family val="2"/>
      </rPr>
      <t>Functionality: Detailed and comprehensive</t>
    </r>
    <r>
      <rPr>
        <sz val="8"/>
        <rFont val="Arial"/>
        <family val="2"/>
      </rPr>
      <t xml:space="preserve">
Inventory: Advanced discovery and maintenance
Monitoring: Robust change monitoring
Configuration: Strong management</t>
    </r>
  </si>
  <si>
    <r>
      <rPr>
        <b/>
        <u/>
        <sz val="8"/>
        <rFont val="Arial"/>
        <family val="2"/>
      </rPr>
      <t>Functionality: Basic and clear</t>
    </r>
    <r>
      <rPr>
        <sz val="8"/>
        <rFont val="Arial"/>
        <family val="2"/>
      </rPr>
      <t xml:space="preserve">
Inventory: Basic discovery and maintenance
Monitoring: Some change monitoring
Configuration: Basic management</t>
    </r>
  </si>
  <si>
    <r>
      <rPr>
        <b/>
        <u/>
        <sz val="8"/>
        <rFont val="Arial"/>
        <family val="2"/>
      </rPr>
      <t>Functionality: Unclear or incomplete</t>
    </r>
    <r>
      <rPr>
        <sz val="8"/>
        <rFont val="Arial"/>
        <family val="2"/>
      </rPr>
      <t xml:space="preserve">
Inventory: Limited discovery and maintenance
Monitoring: Minimal change monitoring
Configuration: Inadequate management</t>
    </r>
  </si>
  <si>
    <r>
      <rPr>
        <b/>
        <u/>
        <sz val="8"/>
        <rFont val="Arial"/>
        <family val="2"/>
      </rPr>
      <t>Functionality: Detailed and comprehensive</t>
    </r>
    <r>
      <rPr>
        <sz val="8"/>
        <rFont val="Arial"/>
        <family val="2"/>
      </rPr>
      <t xml:space="preserve">
Requests: Advanced collection and fulfillment
Access: Robust enablement of cloud services</t>
    </r>
  </si>
  <si>
    <r>
      <rPr>
        <b/>
        <u/>
        <sz val="8"/>
        <rFont val="Arial"/>
        <family val="2"/>
      </rPr>
      <t>Functionality: Basic and clear</t>
    </r>
    <r>
      <rPr>
        <sz val="8"/>
        <rFont val="Arial"/>
        <family val="2"/>
      </rPr>
      <t xml:space="preserve">
Requests: Basic collection and fulfillment
Access: Some enablement of cloud services</t>
    </r>
  </si>
  <si>
    <r>
      <rPr>
        <b/>
        <u/>
        <sz val="8"/>
        <rFont val="Arial"/>
        <family val="2"/>
      </rPr>
      <t>Functionality: Unclear or incomplete</t>
    </r>
    <r>
      <rPr>
        <sz val="8"/>
        <rFont val="Arial"/>
        <family val="2"/>
      </rPr>
      <t xml:space="preserve">
Requests: Limited collection and fulfillment
Access: Minimal enablement of cloud services</t>
    </r>
  </si>
  <si>
    <r>
      <rPr>
        <b/>
        <u/>
        <sz val="8"/>
        <rFont val="Arial"/>
        <family val="2"/>
      </rPr>
      <t>Functionality: Unclear or incomplete</t>
    </r>
    <r>
      <rPr>
        <sz val="8"/>
        <rFont val="Arial"/>
        <family val="2"/>
      </rPr>
      <t xml:space="preserve">
Access Management: Limited security measures
Compliance: Minimal enforcement of security baselines</t>
    </r>
  </si>
  <si>
    <r>
      <rPr>
        <b/>
        <u/>
        <sz val="8"/>
        <rFont val="Arial"/>
        <family val="2"/>
      </rPr>
      <t>Functionality: Basic and clear</t>
    </r>
    <r>
      <rPr>
        <sz val="8"/>
        <rFont val="Arial"/>
        <family val="2"/>
      </rPr>
      <t xml:space="preserve">
Access Management: Basic security measures
Compliance: Some enforcement of security baselines</t>
    </r>
  </si>
  <si>
    <r>
      <rPr>
        <b/>
        <u/>
        <sz val="8"/>
        <rFont val="Arial"/>
        <family val="2"/>
      </rPr>
      <t>Functionality: Detailed and comprehensive</t>
    </r>
    <r>
      <rPr>
        <sz val="8"/>
        <rFont val="Arial"/>
        <family val="2"/>
      </rPr>
      <t xml:space="preserve">
Access Management: Advanced security measures
Compliance: Robust enforcement of security baselines</t>
    </r>
  </si>
  <si>
    <r>
      <rPr>
        <b/>
        <u/>
        <sz val="8"/>
        <rFont val="Arial"/>
        <family val="2"/>
      </rPr>
      <t>Functionality: Unclear or difficult to use</t>
    </r>
    <r>
      <rPr>
        <sz val="8"/>
        <rFont val="Arial"/>
        <family val="2"/>
      </rPr>
      <t xml:space="preserve">
Interface: Unfriendly and non-intuitive</t>
    </r>
  </si>
  <si>
    <r>
      <rPr>
        <b/>
        <u/>
        <sz val="8"/>
        <rFont val="Arial"/>
        <family val="2"/>
      </rPr>
      <t>Functionality: Basic and clear</t>
    </r>
    <r>
      <rPr>
        <sz val="8"/>
        <rFont val="Arial"/>
        <family val="2"/>
      </rPr>
      <t xml:space="preserve">
Interface: Usable but not highly intuitive</t>
    </r>
  </si>
  <si>
    <r>
      <rPr>
        <b/>
        <u/>
        <sz val="8"/>
        <rFont val="Arial"/>
        <family val="2"/>
      </rPr>
      <t>Functionality: Detailed and user-friendly</t>
    </r>
    <r>
      <rPr>
        <sz val="8"/>
        <rFont val="Arial"/>
        <family val="2"/>
      </rPr>
      <t xml:space="preserve">
Interface: Intuitive and engaging</t>
    </r>
  </si>
  <si>
    <r>
      <rPr>
        <b/>
        <u/>
        <sz val="8"/>
        <rFont val="Arial"/>
        <family val="2"/>
      </rPr>
      <t>Functionality: Unclear or limited</t>
    </r>
    <r>
      <rPr>
        <sz val="8"/>
        <rFont val="Arial"/>
        <family val="2"/>
      </rPr>
      <t xml:space="preserve">
Delivery Options: Few or none</t>
    </r>
  </si>
  <si>
    <r>
      <rPr>
        <b/>
        <u/>
        <sz val="8"/>
        <rFont val="Arial"/>
        <family val="2"/>
      </rPr>
      <t>Functionality: Detailed and flexible</t>
    </r>
    <r>
      <rPr>
        <sz val="8"/>
        <rFont val="Arial"/>
        <family val="2"/>
      </rPr>
      <t xml:space="preserve">
Delivery Options: Extensive and customizable</t>
    </r>
  </si>
  <si>
    <r>
      <rPr>
        <b/>
        <u/>
        <sz val="8"/>
        <rFont val="Arial"/>
        <family val="2"/>
      </rPr>
      <t>Functionality: Detailed and comprehensive</t>
    </r>
    <r>
      <rPr>
        <sz val="8"/>
        <rFont val="Arial"/>
        <family val="2"/>
      </rPr>
      <t xml:space="preserve">
IaaS Management: Robust support</t>
    </r>
  </si>
  <si>
    <r>
      <rPr>
        <b/>
        <u/>
        <sz val="8"/>
        <rFont val="Arial"/>
        <family val="2"/>
      </rPr>
      <t>Functionality: Basic and clear</t>
    </r>
    <r>
      <rPr>
        <sz val="8"/>
        <rFont val="Arial"/>
        <family val="2"/>
      </rPr>
      <t xml:space="preserve">
IaaS Management: Some support</t>
    </r>
  </si>
  <si>
    <r>
      <rPr>
        <b/>
        <u/>
        <sz val="8"/>
        <rFont val="Arial"/>
        <family val="2"/>
      </rPr>
      <t>Functionality: Unclear or incomplete</t>
    </r>
    <r>
      <rPr>
        <sz val="8"/>
        <rFont val="Arial"/>
        <family val="2"/>
      </rPr>
      <t xml:space="preserve">
IaaS Management: Limited support</t>
    </r>
  </si>
  <si>
    <r>
      <rPr>
        <b/>
        <u/>
        <sz val="8"/>
        <rFont val="Arial"/>
        <family val="2"/>
      </rPr>
      <t>Functionality: Detailed and comprehensive</t>
    </r>
    <r>
      <rPr>
        <sz val="8"/>
        <rFont val="Arial"/>
        <family val="2"/>
      </rPr>
      <t xml:space="preserve">
Cloud Support: Extensive support for major and other Hyperscalers including support for API sets among the major cloud Hyperscalers</t>
    </r>
  </si>
  <si>
    <r>
      <rPr>
        <b/>
        <u/>
        <sz val="8"/>
        <rFont val="Arial"/>
        <family val="2"/>
      </rPr>
      <t>Functionality: Basic and clear</t>
    </r>
    <r>
      <rPr>
        <sz val="8"/>
        <rFont val="Arial"/>
        <family val="2"/>
      </rPr>
      <t xml:space="preserve">
Cloud Support: Some support for major hyperscalers</t>
    </r>
  </si>
  <si>
    <r>
      <rPr>
        <b/>
        <u/>
        <sz val="8"/>
        <rFont val="Arial"/>
        <family val="2"/>
      </rPr>
      <t>Functionality: Unclear or incomplete</t>
    </r>
    <r>
      <rPr>
        <sz val="8"/>
        <rFont val="Arial"/>
        <family val="2"/>
      </rPr>
      <t xml:space="preserve">
Cloud Support: Limited support for major hyperscalers</t>
    </r>
  </si>
  <si>
    <t>Fully compliant - all copies of the data will be stored within the borders of South Africa</t>
  </si>
  <si>
    <r>
      <rPr>
        <b/>
        <u/>
        <sz val="8"/>
        <rFont val="Arial"/>
        <family val="2"/>
      </rPr>
      <t>Functionality: Detailed and comprehensive</t>
    </r>
    <r>
      <rPr>
        <sz val="8"/>
        <rFont val="Arial"/>
        <family val="2"/>
      </rPr>
      <t xml:space="preserve">
Capacity: Extensive storage capacity
Processes: Robust DR, rollbacks, extraction, or eradication</t>
    </r>
  </si>
  <si>
    <r>
      <rPr>
        <b/>
        <u/>
        <sz val="8"/>
        <rFont val="Arial"/>
        <family val="2"/>
      </rPr>
      <t>Functionality: Basic and clear</t>
    </r>
    <r>
      <rPr>
        <sz val="8"/>
        <rFont val="Arial"/>
        <family val="2"/>
      </rPr>
      <t xml:space="preserve">
Capacity: Adequate storage capacity
Processes: Some DR, rollbacks, extraction, or eradication</t>
    </r>
  </si>
  <si>
    <r>
      <rPr>
        <b/>
        <u/>
        <sz val="8"/>
        <rFont val="Arial"/>
        <family val="2"/>
      </rPr>
      <t>Functionality: Unclear or incomplete</t>
    </r>
    <r>
      <rPr>
        <sz val="8"/>
        <rFont val="Arial"/>
        <family val="2"/>
      </rPr>
      <t xml:space="preserve">
Capacity: Limited storage capacity
Processes: Minimal DR, rollbacks, extraction, or eradication</t>
    </r>
  </si>
  <si>
    <r>
      <rPr>
        <b/>
        <u/>
        <sz val="8"/>
        <rFont val="Arial"/>
        <family val="2"/>
      </rPr>
      <t>Functionality: Detailed and comprehensive</t>
    </r>
    <r>
      <rPr>
        <sz val="8"/>
        <rFont val="Arial"/>
        <family val="2"/>
      </rPr>
      <t xml:space="preserve">
Alerts: Extensive proactive alerts
Logging: Robust logging and reporting</t>
    </r>
  </si>
  <si>
    <r>
      <rPr>
        <b/>
        <u/>
        <sz val="8"/>
        <rFont val="Arial"/>
        <family val="2"/>
      </rPr>
      <t>Functionality: Basic and clear</t>
    </r>
    <r>
      <rPr>
        <sz val="8"/>
        <rFont val="Arial"/>
        <family val="2"/>
      </rPr>
      <t xml:space="preserve">
Alerts: Some proactive alerts
Logging: Adequate logging and reporting</t>
    </r>
  </si>
  <si>
    <r>
      <rPr>
        <b/>
        <u/>
        <sz val="8"/>
        <rFont val="Arial"/>
        <family val="2"/>
      </rPr>
      <t>Functionality: Unclear or incomplete</t>
    </r>
    <r>
      <rPr>
        <sz val="8"/>
        <rFont val="Arial"/>
        <family val="2"/>
      </rPr>
      <t xml:space="preserve">
Alerts: Limited proactive alerts
Logging: Minimal logging and reporting</t>
    </r>
  </si>
  <si>
    <r>
      <rPr>
        <b/>
        <u/>
        <sz val="8"/>
        <rFont val="Arial"/>
        <family val="2"/>
      </rPr>
      <t>Functionality: Detailed and comprehensive</t>
    </r>
    <r>
      <rPr>
        <sz val="8"/>
        <rFont val="Arial"/>
        <family val="2"/>
      </rPr>
      <t xml:space="preserve">
Controls: Extensive configurable controls
Documentation: Thorough security policies and compliance documentation</t>
    </r>
  </si>
  <si>
    <r>
      <rPr>
        <b/>
        <u/>
        <sz val="8"/>
        <rFont val="Arial"/>
        <family val="2"/>
      </rPr>
      <t>Functionality: Basic and clear</t>
    </r>
    <r>
      <rPr>
        <sz val="8"/>
        <rFont val="Arial"/>
        <family val="2"/>
      </rPr>
      <t xml:space="preserve">
Controls: Some configurable controls
Documentation: Adequate security policies and compliance documentation</t>
    </r>
  </si>
  <si>
    <r>
      <rPr>
        <b/>
        <u/>
        <sz val="8"/>
        <rFont val="Arial"/>
        <family val="2"/>
      </rPr>
      <t>Functionality: Unclear or incomplete</t>
    </r>
    <r>
      <rPr>
        <sz val="8"/>
        <rFont val="Arial"/>
        <family val="2"/>
      </rPr>
      <t xml:space="preserve">
Controls: Limited configurable controls
Documentation: Minimal security policies and compliance documentation</t>
    </r>
  </si>
  <si>
    <r>
      <rPr>
        <b/>
        <u/>
        <sz val="8"/>
        <rFont val="Arial"/>
        <family val="2"/>
      </rPr>
      <t>Functionality: Detailed and comprehensive</t>
    </r>
    <r>
      <rPr>
        <sz val="8"/>
        <rFont val="Arial"/>
        <family val="2"/>
      </rPr>
      <t xml:space="preserve">
Monitoring: Robust capabilities
Security: Strong encryption and security</t>
    </r>
  </si>
  <si>
    <r>
      <rPr>
        <b/>
        <u/>
        <sz val="8"/>
        <rFont val="Arial"/>
        <family val="2"/>
      </rPr>
      <t>Functionality: Basic and clear</t>
    </r>
    <r>
      <rPr>
        <sz val="8"/>
        <rFont val="Arial"/>
        <family val="2"/>
      </rPr>
      <t xml:space="preserve">
Monitoring: Adequate capabilities
Security: Some encryption and security</t>
    </r>
  </si>
  <si>
    <r>
      <rPr>
        <b/>
        <u/>
        <sz val="8"/>
        <rFont val="Arial"/>
        <family val="2"/>
      </rPr>
      <t>Functionality: Unclear or incomplete</t>
    </r>
    <r>
      <rPr>
        <sz val="8"/>
        <rFont val="Arial"/>
        <family val="2"/>
      </rPr>
      <t xml:space="preserve">
Monitoring: Limited capabilities
Security: Minimal encryption and security</t>
    </r>
  </si>
  <si>
    <r>
      <rPr>
        <b/>
        <u/>
        <sz val="8"/>
        <rFont val="Arial"/>
        <family val="2"/>
      </rPr>
      <t>Functionality: Detailed and comprehensive</t>
    </r>
    <r>
      <rPr>
        <sz val="8"/>
        <rFont val="Arial"/>
        <family val="2"/>
      </rPr>
      <t xml:space="preserve">
Data Sharing: Robust capabilities
Management: Full user control</t>
    </r>
  </si>
  <si>
    <r>
      <rPr>
        <b/>
        <u/>
        <sz val="8"/>
        <rFont val="Arial"/>
        <family val="2"/>
      </rPr>
      <t>Functionality: Basic and clear</t>
    </r>
    <r>
      <rPr>
        <sz val="8"/>
        <rFont val="Arial"/>
        <family val="2"/>
      </rPr>
      <t xml:space="preserve">
Data Sharing: Adequate capabilities
Management: Some user control</t>
    </r>
  </si>
  <si>
    <r>
      <rPr>
        <b/>
        <u/>
        <sz val="8"/>
        <rFont val="Arial"/>
        <family val="2"/>
      </rPr>
      <t>Functionality: Unclear or incomplete</t>
    </r>
    <r>
      <rPr>
        <sz val="8"/>
        <rFont val="Arial"/>
        <family val="2"/>
      </rPr>
      <t xml:space="preserve">
Data Sharing: Limited capabilities
Management: Minimal user control</t>
    </r>
  </si>
  <si>
    <r>
      <rPr>
        <b/>
        <u/>
        <sz val="8"/>
        <rFont val="Arial"/>
        <family val="2"/>
      </rPr>
      <t>Functionality: Basic and clear</t>
    </r>
    <r>
      <rPr>
        <sz val="8"/>
        <rFont val="Arial"/>
        <family val="2"/>
      </rPr>
      <t xml:space="preserve">
Processes: Adequate DR, rollbacks, and version control</t>
    </r>
  </si>
  <si>
    <r>
      <rPr>
        <b/>
        <u/>
        <sz val="8"/>
        <rFont val="Arial"/>
        <family val="2"/>
      </rPr>
      <t>Functionality: Unclear or incomplete</t>
    </r>
    <r>
      <rPr>
        <sz val="8"/>
        <rFont val="Arial"/>
        <family val="2"/>
      </rPr>
      <t xml:space="preserve">
Processes: Limited DR, rollbacks, and version control</t>
    </r>
  </si>
  <si>
    <r>
      <rPr>
        <b/>
        <u/>
        <sz val="8"/>
        <rFont val="Arial"/>
        <family val="2"/>
      </rPr>
      <t>Functionality: Detailed and comprehensive</t>
    </r>
    <r>
      <rPr>
        <sz val="8"/>
        <rFont val="Arial"/>
        <family val="2"/>
      </rPr>
      <t xml:space="preserve">
Capabilities: Robust user authentication, password policy, 2FA, SSO, and RBAC</t>
    </r>
  </si>
  <si>
    <r>
      <rPr>
        <b/>
        <u/>
        <sz val="8"/>
        <rFont val="Arial"/>
        <family val="2"/>
      </rPr>
      <t>Functionality: Basic and clear</t>
    </r>
    <r>
      <rPr>
        <sz val="8"/>
        <rFont val="Arial"/>
        <family val="2"/>
      </rPr>
      <t xml:space="preserve">
Capabilities: Adequate user authentication, password policy, 2FA, SSO, and RBAC</t>
    </r>
  </si>
  <si>
    <r>
      <rPr>
        <b/>
        <u/>
        <sz val="8"/>
        <rFont val="Arial"/>
        <family val="2"/>
      </rPr>
      <t>Functionality: Unclear or incomplete</t>
    </r>
    <r>
      <rPr>
        <sz val="8"/>
        <rFont val="Arial"/>
        <family val="2"/>
      </rPr>
      <t xml:space="preserve">
Capabilities: Limited user authentication, password policy, 2FA, SSO, and RBAC</t>
    </r>
  </si>
  <si>
    <r>
      <rPr>
        <b/>
        <u/>
        <sz val="8"/>
        <rFont val="Arial"/>
        <family val="2"/>
      </rPr>
      <t>Functionality: Detailed and comprehensive</t>
    </r>
    <r>
      <rPr>
        <sz val="8"/>
        <rFont val="Arial"/>
        <family val="2"/>
      </rPr>
      <t xml:space="preserve">
Technologies: Extensive use of SD-WAN and monitoring</t>
    </r>
  </si>
  <si>
    <r>
      <rPr>
        <b/>
        <u/>
        <sz val="8"/>
        <rFont val="Arial"/>
        <family val="2"/>
      </rPr>
      <t>Functionality: Basic and clear</t>
    </r>
    <r>
      <rPr>
        <sz val="8"/>
        <rFont val="Arial"/>
        <family val="2"/>
      </rPr>
      <t xml:space="preserve">
Technologies: Adequate use of SD-WAN and monitoring</t>
    </r>
  </si>
  <si>
    <r>
      <rPr>
        <b/>
        <u/>
        <sz val="8"/>
        <rFont val="Arial"/>
        <family val="2"/>
      </rPr>
      <t>Functionality: Unclear or incomplete</t>
    </r>
    <r>
      <rPr>
        <sz val="8"/>
        <rFont val="Arial"/>
        <family val="2"/>
      </rPr>
      <t xml:space="preserve">
Technologies: Limited use of SD-WAN and monitoring</t>
    </r>
  </si>
  <si>
    <r>
      <rPr>
        <b/>
        <u/>
        <sz val="8"/>
        <rFont val="Arial"/>
        <family val="2"/>
      </rPr>
      <t>Functionality: Detailed and comprehensive</t>
    </r>
    <r>
      <rPr>
        <sz val="8"/>
        <rFont val="Arial"/>
        <family val="2"/>
      </rPr>
      <t xml:space="preserve">
Compliance: Extensive adherence to standards and certifications</t>
    </r>
  </si>
  <si>
    <r>
      <rPr>
        <b/>
        <u/>
        <sz val="8"/>
        <rFont val="Arial"/>
        <family val="2"/>
      </rPr>
      <t>Functionality: Basic and clear</t>
    </r>
    <r>
      <rPr>
        <sz val="8"/>
        <rFont val="Arial"/>
        <family val="2"/>
      </rPr>
      <t xml:space="preserve">
Compliance: Adequate adherence to standards and certifications</t>
    </r>
  </si>
  <si>
    <r>
      <rPr>
        <b/>
        <u/>
        <sz val="8"/>
        <rFont val="Arial"/>
        <family val="2"/>
      </rPr>
      <t>Functionality: Unclear or incomplete</t>
    </r>
    <r>
      <rPr>
        <sz val="8"/>
        <rFont val="Arial"/>
        <family val="2"/>
      </rPr>
      <t xml:space="preserve">
Compliance: Limited adherence to standards and certifications</t>
    </r>
  </si>
  <si>
    <t>Comprehensive customization options for user interfaces, data tables, process components, and business logic
Intuitive and user-friendly developer tools
Extensive documentation and support</t>
  </si>
  <si>
    <t>Adequate customization options for user interfaces, data tables, process components, and business logic
Developer tools are functional but may have a learning curve
Sufficient documentation and support</t>
  </si>
  <si>
    <t>Limited customization options for user interfaces, data tables, process components, and business logic
Developer tools are basic and may require significant effort to use
Minimal documentation and support</t>
  </si>
  <si>
    <t>Comprehensive localization for all required geographies
Seamless integration with local systems
Extensive support</t>
  </si>
  <si>
    <t>Adequate localization for most required geographies
Functional integration with local systems
Sufficient support</t>
  </si>
  <si>
    <t xml:space="preserve">Limited localization for few required geographies
Basic integration with local systems
Minimal support
I hope this </t>
  </si>
  <si>
    <t>Comprehensive range of additional capabilities</t>
  </si>
  <si>
    <t>Adequate range of additional capabilities</t>
  </si>
  <si>
    <t>Limited range of additional capabilities</t>
  </si>
  <si>
    <t>Comprehensive CMP capabilities across all supported cloud providers</t>
  </si>
  <si>
    <t>Adequate CMP capabilities across most supported cloud providers</t>
  </si>
  <si>
    <t>Limited CMP capabilities across few supported cloud providers</t>
  </si>
  <si>
    <t>Limited access with unclear licensing/subscription requirements</t>
  </si>
  <si>
    <t>Adequate access with defined licensing/subscription requirements</t>
  </si>
  <si>
    <t>Comprehensive access with clear licensing/subscription requirements</t>
  </si>
  <si>
    <t>Uptime meets specific requirements
Clear details of planned downtime
Comprehensive service response time
Prompt problem response time
Efficient resolution time
Effective data return process
Clear remedies for service level breaches</t>
  </si>
  <si>
    <t>Uptime meets some requirements
Partial details of planned downtime
Adequate service response time
Moderate problem response time
Average resolution time
Acceptable data return process
Some remedies for service level breaches</t>
  </si>
  <si>
    <t>Uptime does not meet requirements
No details of planned downtime
Poor service response time
Slow problem response time
Poor resolution time
Ineffective data return process
No remedies for service level breaches</t>
  </si>
  <si>
    <t xml:space="preserve">Please demonstrate fully the functionality offered by your CMP for this capability.
Please provide additional detail on the tools used to address cost visibility and optimization.
For which customer role(s) or personas have you optimized the these tool(s)?
</t>
  </si>
  <si>
    <t xml:space="preserve">Please demonstrate fully the core functionality offered by your CMP.
What is your preferred approach to enabling a custom workflow for a customer (e.g., an approval process)?
</t>
  </si>
  <si>
    <r>
      <rPr>
        <b/>
        <sz val="8"/>
        <rFont val="Arial"/>
        <family val="2"/>
      </rPr>
      <t xml:space="preserve">Cloud migration, backup and disaster recovery
</t>
    </r>
    <r>
      <rPr>
        <sz val="8"/>
        <rFont val="Arial"/>
        <family val="2"/>
      </rPr>
      <t xml:space="preserve">
Replicate data to migrate workloads, implement business continuity (BC) or disaster recovery (DR) architectures, or protect data against accidental deletion or malicious activity. This functionality also includes application dependency mapping.
</t>
    </r>
  </si>
  <si>
    <r>
      <rPr>
        <b/>
        <u/>
        <sz val="8"/>
        <rFont val="Arial"/>
        <family val="2"/>
      </rPr>
      <t>Functionality: Detailed and comprehensive</t>
    </r>
    <r>
      <rPr>
        <sz val="8"/>
        <rFont val="Arial"/>
        <family val="2"/>
      </rPr>
      <t xml:space="preserve">
Processes: Robust DR, rollbacks, and version control
</t>
    </r>
  </si>
  <si>
    <r>
      <rPr>
        <b/>
        <sz val="8"/>
        <rFont val="Arial"/>
        <family val="2"/>
      </rPr>
      <t>Other Capabilities</t>
    </r>
    <r>
      <rPr>
        <sz val="8"/>
        <rFont val="Arial"/>
        <family val="2"/>
      </rPr>
      <t xml:space="preserve">
Demonstrate all other capabilities not addressed above</t>
    </r>
  </si>
  <si>
    <t>Provides comprehensive access to audit trails for both backend and frontend activities
Includes detailed system logs of record changes and user log-ins
Offers clear and thorough documentation of audit trail capabilities</t>
  </si>
  <si>
    <t>Does not provide access to audit trails for backend or frontend activities
Lacks system logs of record changes and user log-ins
No documentation of audit trail capabilities</t>
  </si>
  <si>
    <t>Provides access to audit trails for either backend or frontend activities, but not both
Includes some system logs of record changes and user log-ins
Offers limited documentation of audit trail capabilities</t>
  </si>
  <si>
    <t>Detailed high-level milestones showing significant evolution over time</t>
  </si>
  <si>
    <t>Some high-level milestones showing moderate evolution</t>
  </si>
  <si>
    <t>No high-level milestones provided</t>
  </si>
  <si>
    <t>Detailed project plan with optimized delivery approach
Comprehensive work breakdown structure for all deliverables
Accurate estimated timelines for each deliverable
Complete resource plan</t>
  </si>
  <si>
    <t>Basic project plan with some optimization
Partial work breakdown structure for some deliverables
Rough estimated timelines for some deliverables
Incomplete resource plan</t>
  </si>
  <si>
    <t>Insufficient information provided</t>
  </si>
  <si>
    <t>Basic change management approach
General plan for adoption
Limited strategies for stakeholder engagement and training</t>
  </si>
  <si>
    <t>Comprehensive change management approach
Detailed plan for successful adoption
Clear strategies for stakeholder engagement and training</t>
  </si>
  <si>
    <t>Comprehensive information provided around the training approach of the solution</t>
  </si>
  <si>
    <t>Partial information provided around the training approach of the solution</t>
  </si>
  <si>
    <t>System perfomance at acceptible levels</t>
  </si>
  <si>
    <t>Please provide perfomance testing results in terms of:
What is the Average Hits per second for a 500 concurrent user test?</t>
  </si>
  <si>
    <t>Please provide perfomance testing results in terms of: 
What is the 90 Percentile Transaction response time for a 500 concurrent user test?</t>
  </si>
  <si>
    <t>Please provide perfomance testing results in terms of: 
How many concurrent users can the system handle?</t>
  </si>
  <si>
    <t xml:space="preserve">What is the 90 Percentile Transaction response time for a 500 concurrent user test?
</t>
  </si>
  <si>
    <t xml:space="preserve">Please provide perfomance testing results in terms of: 
What is the Average Throughput bytes per second for a 500 concurrent user test?
</t>
  </si>
  <si>
    <t>100%: Fully comply with requirement (&gt;114 Hits/sec)</t>
  </si>
  <si>
    <t>50%:   Partially comply(&lt;50 Hits/sec)(Report received but performance too slow)</t>
  </si>
  <si>
    <t>0%:     No report</t>
  </si>
  <si>
    <t>100%: Fully comply with requirement (&gt;500)</t>
  </si>
  <si>
    <t>50%:   Partially comply(&lt;500)(Report received but performance too slow)</t>
  </si>
  <si>
    <t>100%: Fully comply with requirement (&lt; 3 seconds)</t>
  </si>
  <si>
    <t>50%:   Partially comply (&gt;4 seconds)(Report received but performance too slow)</t>
  </si>
  <si>
    <t>100%: Fully comply with requirement (&gt;142000)</t>
  </si>
  <si>
    <t>50%:   Partially comply (&lt;100000)(Report received but performance too slow)</t>
  </si>
  <si>
    <t xml:space="preserve">50%: System performs at 50% acceptible levels </t>
  </si>
  <si>
    <t>0%: Performance levels not acceptible</t>
  </si>
  <si>
    <t>NF1</t>
  </si>
  <si>
    <t>NF1.1</t>
  </si>
  <si>
    <t>NF1.2</t>
  </si>
  <si>
    <t>NF2</t>
  </si>
  <si>
    <t>NF2.1</t>
  </si>
  <si>
    <t>NF2.2</t>
  </si>
  <si>
    <t>NF3</t>
  </si>
  <si>
    <t>NF3.1</t>
  </si>
  <si>
    <t>NF4</t>
  </si>
  <si>
    <t>NF4.1</t>
  </si>
  <si>
    <t>NF4.2</t>
  </si>
  <si>
    <t>NF5</t>
  </si>
  <si>
    <t>NF5.1</t>
  </si>
  <si>
    <t>NF6</t>
  </si>
  <si>
    <t>NF6.1</t>
  </si>
  <si>
    <t>NF6.2</t>
  </si>
  <si>
    <t>NF6.3</t>
  </si>
  <si>
    <t>NF6.4</t>
  </si>
  <si>
    <t>NF6.8</t>
  </si>
  <si>
    <t>NF7</t>
  </si>
  <si>
    <t>NF7.1</t>
  </si>
  <si>
    <t>NF8</t>
  </si>
  <si>
    <t>NF8.1</t>
  </si>
  <si>
    <t>NF8.2</t>
  </si>
  <si>
    <t>KR1</t>
  </si>
  <si>
    <t>KR2</t>
  </si>
  <si>
    <t>KR3</t>
  </si>
  <si>
    <t>The vendor must provide personnel who are certified and experienced in implementing and managing solutions with Microsoft Azure.</t>
  </si>
  <si>
    <t>The vendor must provide copies of Azure certification documents including detailed CV's for the personnel who will be involved in the project.</t>
  </si>
  <si>
    <t>Fully comply with requirement (vendor provided copies of  Microsoft Azure certifications and detailed CV's)</t>
  </si>
  <si>
    <t>Partially comply will requirement (vendor provided only Azure certification documents and no CV's)</t>
  </si>
  <si>
    <t>FN1.8</t>
  </si>
  <si>
    <t>Audit Trails and Logs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</si>
</sst>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_ ;[Red]\-0\ "/>
    <numFmt numFmtId="166" formatCode="0.000%"/>
  </numFmts>
  <fonts count="54" x14ac:knownFonts="1">
    <font>
      <sz val="11"/>
      <color theme="1"/>
      <name val="Calibri"/>
      <family val="2"/>
      <scheme val="minor"/>
    </font>
    <font>
      <sz val="11"/>
      <color theme="1"/>
      <name val="Calibri"/>
      <family val="2"/>
      <scheme val="minor"/>
    </font>
    <font>
      <sz val="11"/>
      <color indexed="8"/>
      <name val="Arial"/>
      <family val="2"/>
    </font>
    <font>
      <b/>
      <sz val="11"/>
      <color indexed="8"/>
      <name val="Arial"/>
      <family val="2"/>
    </font>
    <font>
      <sz val="12"/>
      <color indexed="8"/>
      <name val="Arial"/>
      <family val="2"/>
    </font>
    <font>
      <b/>
      <sz val="12"/>
      <color indexed="8"/>
      <name val="Arial"/>
      <family val="2"/>
    </font>
    <font>
      <b/>
      <u/>
      <sz val="11"/>
      <color rgb="FFC00000"/>
      <name val="Arial"/>
      <family val="2"/>
    </font>
    <font>
      <sz val="11"/>
      <color rgb="FF000000"/>
      <name val="Arial"/>
      <family val="2"/>
    </font>
    <font>
      <b/>
      <sz val="16"/>
      <color rgb="FFC00000"/>
      <name val="Arial"/>
      <family val="2"/>
    </font>
    <font>
      <b/>
      <sz val="12"/>
      <name val="Arial"/>
      <family val="2"/>
    </font>
    <font>
      <b/>
      <sz val="11"/>
      <color theme="1"/>
      <name val="Arial"/>
      <family val="2"/>
    </font>
    <font>
      <sz val="11"/>
      <color theme="1"/>
      <name val="Arial"/>
      <family val="2"/>
    </font>
    <font>
      <sz val="8"/>
      <color theme="1"/>
      <name val="Arial"/>
      <family val="2"/>
    </font>
    <font>
      <b/>
      <sz val="8"/>
      <color theme="1"/>
      <name val="Arial"/>
      <family val="2"/>
    </font>
    <font>
      <sz val="12"/>
      <color theme="1"/>
      <name val="Arial"/>
      <family val="2"/>
    </font>
    <font>
      <b/>
      <sz val="16"/>
      <name val="Arial"/>
      <family val="2"/>
    </font>
    <font>
      <b/>
      <sz val="12"/>
      <color theme="1"/>
      <name val="Arial"/>
      <family val="2"/>
    </font>
    <font>
      <sz val="12"/>
      <name val="Arial"/>
      <family val="2"/>
    </font>
    <font>
      <i/>
      <sz val="8"/>
      <color theme="1"/>
      <name val="Arial"/>
      <family val="2"/>
    </font>
    <font>
      <b/>
      <sz val="8"/>
      <name val="Arial"/>
      <family val="2"/>
    </font>
    <font>
      <i/>
      <sz val="8"/>
      <name val="Arial"/>
      <family val="2"/>
    </font>
    <font>
      <b/>
      <sz val="9"/>
      <color theme="1"/>
      <name val="Arial"/>
      <family val="2"/>
    </font>
    <font>
      <b/>
      <u/>
      <sz val="12"/>
      <color theme="1"/>
      <name val="Arial"/>
      <family val="2"/>
    </font>
    <font>
      <sz val="8"/>
      <name val="Arial"/>
      <family val="2"/>
    </font>
    <font>
      <sz val="8"/>
      <color indexed="8"/>
      <name val="Arial"/>
      <family val="2"/>
    </font>
    <font>
      <sz val="8"/>
      <color rgb="FFFF0000"/>
      <name val="Arial"/>
      <family val="2"/>
    </font>
    <font>
      <i/>
      <sz val="8"/>
      <color rgb="FFFF0000"/>
      <name val="Arial"/>
      <family val="2"/>
    </font>
    <font>
      <b/>
      <i/>
      <sz val="8"/>
      <color rgb="FFFF0000"/>
      <name val="Arial"/>
      <family val="2"/>
    </font>
    <font>
      <b/>
      <i/>
      <sz val="8"/>
      <name val="Arial"/>
      <family val="2"/>
    </font>
    <font>
      <b/>
      <sz val="7"/>
      <color theme="1"/>
      <name val="Arial"/>
      <family val="2"/>
    </font>
    <font>
      <b/>
      <sz val="12"/>
      <color theme="1"/>
      <name val="Calibri"/>
      <family val="2"/>
      <scheme val="minor"/>
    </font>
    <font>
      <b/>
      <u/>
      <sz val="8"/>
      <color theme="1"/>
      <name val="Arial"/>
      <family val="2"/>
    </font>
    <font>
      <sz val="9"/>
      <color theme="1"/>
      <name val="Arial"/>
      <family val="2"/>
    </font>
    <font>
      <sz val="11"/>
      <color rgb="FFFF0000"/>
      <name val="Arial"/>
      <family val="2"/>
    </font>
    <font>
      <b/>
      <u/>
      <sz val="10"/>
      <color theme="1"/>
      <name val="Arial"/>
      <family val="2"/>
    </font>
    <font>
      <b/>
      <u/>
      <sz val="12"/>
      <color theme="4"/>
      <name val="Arial"/>
      <family val="2"/>
    </font>
    <font>
      <b/>
      <u/>
      <sz val="14"/>
      <color theme="1"/>
      <name val="Arial"/>
      <family val="2"/>
    </font>
    <font>
      <b/>
      <sz val="16"/>
      <color theme="0"/>
      <name val="Arial"/>
      <family val="2"/>
    </font>
    <font>
      <b/>
      <sz val="10"/>
      <color theme="1"/>
      <name val="Arial"/>
      <family val="2"/>
    </font>
    <font>
      <sz val="10"/>
      <color theme="1"/>
      <name val="Arial"/>
      <family val="2"/>
    </font>
    <font>
      <b/>
      <sz val="10"/>
      <name val="Arial"/>
      <family val="2"/>
    </font>
    <font>
      <sz val="11"/>
      <color indexed="8"/>
      <name val="Calibri"/>
      <family val="2"/>
    </font>
    <font>
      <b/>
      <sz val="8"/>
      <color theme="4" tint="0.79998168889431442"/>
      <name val="Arial"/>
      <family val="2"/>
    </font>
    <font>
      <sz val="8"/>
      <name val="Arial"/>
      <family val="2"/>
    </font>
    <font>
      <b/>
      <sz val="10"/>
      <name val="Arial"/>
      <family val="2"/>
    </font>
    <font>
      <b/>
      <sz val="8"/>
      <color theme="1"/>
      <name val="Arial"/>
      <family val="2"/>
    </font>
    <font>
      <sz val="8"/>
      <color rgb="FF111111"/>
      <name val="Arial"/>
      <family val="2"/>
    </font>
    <font>
      <b/>
      <sz val="12"/>
      <color rgb="FFFF0000"/>
      <name val="Arial"/>
      <family val="2"/>
    </font>
    <font>
      <sz val="11"/>
      <color indexed="20"/>
      <name val="Calibri"/>
      <family val="2"/>
    </font>
    <font>
      <sz val="10"/>
      <name val="Arial"/>
      <family val="2"/>
    </font>
    <font>
      <sz val="8"/>
      <color theme="5" tint="-0.499984740745262"/>
      <name val="Arial"/>
      <family val="2"/>
    </font>
    <font>
      <i/>
      <sz val="8"/>
      <color theme="5" tint="-0.499984740745262"/>
      <name val="Arial"/>
      <family val="2"/>
    </font>
    <font>
      <b/>
      <u/>
      <sz val="8"/>
      <name val="Arial"/>
      <family val="2"/>
    </font>
    <font>
      <sz val="8"/>
      <color rgb="FF000000"/>
      <name val="Arial"/>
      <family val="2"/>
    </font>
  </fonts>
  <fills count="23">
    <fill>
      <patternFill patternType="none"/>
    </fill>
    <fill>
      <patternFill patternType="gray125"/>
    </fill>
    <fill>
      <patternFill patternType="solid">
        <fgColor rgb="FF99FF99"/>
        <bgColor indexed="64"/>
      </patternFill>
    </fill>
    <fill>
      <patternFill patternType="solid">
        <fgColor rgb="FFC97A00"/>
        <bgColor indexed="64"/>
      </patternFill>
    </fill>
    <fill>
      <patternFill patternType="solid">
        <fgColor rgb="FF22A2A8"/>
        <bgColor indexed="64"/>
      </patternFill>
    </fill>
    <fill>
      <patternFill patternType="solid">
        <fgColor rgb="FF71725B"/>
        <bgColor indexed="64"/>
      </patternFill>
    </fill>
    <fill>
      <patternFill patternType="solid">
        <fgColor rgb="FF0DB02B"/>
        <bgColor indexed="64"/>
      </patternFill>
    </fill>
    <fill>
      <patternFill patternType="solid">
        <fgColor rgb="FF003896"/>
        <bgColor indexed="64"/>
      </patternFill>
    </fill>
    <fill>
      <patternFill patternType="solid">
        <fgColor rgb="FF598787"/>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96330F"/>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rgb="FFD9D9D9"/>
        <bgColor indexed="64"/>
      </patternFill>
    </fill>
    <fill>
      <patternFill patternType="solid">
        <fgColor indexed="45"/>
        <bgColor indexed="29"/>
      </patternFill>
    </fill>
  </fills>
  <borders count="67">
    <border>
      <left/>
      <right/>
      <top/>
      <bottom/>
      <diagonal/>
    </border>
    <border>
      <left style="medium">
        <color indexed="64"/>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s>
  <cellStyleXfs count="5">
    <xf numFmtId="0" fontId="0" fillId="0" borderId="0"/>
    <xf numFmtId="9" fontId="1" fillId="0" borderId="0" applyFont="0" applyFill="0" applyBorder="0" applyAlignment="0" applyProtection="0"/>
    <xf numFmtId="0" fontId="41" fillId="0" borderId="0"/>
    <xf numFmtId="0" fontId="48" fillId="22" borderId="0" applyNumberFormat="0" applyBorder="0" applyAlignment="0" applyProtection="0"/>
    <xf numFmtId="9" fontId="49" fillId="0" borderId="0" applyFill="0" applyBorder="0" applyAlignment="0" applyProtection="0"/>
  </cellStyleXfs>
  <cellXfs count="550">
    <xf numFmtId="0" fontId="0" fillId="0" borderId="0" xfId="0"/>
    <xf numFmtId="0" fontId="2" fillId="0" borderId="0" xfId="0" applyFont="1" applyAlignment="1" applyProtection="1">
      <alignment horizontal="left" vertical="top"/>
      <protection locked="0"/>
    </xf>
    <xf numFmtId="0" fontId="2" fillId="0" borderId="0" xfId="0" applyFont="1" applyAlignment="1" applyProtection="1">
      <alignment horizontal="left" vertical="top" wrapText="1"/>
      <protection locked="0"/>
    </xf>
    <xf numFmtId="2" fontId="2" fillId="0" borderId="0" xfId="0" applyNumberFormat="1" applyFont="1" applyAlignment="1" applyProtection="1">
      <alignment horizontal="left" vertical="top"/>
      <protection locked="0"/>
    </xf>
    <xf numFmtId="0" fontId="3" fillId="0" borderId="0" xfId="0" applyFont="1" applyAlignment="1" applyProtection="1">
      <alignment horizontal="left" vertical="top"/>
      <protection locked="0"/>
    </xf>
    <xf numFmtId="0" fontId="3" fillId="0" borderId="0" xfId="0" applyFont="1" applyAlignment="1" applyProtection="1">
      <alignment horizontal="left" vertical="top" wrapText="1"/>
      <protection locked="0"/>
    </xf>
    <xf numFmtId="9" fontId="2" fillId="0" borderId="0" xfId="0" applyNumberFormat="1" applyFont="1" applyAlignment="1" applyProtection="1">
      <alignment horizontal="left" vertical="top"/>
      <protection locked="0"/>
    </xf>
    <xf numFmtId="0" fontId="2" fillId="0" borderId="0" xfId="0" applyFont="1" applyAlignment="1">
      <alignment horizontal="left" vertical="top"/>
    </xf>
    <xf numFmtId="0" fontId="4" fillId="0" borderId="0" xfId="0" applyFont="1" applyAlignment="1">
      <alignment horizontal="left" vertical="center"/>
    </xf>
    <xf numFmtId="0" fontId="4" fillId="0" borderId="0" xfId="0" applyFont="1" applyAlignment="1" applyProtection="1">
      <alignment horizontal="left" vertical="center"/>
      <protection locked="0"/>
    </xf>
    <xf numFmtId="0" fontId="10" fillId="0" borderId="3" xfId="0" applyFont="1" applyBorder="1" applyAlignment="1">
      <alignment horizontal="left" wrapText="1"/>
    </xf>
    <xf numFmtId="0" fontId="11" fillId="0" borderId="3" xfId="0" applyFont="1" applyBorder="1" applyAlignment="1">
      <alignment horizontal="right" vertical="top" wrapText="1"/>
    </xf>
    <xf numFmtId="0" fontId="10" fillId="9" borderId="3" xfId="0" applyFont="1" applyFill="1" applyBorder="1" applyAlignment="1">
      <alignment horizontal="left" wrapText="1"/>
    </xf>
    <xf numFmtId="0" fontId="12" fillId="0" borderId="0" xfId="0" applyFont="1"/>
    <xf numFmtId="0" fontId="13" fillId="0" borderId="0" xfId="0" applyFont="1"/>
    <xf numFmtId="1" fontId="12" fillId="0" borderId="0" xfId="0" applyNumberFormat="1" applyFont="1" applyAlignment="1">
      <alignment vertical="center"/>
    </xf>
    <xf numFmtId="0" fontId="12" fillId="0" borderId="0" xfId="0" applyFont="1" applyAlignment="1">
      <alignment vertical="center"/>
    </xf>
    <xf numFmtId="164" fontId="12" fillId="0" borderId="0" xfId="0" applyNumberFormat="1" applyFont="1"/>
    <xf numFmtId="0" fontId="12" fillId="0" borderId="0" xfId="0" applyFont="1" applyAlignment="1">
      <alignment wrapText="1"/>
    </xf>
    <xf numFmtId="0" fontId="13" fillId="0" borderId="0" xfId="0" applyFont="1" applyAlignment="1">
      <alignment horizontal="center" vertical="center"/>
    </xf>
    <xf numFmtId="9" fontId="14" fillId="0" borderId="5" xfId="0" applyNumberFormat="1" applyFont="1" applyBorder="1" applyAlignment="1">
      <alignment wrapText="1"/>
    </xf>
    <xf numFmtId="0" fontId="14" fillId="0" borderId="6" xfId="0" applyFont="1" applyBorder="1" applyAlignment="1">
      <alignment wrapText="1"/>
    </xf>
    <xf numFmtId="0" fontId="12" fillId="0" borderId="7" xfId="0" applyFont="1" applyBorder="1" applyAlignment="1">
      <alignment wrapText="1"/>
    </xf>
    <xf numFmtId="0" fontId="12" fillId="0" borderId="1" xfId="0" applyFont="1" applyBorder="1" applyAlignment="1">
      <alignment wrapText="1"/>
    </xf>
    <xf numFmtId="9" fontId="9" fillId="0" borderId="9" xfId="1" applyFont="1" applyFill="1" applyBorder="1" applyAlignment="1">
      <alignment vertical="center"/>
    </xf>
    <xf numFmtId="0" fontId="16" fillId="10" borderId="10" xfId="0" applyFont="1" applyFill="1" applyBorder="1" applyAlignment="1">
      <alignment horizontal="left" vertical="center" wrapText="1"/>
    </xf>
    <xf numFmtId="9" fontId="9" fillId="11" borderId="11" xfId="1" applyFont="1" applyFill="1" applyBorder="1" applyAlignment="1">
      <alignment vertical="center"/>
    </xf>
    <xf numFmtId="9" fontId="17" fillId="0" borderId="3" xfId="1" applyFont="1" applyFill="1" applyBorder="1" applyAlignment="1">
      <alignment vertical="center"/>
    </xf>
    <xf numFmtId="0" fontId="14" fillId="10" borderId="12" xfId="0" applyFont="1" applyFill="1" applyBorder="1" applyAlignment="1">
      <alignment horizontal="left" vertical="center" wrapText="1"/>
    </xf>
    <xf numFmtId="9" fontId="9" fillId="11" borderId="13" xfId="1" applyFont="1" applyFill="1" applyBorder="1" applyAlignment="1">
      <alignment vertical="center"/>
    </xf>
    <xf numFmtId="9" fontId="17" fillId="0" borderId="14" xfId="1" applyFont="1" applyFill="1" applyBorder="1" applyAlignment="1">
      <alignment vertical="center"/>
    </xf>
    <xf numFmtId="0" fontId="4" fillId="10" borderId="15" xfId="0" applyFont="1" applyFill="1" applyBorder="1" applyAlignment="1">
      <alignment vertical="center" wrapText="1"/>
    </xf>
    <xf numFmtId="0" fontId="5" fillId="11" borderId="16" xfId="0" applyFont="1" applyFill="1" applyBorder="1" applyAlignment="1">
      <alignment horizontal="center" vertical="center"/>
    </xf>
    <xf numFmtId="0" fontId="5" fillId="11" borderId="17" xfId="0" applyFont="1" applyFill="1" applyBorder="1" applyAlignment="1">
      <alignment horizontal="center" vertical="center"/>
    </xf>
    <xf numFmtId="0" fontId="5" fillId="11" borderId="18" xfId="0" applyFont="1" applyFill="1" applyBorder="1" applyAlignment="1">
      <alignment horizontal="center" vertical="center"/>
    </xf>
    <xf numFmtId="0" fontId="18" fillId="0" borderId="0" xfId="0" applyFont="1"/>
    <xf numFmtId="0" fontId="19" fillId="0" borderId="8" xfId="0" applyFont="1" applyBorder="1"/>
    <xf numFmtId="49" fontId="19" fillId="0" borderId="8" xfId="0" applyNumberFormat="1" applyFont="1" applyBorder="1" applyAlignment="1">
      <alignment horizontal="left" vertical="center" wrapText="1"/>
    </xf>
    <xf numFmtId="49" fontId="19" fillId="0" borderId="9" xfId="0" applyNumberFormat="1" applyFont="1" applyBorder="1" applyAlignment="1">
      <alignment horizontal="left" vertical="center" wrapText="1"/>
    </xf>
    <xf numFmtId="49" fontId="19" fillId="0" borderId="20" xfId="0" applyNumberFormat="1" applyFont="1" applyBorder="1" applyAlignment="1">
      <alignment horizontal="left" vertical="center" wrapText="1"/>
    </xf>
    <xf numFmtId="0" fontId="13" fillId="9" borderId="10" xfId="0" applyFont="1" applyFill="1" applyBorder="1" applyAlignment="1">
      <alignment horizontal="center" vertical="center"/>
    </xf>
    <xf numFmtId="0" fontId="19" fillId="0" borderId="13" xfId="0" applyFont="1" applyBorder="1"/>
    <xf numFmtId="164" fontId="19" fillId="0" borderId="21" xfId="0" applyNumberFormat="1" applyFont="1" applyBorder="1"/>
    <xf numFmtId="49" fontId="19" fillId="0" borderId="11" xfId="0" applyNumberFormat="1" applyFont="1" applyBorder="1" applyAlignment="1">
      <alignment horizontal="left" vertical="center" wrapText="1"/>
    </xf>
    <xf numFmtId="49" fontId="19" fillId="0" borderId="3" xfId="0" applyNumberFormat="1" applyFont="1" applyBorder="1" applyAlignment="1">
      <alignment horizontal="left" vertical="center" wrapText="1"/>
    </xf>
    <xf numFmtId="49" fontId="19" fillId="0" borderId="24" xfId="0" applyNumberFormat="1" applyFont="1" applyBorder="1" applyAlignment="1">
      <alignment horizontal="left" vertical="center" wrapText="1"/>
    </xf>
    <xf numFmtId="49" fontId="20" fillId="0" borderId="25" xfId="0" applyNumberFormat="1" applyFont="1" applyBorder="1" applyAlignment="1">
      <alignment horizontal="left" vertical="center" wrapText="1"/>
    </xf>
    <xf numFmtId="49" fontId="20" fillId="0" borderId="14" xfId="0" applyNumberFormat="1" applyFont="1" applyBorder="1" applyAlignment="1">
      <alignment horizontal="left" vertical="center" wrapText="1"/>
    </xf>
    <xf numFmtId="0" fontId="13" fillId="9" borderId="15" xfId="0" applyFont="1" applyFill="1" applyBorder="1" applyAlignment="1">
      <alignment horizontal="center" vertical="center"/>
    </xf>
    <xf numFmtId="0" fontId="21" fillId="12" borderId="26" xfId="0" applyFont="1" applyFill="1" applyBorder="1" applyAlignment="1">
      <alignment vertical="center"/>
    </xf>
    <xf numFmtId="164" fontId="21" fillId="12" borderId="27" xfId="0" applyNumberFormat="1" applyFont="1" applyFill="1" applyBorder="1" applyAlignment="1">
      <alignment vertical="center" wrapText="1"/>
    </xf>
    <xf numFmtId="0" fontId="13" fillId="13" borderId="26" xfId="0" applyFont="1" applyFill="1" applyBorder="1" applyAlignment="1">
      <alignment vertical="center" wrapText="1"/>
    </xf>
    <xf numFmtId="0" fontId="13" fillId="13" borderId="28" xfId="0" applyFont="1" applyFill="1" applyBorder="1" applyAlignment="1">
      <alignment vertical="center" wrapText="1"/>
    </xf>
    <xf numFmtId="0" fontId="13" fillId="13" borderId="19" xfId="0" applyFont="1" applyFill="1" applyBorder="1" applyAlignment="1">
      <alignment vertical="center" wrapText="1"/>
    </xf>
    <xf numFmtId="0" fontId="13" fillId="14" borderId="29" xfId="0" applyFont="1" applyFill="1" applyBorder="1" applyAlignment="1">
      <alignment vertical="center" wrapText="1"/>
    </xf>
    <xf numFmtId="0" fontId="22" fillId="0" borderId="0" xfId="0" applyFont="1" applyAlignment="1">
      <alignment horizontal="center" wrapText="1"/>
    </xf>
    <xf numFmtId="0" fontId="10" fillId="0" borderId="3" xfId="0" applyFont="1" applyBorder="1" applyAlignment="1" applyProtection="1">
      <alignment horizontal="left" wrapText="1"/>
      <protection locked="0"/>
    </xf>
    <xf numFmtId="0" fontId="10" fillId="9" borderId="3" xfId="0" applyFont="1" applyFill="1" applyBorder="1" applyAlignment="1" applyProtection="1">
      <alignment horizontal="left" wrapText="1"/>
      <protection locked="0"/>
    </xf>
    <xf numFmtId="0" fontId="12" fillId="0" borderId="0" xfId="0" applyFont="1" applyAlignment="1">
      <alignment horizontal="center" vertical="center"/>
    </xf>
    <xf numFmtId="9" fontId="23" fillId="0" borderId="30" xfId="1" applyFont="1" applyFill="1" applyBorder="1" applyAlignment="1">
      <alignment vertical="center"/>
    </xf>
    <xf numFmtId="9" fontId="19" fillId="9" borderId="31" xfId="0" applyNumberFormat="1" applyFont="1" applyFill="1" applyBorder="1" applyAlignment="1">
      <alignment vertical="center"/>
    </xf>
    <xf numFmtId="164" fontId="19" fillId="9" borderId="34" xfId="0" applyNumberFormat="1" applyFont="1" applyFill="1" applyBorder="1" applyAlignment="1">
      <alignment horizontal="center" vertical="center"/>
    </xf>
    <xf numFmtId="165" fontId="19" fillId="9" borderId="32" xfId="0" applyNumberFormat="1" applyFont="1" applyFill="1" applyBorder="1" applyAlignment="1">
      <alignment horizontal="center" vertical="center" wrapText="1"/>
    </xf>
    <xf numFmtId="0" fontId="19" fillId="9" borderId="32" xfId="0" applyFont="1" applyFill="1" applyBorder="1" applyAlignment="1">
      <alignment horizontal="center" vertical="center" wrapText="1"/>
    </xf>
    <xf numFmtId="0" fontId="13" fillId="0" borderId="33" xfId="0" applyFont="1" applyBorder="1" applyAlignment="1">
      <alignment horizontal="center" vertical="center"/>
    </xf>
    <xf numFmtId="164" fontId="23" fillId="0" borderId="3" xfId="0" applyNumberFormat="1" applyFont="1" applyBorder="1" applyAlignment="1">
      <alignment horizontal="center" vertical="center"/>
    </xf>
    <xf numFmtId="0" fontId="23" fillId="0" borderId="3" xfId="0" applyFont="1" applyBorder="1" applyAlignment="1">
      <alignment horizontal="left" vertical="top" wrapText="1"/>
    </xf>
    <xf numFmtId="164" fontId="23" fillId="0" borderId="14" xfId="0" applyNumberFormat="1" applyFont="1" applyBorder="1" applyAlignment="1">
      <alignment horizontal="center" vertical="center"/>
    </xf>
    <xf numFmtId="0" fontId="23" fillId="0" borderId="14" xfId="0" applyFont="1" applyBorder="1" applyAlignment="1">
      <alignment horizontal="left" vertical="top" wrapText="1"/>
    </xf>
    <xf numFmtId="16" fontId="23" fillId="0" borderId="3" xfId="0" applyNumberFormat="1" applyFont="1" applyBorder="1" applyAlignment="1">
      <alignment horizontal="left" vertical="top" wrapText="1"/>
    </xf>
    <xf numFmtId="0" fontId="25" fillId="0" borderId="0" xfId="0" applyFont="1" applyAlignment="1">
      <alignment horizontal="center" vertical="center"/>
    </xf>
    <xf numFmtId="0" fontId="13" fillId="9" borderId="8" xfId="0" applyFont="1" applyFill="1" applyBorder="1" applyAlignment="1">
      <alignment vertical="center"/>
    </xf>
    <xf numFmtId="49" fontId="29" fillId="9" borderId="9" xfId="0" applyNumberFormat="1" applyFont="1" applyFill="1" applyBorder="1" applyAlignment="1">
      <alignment vertical="center" textRotation="90" wrapText="1"/>
    </xf>
    <xf numFmtId="1" fontId="29" fillId="9" borderId="9" xfId="0" applyNumberFormat="1" applyFont="1" applyFill="1" applyBorder="1" applyAlignment="1">
      <alignment vertical="center" textRotation="90" wrapText="1"/>
    </xf>
    <xf numFmtId="49" fontId="13" fillId="9" borderId="9" xfId="0" applyNumberFormat="1" applyFont="1" applyFill="1" applyBorder="1" applyAlignment="1">
      <alignment horizontal="center" vertical="center" wrapText="1"/>
    </xf>
    <xf numFmtId="164" fontId="29" fillId="9" borderId="9" xfId="0" applyNumberFormat="1" applyFont="1" applyFill="1" applyBorder="1" applyAlignment="1">
      <alignment horizontal="center" vertical="center" textRotation="90" wrapText="1"/>
    </xf>
    <xf numFmtId="0" fontId="13" fillId="9" borderId="9" xfId="0" applyFont="1" applyFill="1" applyBorder="1" applyAlignment="1">
      <alignment vertical="center" wrapText="1"/>
    </xf>
    <xf numFmtId="0" fontId="13" fillId="15" borderId="8" xfId="0" applyFont="1" applyFill="1" applyBorder="1" applyAlignment="1">
      <alignment vertical="center" wrapText="1"/>
    </xf>
    <xf numFmtId="0" fontId="13" fillId="15" borderId="44" xfId="0" applyFont="1" applyFill="1" applyBorder="1" applyAlignment="1">
      <alignment vertical="center" wrapText="1"/>
    </xf>
    <xf numFmtId="0" fontId="13" fillId="15" borderId="45" xfId="0" applyFont="1" applyFill="1" applyBorder="1" applyAlignment="1">
      <alignment vertical="center" wrapText="1"/>
    </xf>
    <xf numFmtId="0" fontId="13" fillId="16" borderId="39" xfId="0" applyFont="1" applyFill="1" applyBorder="1" applyAlignment="1">
      <alignment vertical="center" wrapText="1"/>
    </xf>
    <xf numFmtId="49" fontId="13" fillId="16" borderId="9" xfId="0" applyNumberFormat="1" applyFont="1" applyFill="1" applyBorder="1" applyAlignment="1">
      <alignment horizontal="left" vertical="center" wrapText="1"/>
    </xf>
    <xf numFmtId="0" fontId="13" fillId="12" borderId="46" xfId="0" applyFont="1" applyFill="1" applyBorder="1" applyAlignment="1">
      <alignment vertical="center"/>
    </xf>
    <xf numFmtId="0" fontId="13" fillId="12" borderId="47" xfId="0" applyFont="1" applyFill="1" applyBorder="1" applyAlignment="1">
      <alignment vertical="center"/>
    </xf>
    <xf numFmtId="0" fontId="13" fillId="12" borderId="48" xfId="0" applyFont="1" applyFill="1" applyBorder="1" applyAlignment="1">
      <alignment vertical="center"/>
    </xf>
    <xf numFmtId="0" fontId="13" fillId="12" borderId="47" xfId="0" applyFont="1" applyFill="1" applyBorder="1" applyAlignment="1">
      <alignment horizontal="center" vertical="center"/>
    </xf>
    <xf numFmtId="0" fontId="22" fillId="0" borderId="0" xfId="0" applyFont="1" applyAlignment="1">
      <alignment vertical="top" wrapText="1"/>
    </xf>
    <xf numFmtId="0" fontId="13" fillId="0" borderId="0" xfId="0" applyFont="1" applyAlignment="1">
      <alignment wrapText="1"/>
    </xf>
    <xf numFmtId="0" fontId="12" fillId="0" borderId="1" xfId="0" applyFont="1" applyBorder="1" applyAlignment="1">
      <alignment horizontal="center" vertical="center"/>
    </xf>
    <xf numFmtId="164" fontId="19" fillId="0" borderId="36" xfId="0" applyNumberFormat="1" applyFont="1" applyBorder="1"/>
    <xf numFmtId="164" fontId="12" fillId="0" borderId="4" xfId="0" applyNumberFormat="1" applyFont="1" applyBorder="1"/>
    <xf numFmtId="0" fontId="13" fillId="9" borderId="40" xfId="0" applyFont="1" applyFill="1" applyBorder="1" applyAlignment="1">
      <alignment vertical="center" wrapText="1"/>
    </xf>
    <xf numFmtId="9" fontId="23" fillId="0" borderId="31" xfId="1" applyFont="1" applyFill="1" applyBorder="1" applyAlignment="1">
      <alignment vertical="center"/>
    </xf>
    <xf numFmtId="0" fontId="19" fillId="9" borderId="19" xfId="0" applyFont="1" applyFill="1" applyBorder="1" applyAlignment="1">
      <alignment horizontal="center" vertical="center" wrapText="1"/>
    </xf>
    <xf numFmtId="0" fontId="13" fillId="0" borderId="6" xfId="0" applyFont="1" applyBorder="1" applyAlignment="1">
      <alignment horizontal="center" vertical="center"/>
    </xf>
    <xf numFmtId="0" fontId="22" fillId="0" borderId="0" xfId="0" applyFont="1" applyAlignment="1">
      <alignment horizontal="right" vertical="top" wrapText="1"/>
    </xf>
    <xf numFmtId="0" fontId="3" fillId="0" borderId="0" xfId="0" applyFont="1" applyAlignment="1">
      <alignment horizontal="left" vertical="top" wrapText="1"/>
    </xf>
    <xf numFmtId="0" fontId="2" fillId="0" borderId="0" xfId="0" applyFont="1" applyAlignment="1">
      <alignment horizontal="left" vertical="top" wrapText="1"/>
    </xf>
    <xf numFmtId="9" fontId="2" fillId="0" borderId="0" xfId="0" applyNumberFormat="1" applyFont="1" applyAlignment="1">
      <alignment horizontal="left" vertical="top" wrapText="1"/>
    </xf>
    <xf numFmtId="0" fontId="2" fillId="0" borderId="1" xfId="0" applyFont="1" applyBorder="1" applyAlignment="1" applyProtection="1">
      <alignment horizontal="left" vertical="top"/>
      <protection locked="0"/>
    </xf>
    <xf numFmtId="0" fontId="4" fillId="0" borderId="1" xfId="0" applyFont="1" applyBorder="1" applyAlignment="1" applyProtection="1">
      <alignment horizontal="left" vertical="center"/>
      <protection locked="0"/>
    </xf>
    <xf numFmtId="0" fontId="2" fillId="0" borderId="0" xfId="0" quotePrefix="1" applyFont="1" applyAlignment="1" applyProtection="1">
      <alignment horizontal="right" vertical="top"/>
      <protection locked="0"/>
    </xf>
    <xf numFmtId="0" fontId="3" fillId="8" borderId="3" xfId="0" applyFont="1" applyFill="1" applyBorder="1" applyAlignment="1" applyProtection="1">
      <alignment horizontal="left" vertical="top" wrapText="1"/>
      <protection locked="0"/>
    </xf>
    <xf numFmtId="0" fontId="2" fillId="7" borderId="3" xfId="0" applyFont="1" applyFill="1" applyBorder="1" applyAlignment="1" applyProtection="1">
      <alignment horizontal="left" vertical="top" wrapText="1"/>
      <protection locked="0"/>
    </xf>
    <xf numFmtId="0" fontId="2" fillId="6" borderId="3" xfId="0" applyFont="1" applyFill="1" applyBorder="1" applyAlignment="1" applyProtection="1">
      <alignment horizontal="left" vertical="top" wrapText="1"/>
      <protection locked="0"/>
    </xf>
    <xf numFmtId="0" fontId="2" fillId="5" borderId="3" xfId="0" applyFont="1" applyFill="1" applyBorder="1" applyAlignment="1" applyProtection="1">
      <alignment horizontal="left" vertical="top" wrapText="1"/>
      <protection locked="0"/>
    </xf>
    <xf numFmtId="0" fontId="2" fillId="4" borderId="3"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2" fillId="0" borderId="0" xfId="0" applyFont="1" applyAlignment="1" applyProtection="1">
      <alignment vertical="top" wrapText="1"/>
      <protection locked="0"/>
    </xf>
    <xf numFmtId="0" fontId="2" fillId="0" borderId="0" xfId="0" quotePrefix="1" applyFont="1" applyAlignment="1" applyProtection="1">
      <alignment horizontal="right" vertical="center"/>
      <protection locked="0"/>
    </xf>
    <xf numFmtId="0" fontId="0" fillId="0" borderId="12" xfId="0" applyBorder="1"/>
    <xf numFmtId="0" fontId="0" fillId="0" borderId="11" xfId="0" applyBorder="1"/>
    <xf numFmtId="0" fontId="0" fillId="0" borderId="10" xfId="0" applyBorder="1"/>
    <xf numFmtId="0" fontId="0" fillId="0" borderId="8" xfId="0" applyBorder="1"/>
    <xf numFmtId="0" fontId="0" fillId="0" borderId="15" xfId="0" applyBorder="1"/>
    <xf numFmtId="0" fontId="0" fillId="0" borderId="13" xfId="0" applyBorder="1"/>
    <xf numFmtId="0" fontId="0" fillId="0" borderId="0" xfId="0" applyAlignment="1" applyProtection="1">
      <alignment vertical="top" wrapText="1"/>
      <protection locked="0"/>
    </xf>
    <xf numFmtId="0" fontId="2" fillId="10" borderId="3" xfId="0" applyFont="1" applyFill="1" applyBorder="1" applyAlignment="1" applyProtection="1">
      <alignment horizontal="left" vertical="top" wrapText="1"/>
      <protection locked="0"/>
    </xf>
    <xf numFmtId="0" fontId="2" fillId="17" borderId="0" xfId="0" applyFont="1" applyFill="1" applyAlignment="1" applyProtection="1">
      <alignment horizontal="left" vertical="top"/>
      <protection locked="0"/>
    </xf>
    <xf numFmtId="0" fontId="31" fillId="0" borderId="0" xfId="0" applyFont="1" applyAlignment="1">
      <alignment wrapText="1"/>
    </xf>
    <xf numFmtId="0" fontId="11" fillId="0" borderId="0" xfId="0" applyFont="1" applyAlignment="1">
      <alignment horizontal="right" vertical="top" wrapText="1"/>
    </xf>
    <xf numFmtId="0" fontId="10" fillId="0" borderId="0" xfId="0" applyFont="1" applyAlignment="1">
      <alignment horizontal="left" wrapText="1"/>
    </xf>
    <xf numFmtId="0" fontId="13" fillId="0" borderId="0" xfId="0" applyFont="1" applyAlignment="1">
      <alignment vertical="center" wrapText="1"/>
    </xf>
    <xf numFmtId="0" fontId="34" fillId="0" borderId="0" xfId="0" applyFont="1" applyAlignment="1">
      <alignment wrapText="1"/>
    </xf>
    <xf numFmtId="0" fontId="12" fillId="18" borderId="0" xfId="0" applyFont="1" applyFill="1" applyAlignment="1">
      <alignment vertical="center" wrapText="1"/>
    </xf>
    <xf numFmtId="0" fontId="32" fillId="18" borderId="0" xfId="0" applyFont="1" applyFill="1" applyAlignment="1">
      <alignment vertical="center" wrapText="1"/>
    </xf>
    <xf numFmtId="0" fontId="18" fillId="18" borderId="0" xfId="0" applyFont="1" applyFill="1" applyAlignment="1">
      <alignment vertical="center" wrapText="1"/>
    </xf>
    <xf numFmtId="0" fontId="22" fillId="0" borderId="0" xfId="0" applyFont="1" applyAlignment="1">
      <alignment horizontal="left" vertical="top" wrapText="1"/>
    </xf>
    <xf numFmtId="0" fontId="14" fillId="0" borderId="0" xfId="0" applyFont="1" applyAlignment="1">
      <alignment horizontal="left" vertical="top" wrapText="1"/>
    </xf>
    <xf numFmtId="0" fontId="37" fillId="0" borderId="0" xfId="0" applyFont="1"/>
    <xf numFmtId="0" fontId="37" fillId="0" borderId="32" xfId="0" applyFont="1" applyBorder="1"/>
    <xf numFmtId="0" fontId="39" fillId="0" borderId="0" xfId="0" applyFont="1" applyAlignment="1">
      <alignment horizontal="center" vertical="center"/>
    </xf>
    <xf numFmtId="0" fontId="23" fillId="11" borderId="11" xfId="0" applyFont="1" applyFill="1" applyBorder="1" applyAlignment="1">
      <alignment vertical="center" wrapText="1"/>
    </xf>
    <xf numFmtId="0" fontId="23" fillId="11" borderId="3" xfId="0" applyFont="1" applyFill="1" applyBorder="1" applyAlignment="1">
      <alignment horizontal="left" vertical="top" wrapText="1"/>
    </xf>
    <xf numFmtId="0" fontId="20" fillId="11" borderId="11" xfId="0" applyFont="1" applyFill="1" applyBorder="1" applyAlignment="1">
      <alignment vertical="center" wrapText="1"/>
    </xf>
    <xf numFmtId="0" fontId="23" fillId="11" borderId="13" xfId="0" applyFont="1" applyFill="1" applyBorder="1" applyAlignment="1">
      <alignment vertical="center" wrapText="1"/>
    </xf>
    <xf numFmtId="0" fontId="23" fillId="11" borderId="35" xfId="0" applyFont="1" applyFill="1" applyBorder="1" applyAlignment="1">
      <alignment horizontal="left" vertical="top" wrapText="1"/>
    </xf>
    <xf numFmtId="0" fontId="23" fillId="11" borderId="2" xfId="0" applyFont="1" applyFill="1" applyBorder="1" applyAlignment="1">
      <alignment horizontal="left" vertical="top" wrapText="1"/>
    </xf>
    <xf numFmtId="0" fontId="19" fillId="11" borderId="3" xfId="0" applyFont="1" applyFill="1" applyBorder="1" applyAlignment="1">
      <alignment horizontal="left" vertical="center" wrapText="1"/>
    </xf>
    <xf numFmtId="0" fontId="23" fillId="11" borderId="37" xfId="0" applyFont="1" applyFill="1" applyBorder="1" applyAlignment="1">
      <alignment horizontal="left" vertical="top" wrapText="1"/>
    </xf>
    <xf numFmtId="0" fontId="40" fillId="11" borderId="3" xfId="0" applyFont="1" applyFill="1" applyBorder="1" applyAlignment="1">
      <alignment horizontal="left" vertical="center" wrapText="1"/>
    </xf>
    <xf numFmtId="0" fontId="23" fillId="11" borderId="11" xfId="0" applyFont="1" applyFill="1" applyBorder="1" applyAlignment="1">
      <alignment horizontal="left" vertical="top" wrapText="1"/>
    </xf>
    <xf numFmtId="49" fontId="38" fillId="11" borderId="53" xfId="0" applyNumberFormat="1" applyFont="1" applyFill="1" applyBorder="1" applyAlignment="1">
      <alignment horizontal="left" vertical="center" wrapText="1"/>
    </xf>
    <xf numFmtId="0" fontId="38" fillId="11" borderId="26" xfId="0" applyFont="1" applyFill="1" applyBorder="1" applyAlignment="1">
      <alignment vertical="center" wrapText="1"/>
    </xf>
    <xf numFmtId="0" fontId="38" fillId="11" borderId="6" xfId="0" applyFont="1" applyFill="1" applyBorder="1" applyAlignment="1">
      <alignment vertical="center" wrapText="1"/>
    </xf>
    <xf numFmtId="0" fontId="38" fillId="11" borderId="28" xfId="0" applyFont="1" applyFill="1" applyBorder="1" applyAlignment="1">
      <alignment vertical="center" wrapText="1"/>
    </xf>
    <xf numFmtId="0" fontId="38" fillId="11" borderId="54" xfId="0" applyFont="1" applyFill="1" applyBorder="1" applyAlignment="1">
      <alignment vertical="center" wrapText="1"/>
    </xf>
    <xf numFmtId="164" fontId="38" fillId="11" borderId="54" xfId="0" applyNumberFormat="1" applyFont="1" applyFill="1" applyBorder="1" applyAlignment="1">
      <alignment horizontal="center" vertical="center" wrapText="1"/>
    </xf>
    <xf numFmtId="49" fontId="38" fillId="11" borderId="54" xfId="0" applyNumberFormat="1" applyFont="1" applyFill="1" applyBorder="1" applyAlignment="1">
      <alignment horizontal="center" vertical="center" wrapText="1"/>
    </xf>
    <xf numFmtId="1" fontId="38" fillId="11" borderId="54" xfId="0" applyNumberFormat="1" applyFont="1" applyFill="1" applyBorder="1" applyAlignment="1">
      <alignment vertical="center" wrapText="1"/>
    </xf>
    <xf numFmtId="0" fontId="38" fillId="11" borderId="26" xfId="0" applyFont="1" applyFill="1" applyBorder="1" applyAlignment="1">
      <alignment vertical="center"/>
    </xf>
    <xf numFmtId="0" fontId="23" fillId="11" borderId="12" xfId="0" applyFont="1" applyFill="1" applyBorder="1" applyAlignment="1">
      <alignment horizontal="left" vertical="top" wrapText="1"/>
    </xf>
    <xf numFmtId="0" fontId="23" fillId="11" borderId="51" xfId="0" applyFont="1" applyFill="1" applyBorder="1" applyAlignment="1">
      <alignment horizontal="left" vertical="top" wrapText="1"/>
    </xf>
    <xf numFmtId="165" fontId="24" fillId="11" borderId="3" xfId="0" applyNumberFormat="1" applyFont="1" applyFill="1" applyBorder="1" applyAlignment="1" applyProtection="1">
      <alignment horizontal="center" vertical="center" wrapText="1"/>
      <protection hidden="1"/>
    </xf>
    <xf numFmtId="10" fontId="12" fillId="0" borderId="0" xfId="0" applyNumberFormat="1" applyFont="1"/>
    <xf numFmtId="10" fontId="22" fillId="0" borderId="0" xfId="0" applyNumberFormat="1" applyFont="1" applyAlignment="1">
      <alignment vertical="top" wrapText="1"/>
    </xf>
    <xf numFmtId="10" fontId="22" fillId="0" borderId="0" xfId="0" applyNumberFormat="1" applyFont="1" applyAlignment="1">
      <alignment horizontal="center" wrapText="1"/>
    </xf>
    <xf numFmtId="10" fontId="13" fillId="12" borderId="48" xfId="0" applyNumberFormat="1" applyFont="1" applyFill="1" applyBorder="1" applyAlignment="1">
      <alignment vertical="center"/>
    </xf>
    <xf numFmtId="10" fontId="38" fillId="11" borderId="54" xfId="0" applyNumberFormat="1" applyFont="1" applyFill="1" applyBorder="1" applyAlignment="1">
      <alignment horizontal="center" vertical="center" wrapText="1"/>
    </xf>
    <xf numFmtId="10" fontId="40" fillId="11" borderId="14" xfId="0" applyNumberFormat="1" applyFont="1" applyFill="1" applyBorder="1" applyAlignment="1">
      <alignment horizontal="center" vertical="center"/>
    </xf>
    <xf numFmtId="10" fontId="19" fillId="9" borderId="34" xfId="0" applyNumberFormat="1" applyFont="1" applyFill="1" applyBorder="1" applyAlignment="1">
      <alignment horizontal="center" vertical="center"/>
    </xf>
    <xf numFmtId="165" fontId="42" fillId="9" borderId="32" xfId="0" applyNumberFormat="1" applyFont="1" applyFill="1" applyBorder="1" applyAlignment="1">
      <alignment horizontal="center" vertical="center" wrapText="1"/>
    </xf>
    <xf numFmtId="49" fontId="13" fillId="16" borderId="38" xfId="0" applyNumberFormat="1" applyFont="1" applyFill="1" applyBorder="1" applyAlignment="1">
      <alignment horizontal="left" vertical="center" wrapText="1"/>
    </xf>
    <xf numFmtId="0" fontId="13" fillId="15" borderId="55" xfId="0" applyFont="1" applyFill="1" applyBorder="1" applyAlignment="1">
      <alignment vertical="center" wrapText="1"/>
    </xf>
    <xf numFmtId="0" fontId="13" fillId="15" borderId="52" xfId="0" applyFont="1" applyFill="1" applyBorder="1" applyAlignment="1">
      <alignment vertical="center" wrapText="1"/>
    </xf>
    <xf numFmtId="0" fontId="13" fillId="15" borderId="39" xfId="0" applyFont="1" applyFill="1" applyBorder="1" applyAlignment="1">
      <alignment vertical="center" wrapText="1"/>
    </xf>
    <xf numFmtId="0" fontId="13" fillId="9" borderId="38" xfId="0" applyFont="1" applyFill="1" applyBorder="1" applyAlignment="1">
      <alignment vertical="center" wrapText="1"/>
    </xf>
    <xf numFmtId="164" fontId="29" fillId="9" borderId="38" xfId="0" applyNumberFormat="1" applyFont="1" applyFill="1" applyBorder="1" applyAlignment="1">
      <alignment horizontal="center" vertical="center" textRotation="90" wrapText="1"/>
    </xf>
    <xf numFmtId="49" fontId="13" fillId="9" borderId="38" xfId="0" applyNumberFormat="1" applyFont="1" applyFill="1" applyBorder="1" applyAlignment="1">
      <alignment horizontal="center" vertical="center" wrapText="1"/>
    </xf>
    <xf numFmtId="1" fontId="29" fillId="9" borderId="38" xfId="0" applyNumberFormat="1" applyFont="1" applyFill="1" applyBorder="1" applyAlignment="1">
      <alignment vertical="center" textRotation="90" wrapText="1"/>
    </xf>
    <xf numFmtId="49" fontId="29" fillId="9" borderId="38" xfId="0" applyNumberFormat="1" applyFont="1" applyFill="1" applyBorder="1" applyAlignment="1">
      <alignment vertical="center" textRotation="90" wrapText="1"/>
    </xf>
    <xf numFmtId="0" fontId="13" fillId="9" borderId="39" xfId="0" applyFont="1" applyFill="1" applyBorder="1" applyAlignment="1">
      <alignment vertical="center"/>
    </xf>
    <xf numFmtId="0" fontId="38" fillId="11" borderId="53" xfId="0" applyFont="1" applyFill="1" applyBorder="1" applyAlignment="1">
      <alignment horizontal="center" vertical="center"/>
    </xf>
    <xf numFmtId="49" fontId="38" fillId="11" borderId="54" xfId="0" applyNumberFormat="1" applyFont="1" applyFill="1" applyBorder="1" applyAlignment="1">
      <alignment horizontal="left" vertical="center" wrapText="1"/>
    </xf>
    <xf numFmtId="0" fontId="23" fillId="11" borderId="24" xfId="0" applyFont="1" applyFill="1" applyBorder="1" applyAlignment="1">
      <alignment horizontal="left" vertical="top" wrapText="1"/>
    </xf>
    <xf numFmtId="0" fontId="20" fillId="11" borderId="12" xfId="0" applyFont="1" applyFill="1" applyBorder="1" applyAlignment="1">
      <alignment horizontal="left" vertical="top" wrapText="1"/>
    </xf>
    <xf numFmtId="0" fontId="20" fillId="11" borderId="3" xfId="0" applyFont="1" applyFill="1" applyBorder="1" applyAlignment="1">
      <alignment horizontal="left" vertical="top" wrapText="1"/>
    </xf>
    <xf numFmtId="0" fontId="20" fillId="11" borderId="51" xfId="0" applyFont="1" applyFill="1" applyBorder="1" applyAlignment="1">
      <alignment horizontal="left" vertical="top" wrapText="1"/>
    </xf>
    <xf numFmtId="0" fontId="23" fillId="11" borderId="26" xfId="0" applyFont="1" applyFill="1" applyBorder="1" applyAlignment="1">
      <alignment vertical="center" wrapText="1"/>
    </xf>
    <xf numFmtId="0" fontId="23" fillId="11" borderId="53" xfId="0" applyFont="1" applyFill="1" applyBorder="1" applyAlignment="1">
      <alignment horizontal="left" vertical="top" wrapText="1"/>
    </xf>
    <xf numFmtId="0" fontId="23" fillId="11" borderId="54" xfId="0" applyFont="1" applyFill="1" applyBorder="1" applyAlignment="1">
      <alignment horizontal="left" vertical="top" wrapText="1"/>
    </xf>
    <xf numFmtId="165" fontId="24" fillId="11" borderId="54" xfId="0" applyNumberFormat="1" applyFont="1" applyFill="1" applyBorder="1" applyAlignment="1" applyProtection="1">
      <alignment horizontal="center" vertical="center" wrapText="1"/>
      <protection hidden="1"/>
    </xf>
    <xf numFmtId="10" fontId="29" fillId="9" borderId="38" xfId="0" applyNumberFormat="1" applyFont="1" applyFill="1" applyBorder="1" applyAlignment="1">
      <alignment horizontal="center" vertical="center" textRotation="90" wrapText="1"/>
    </xf>
    <xf numFmtId="10" fontId="40" fillId="11" borderId="3" xfId="0" applyNumberFormat="1" applyFont="1" applyFill="1" applyBorder="1" applyAlignment="1">
      <alignment horizontal="center" vertical="center"/>
    </xf>
    <xf numFmtId="0" fontId="23" fillId="11" borderId="28" xfId="0" applyFont="1" applyFill="1" applyBorder="1" applyAlignment="1">
      <alignment horizontal="left" vertical="top" wrapText="1"/>
    </xf>
    <xf numFmtId="0" fontId="13" fillId="11" borderId="31" xfId="0" applyFont="1" applyFill="1" applyBorder="1" applyAlignment="1">
      <alignment horizontal="center" vertical="center"/>
    </xf>
    <xf numFmtId="0" fontId="13" fillId="11" borderId="53" xfId="0" applyFont="1" applyFill="1" applyBorder="1" applyAlignment="1">
      <alignment horizontal="center" vertical="center" wrapText="1"/>
    </xf>
    <xf numFmtId="0" fontId="23" fillId="11" borderId="26" xfId="0" applyFont="1" applyFill="1" applyBorder="1" applyAlignment="1">
      <alignment horizontal="left" vertical="top" wrapText="1"/>
    </xf>
    <xf numFmtId="0" fontId="40" fillId="11" borderId="54" xfId="2" applyFont="1" applyFill="1" applyBorder="1" applyAlignment="1" applyProtection="1">
      <alignment vertical="top" wrapText="1"/>
      <protection locked="0"/>
    </xf>
    <xf numFmtId="0" fontId="20" fillId="11" borderId="53" xfId="0" applyFont="1" applyFill="1" applyBorder="1" applyAlignment="1">
      <alignment horizontal="left" vertical="top" wrapText="1"/>
    </xf>
    <xf numFmtId="0" fontId="20" fillId="11" borderId="54" xfId="0" applyFont="1" applyFill="1" applyBorder="1" applyAlignment="1">
      <alignment horizontal="left" vertical="top" wrapText="1"/>
    </xf>
    <xf numFmtId="0" fontId="20" fillId="11" borderId="26" xfId="0" applyFont="1" applyFill="1" applyBorder="1" applyAlignment="1">
      <alignment vertical="center" wrapText="1"/>
    </xf>
    <xf numFmtId="0" fontId="19" fillId="9" borderId="6" xfId="0" applyFont="1" applyFill="1" applyBorder="1" applyAlignment="1">
      <alignment horizontal="center" vertical="center" wrapText="1"/>
    </xf>
    <xf numFmtId="10" fontId="12" fillId="0" borderId="0" xfId="0" applyNumberFormat="1" applyFont="1" applyAlignment="1">
      <alignment vertical="center"/>
    </xf>
    <xf numFmtId="10" fontId="13" fillId="12" borderId="47" xfId="0" applyNumberFormat="1" applyFont="1" applyFill="1" applyBorder="1" applyAlignment="1">
      <alignment vertical="center"/>
    </xf>
    <xf numFmtId="10" fontId="38" fillId="11" borderId="54" xfId="0" applyNumberFormat="1" applyFont="1" applyFill="1" applyBorder="1" applyAlignment="1">
      <alignment vertical="center" wrapText="1"/>
    </xf>
    <xf numFmtId="10" fontId="23" fillId="11" borderId="3" xfId="0" applyNumberFormat="1" applyFont="1" applyFill="1" applyBorder="1" applyAlignment="1">
      <alignment horizontal="center" vertical="center"/>
    </xf>
    <xf numFmtId="10" fontId="29" fillId="9" borderId="38" xfId="0" applyNumberFormat="1" applyFont="1" applyFill="1" applyBorder="1" applyAlignment="1">
      <alignment vertical="center" textRotation="90" wrapText="1"/>
    </xf>
    <xf numFmtId="0" fontId="44" fillId="11" borderId="54" xfId="0" applyFont="1" applyFill="1" applyBorder="1" applyAlignment="1">
      <alignment horizontal="left" vertical="center" wrapText="1"/>
    </xf>
    <xf numFmtId="0" fontId="12" fillId="0" borderId="3" xfId="0" applyFont="1" applyBorder="1" applyAlignment="1">
      <alignment horizontal="left" vertical="center" wrapText="1"/>
    </xf>
    <xf numFmtId="0" fontId="43" fillId="11" borderId="54" xfId="0" applyFont="1" applyFill="1" applyBorder="1" applyAlignment="1">
      <alignment horizontal="left" vertical="top" wrapText="1"/>
    </xf>
    <xf numFmtId="0" fontId="43" fillId="0" borderId="14" xfId="0" applyFont="1" applyBorder="1" applyAlignment="1">
      <alignment horizontal="left" vertical="top" wrapText="1"/>
    </xf>
    <xf numFmtId="0" fontId="23" fillId="10" borderId="14" xfId="0" applyFont="1" applyFill="1" applyBorder="1" applyAlignment="1">
      <alignment horizontal="left" vertical="top" wrapText="1"/>
    </xf>
    <xf numFmtId="0" fontId="23" fillId="10" borderId="3" xfId="0" applyFont="1" applyFill="1" applyBorder="1" applyAlignment="1">
      <alignment horizontal="left" vertical="top" wrapText="1"/>
    </xf>
    <xf numFmtId="16" fontId="23" fillId="10" borderId="38" xfId="0" applyNumberFormat="1" applyFont="1" applyFill="1" applyBorder="1" applyAlignment="1">
      <alignment horizontal="left" vertical="top" wrapText="1"/>
    </xf>
    <xf numFmtId="0" fontId="23" fillId="0" borderId="14" xfId="0" applyFont="1" applyBorder="1" applyAlignment="1">
      <alignment horizontal="left" vertical="center" wrapText="1"/>
    </xf>
    <xf numFmtId="0" fontId="23" fillId="0" borderId="3" xfId="0" applyFont="1" applyBorder="1" applyAlignment="1">
      <alignment horizontal="left" vertical="center" wrapText="1"/>
    </xf>
    <xf numFmtId="0" fontId="23" fillId="0" borderId="38" xfId="0" applyFont="1" applyBorder="1" applyAlignment="1">
      <alignment horizontal="left" vertical="top" wrapText="1"/>
    </xf>
    <xf numFmtId="0" fontId="23" fillId="0" borderId="9" xfId="0" applyFont="1" applyBorder="1" applyAlignment="1">
      <alignment horizontal="left" vertical="center" wrapText="1"/>
    </xf>
    <xf numFmtId="10" fontId="23" fillId="0" borderId="14" xfId="0" applyNumberFormat="1" applyFont="1" applyBorder="1" applyAlignment="1">
      <alignment horizontal="center" vertical="center"/>
    </xf>
    <xf numFmtId="10" fontId="23" fillId="0" borderId="3" xfId="0" applyNumberFormat="1" applyFont="1" applyBorder="1" applyAlignment="1">
      <alignment horizontal="center" vertical="center"/>
    </xf>
    <xf numFmtId="10" fontId="23" fillId="0" borderId="38" xfId="0" applyNumberFormat="1" applyFont="1" applyBorder="1" applyAlignment="1">
      <alignment horizontal="center" vertical="center"/>
    </xf>
    <xf numFmtId="10" fontId="23" fillId="0" borderId="9" xfId="0" applyNumberFormat="1" applyFont="1" applyBorder="1" applyAlignment="1">
      <alignment horizontal="center" vertical="center"/>
    </xf>
    <xf numFmtId="0" fontId="23" fillId="10" borderId="38" xfId="0" applyFont="1" applyFill="1" applyBorder="1" applyAlignment="1">
      <alignment horizontal="left" vertical="top" wrapText="1"/>
    </xf>
    <xf numFmtId="0" fontId="38" fillId="21" borderId="53" xfId="0" applyFont="1" applyFill="1" applyBorder="1" applyAlignment="1">
      <alignment horizontal="center" vertical="center"/>
    </xf>
    <xf numFmtId="165" fontId="38" fillId="11" borderId="54" xfId="0" applyNumberFormat="1" applyFont="1" applyFill="1" applyBorder="1" applyAlignment="1">
      <alignment vertical="center" wrapText="1"/>
    </xf>
    <xf numFmtId="9" fontId="47" fillId="0" borderId="8" xfId="1" applyFont="1" applyFill="1" applyBorder="1" applyAlignment="1">
      <alignment vertical="center"/>
    </xf>
    <xf numFmtId="0" fontId="13" fillId="12" borderId="57" xfId="0" applyFont="1" applyFill="1" applyBorder="1" applyAlignment="1">
      <alignment horizontal="center" vertical="center"/>
    </xf>
    <xf numFmtId="0" fontId="13" fillId="12" borderId="56" xfId="0" applyFont="1" applyFill="1" applyBorder="1" applyAlignment="1">
      <alignment horizontal="center" vertical="center"/>
    </xf>
    <xf numFmtId="10" fontId="13" fillId="12" borderId="56" xfId="0" applyNumberFormat="1" applyFont="1" applyFill="1" applyBorder="1" applyAlignment="1">
      <alignment vertical="center"/>
    </xf>
    <xf numFmtId="0" fontId="13" fillId="12" borderId="56" xfId="0" applyFont="1" applyFill="1" applyBorder="1" applyAlignment="1">
      <alignment vertical="center"/>
    </xf>
    <xf numFmtId="0" fontId="13" fillId="12" borderId="25" xfId="0" applyFont="1" applyFill="1" applyBorder="1" applyAlignment="1">
      <alignment vertical="center"/>
    </xf>
    <xf numFmtId="0" fontId="13" fillId="15" borderId="38" xfId="0" applyFont="1" applyFill="1" applyBorder="1" applyAlignment="1">
      <alignment vertical="center" wrapText="1"/>
    </xf>
    <xf numFmtId="10" fontId="23" fillId="0" borderId="56" xfId="0" applyNumberFormat="1" applyFont="1" applyBorder="1" applyAlignment="1">
      <alignment horizontal="center" vertical="center"/>
    </xf>
    <xf numFmtId="0" fontId="40" fillId="11" borderId="54" xfId="0" applyFont="1" applyFill="1" applyBorder="1" applyAlignment="1">
      <alignment horizontal="left" vertical="center" wrapText="1"/>
    </xf>
    <xf numFmtId="10" fontId="40" fillId="11" borderId="54" xfId="0" applyNumberFormat="1" applyFont="1" applyFill="1" applyBorder="1" applyAlignment="1">
      <alignment horizontal="center" vertical="center"/>
    </xf>
    <xf numFmtId="10" fontId="23" fillId="11" borderId="54" xfId="0" applyNumberFormat="1" applyFont="1" applyFill="1" applyBorder="1" applyAlignment="1">
      <alignment horizontal="center" vertical="center"/>
    </xf>
    <xf numFmtId="9" fontId="23" fillId="0" borderId="34" xfId="1" applyFont="1" applyFill="1" applyBorder="1" applyAlignment="1">
      <alignment vertical="center"/>
    </xf>
    <xf numFmtId="0" fontId="13" fillId="16" borderId="52" xfId="0" applyFont="1" applyFill="1" applyBorder="1" applyAlignment="1">
      <alignment vertical="center" wrapText="1"/>
    </xf>
    <xf numFmtId="0" fontId="13" fillId="15" borderId="41" xfId="0" applyFont="1" applyFill="1" applyBorder="1" applyAlignment="1">
      <alignment vertical="center" wrapText="1"/>
    </xf>
    <xf numFmtId="0" fontId="13" fillId="12" borderId="50" xfId="0" applyFont="1" applyFill="1" applyBorder="1" applyAlignment="1">
      <alignment horizontal="center" vertical="center"/>
    </xf>
    <xf numFmtId="0" fontId="13" fillId="9" borderId="41" xfId="0" applyFont="1" applyFill="1" applyBorder="1" applyAlignment="1">
      <alignment vertical="center" wrapText="1"/>
    </xf>
    <xf numFmtId="0" fontId="24" fillId="11" borderId="53" xfId="0" applyFont="1" applyFill="1" applyBorder="1" applyAlignment="1" applyProtection="1">
      <alignment horizontal="center" vertical="center" wrapText="1"/>
      <protection locked="0" hidden="1"/>
    </xf>
    <xf numFmtId="10" fontId="19" fillId="9" borderId="34" xfId="0" applyNumberFormat="1" applyFont="1" applyFill="1" applyBorder="1" applyAlignment="1">
      <alignment vertical="center"/>
    </xf>
    <xf numFmtId="0" fontId="38" fillId="11" borderId="59" xfId="0" applyFont="1" applyFill="1" applyBorder="1" applyAlignment="1">
      <alignment horizontal="center" vertical="center"/>
    </xf>
    <xf numFmtId="0" fontId="38" fillId="11" borderId="53" xfId="0" applyFont="1" applyFill="1" applyBorder="1" applyAlignment="1">
      <alignment vertical="center" wrapText="1"/>
    </xf>
    <xf numFmtId="10" fontId="23" fillId="0" borderId="3" xfId="1" applyNumberFormat="1" applyFont="1" applyBorder="1" applyAlignment="1">
      <alignment horizontal="center" vertical="center"/>
    </xf>
    <xf numFmtId="0" fontId="23" fillId="0" borderId="56" xfId="0" applyFont="1" applyBorder="1" applyAlignment="1">
      <alignment horizontal="left" vertical="top" wrapText="1"/>
    </xf>
    <xf numFmtId="10" fontId="23" fillId="0" borderId="56" xfId="1" applyNumberFormat="1" applyFont="1" applyBorder="1" applyAlignment="1">
      <alignment horizontal="center" vertical="center"/>
    </xf>
    <xf numFmtId="0" fontId="12" fillId="0" borderId="0" xfId="0" applyFont="1" applyAlignment="1">
      <alignment horizontal="center" vertical="top"/>
    </xf>
    <xf numFmtId="0" fontId="25" fillId="0" borderId="0" xfId="0" applyFont="1" applyAlignment="1">
      <alignment horizontal="center" vertical="top"/>
    </xf>
    <xf numFmtId="0" fontId="53" fillId="10" borderId="3" xfId="0" applyFont="1" applyFill="1" applyBorder="1" applyAlignment="1">
      <alignment horizontal="left" vertical="top" wrapText="1"/>
    </xf>
    <xf numFmtId="0" fontId="53" fillId="10" borderId="38" xfId="0" applyFont="1" applyFill="1" applyBorder="1" applyAlignment="1">
      <alignment horizontal="left" vertical="top" wrapText="1"/>
    </xf>
    <xf numFmtId="0" fontId="20" fillId="11" borderId="26" xfId="0" applyFont="1" applyFill="1" applyBorder="1" applyAlignment="1">
      <alignment horizontal="left" vertical="top" wrapText="1"/>
    </xf>
    <xf numFmtId="0" fontId="43" fillId="0" borderId="17" xfId="0" applyFont="1" applyBorder="1" applyAlignment="1">
      <alignment horizontal="left" vertical="top" wrapText="1"/>
    </xf>
    <xf numFmtId="0" fontId="24" fillId="11" borderId="12" xfId="0" applyFont="1" applyFill="1" applyBorder="1" applyAlignment="1" applyProtection="1">
      <alignment horizontal="center" vertical="center" wrapText="1"/>
      <protection locked="0" hidden="1"/>
    </xf>
    <xf numFmtId="0" fontId="24" fillId="11" borderId="42" xfId="0" applyFont="1" applyFill="1" applyBorder="1" applyAlignment="1" applyProtection="1">
      <alignment horizontal="center" vertical="center" wrapText="1"/>
      <protection locked="0" hidden="1"/>
    </xf>
    <xf numFmtId="10" fontId="19" fillId="9" borderId="31" xfId="0" applyNumberFormat="1" applyFont="1" applyFill="1" applyBorder="1" applyAlignment="1">
      <alignment horizontal="center" vertical="center"/>
    </xf>
    <xf numFmtId="165" fontId="42" fillId="9" borderId="19" xfId="0" applyNumberFormat="1" applyFont="1" applyFill="1" applyBorder="1" applyAlignment="1">
      <alignment horizontal="center" vertical="center" wrapText="1"/>
    </xf>
    <xf numFmtId="9" fontId="17" fillId="10" borderId="3" xfId="1" applyFont="1" applyFill="1" applyBorder="1" applyAlignment="1">
      <alignment vertical="center"/>
    </xf>
    <xf numFmtId="0" fontId="12" fillId="0" borderId="3" xfId="0" applyFont="1" applyBorder="1" applyAlignment="1">
      <alignment horizontal="left" vertical="top" wrapText="1"/>
    </xf>
    <xf numFmtId="0" fontId="23" fillId="0" borderId="13" xfId="0" applyFont="1" applyBorder="1" applyAlignment="1">
      <alignment vertical="center" wrapText="1"/>
    </xf>
    <xf numFmtId="0" fontId="13" fillId="11" borderId="12" xfId="0" applyFont="1" applyFill="1" applyBorder="1" applyAlignment="1">
      <alignment horizontal="center" vertical="center"/>
    </xf>
    <xf numFmtId="0" fontId="23" fillId="0" borderId="38" xfId="0" applyFont="1" applyBorder="1" applyAlignment="1">
      <alignment horizontal="left" vertical="center" wrapText="1"/>
    </xf>
    <xf numFmtId="0" fontId="13" fillId="21" borderId="12" xfId="0" applyFont="1" applyFill="1" applyBorder="1" applyAlignment="1">
      <alignment horizontal="center" vertical="center"/>
    </xf>
    <xf numFmtId="0" fontId="13" fillId="21" borderId="42" xfId="0" applyFont="1" applyFill="1" applyBorder="1" applyAlignment="1">
      <alignment horizontal="center" vertical="center" wrapText="1"/>
    </xf>
    <xf numFmtId="10" fontId="23" fillId="11" borderId="14" xfId="0" applyNumberFormat="1" applyFont="1" applyFill="1" applyBorder="1" applyAlignment="1">
      <alignment horizontal="center" vertical="center"/>
    </xf>
    <xf numFmtId="10" fontId="23" fillId="0" borderId="14" xfId="0" applyNumberFormat="1" applyFont="1" applyBorder="1" applyAlignment="1">
      <alignment horizontal="center" vertical="top"/>
    </xf>
    <xf numFmtId="10" fontId="23" fillId="0" borderId="3" xfId="0" applyNumberFormat="1" applyFont="1" applyBorder="1" applyAlignment="1">
      <alignment horizontal="center" vertical="top"/>
    </xf>
    <xf numFmtId="10" fontId="43" fillId="11" borderId="54" xfId="0" applyNumberFormat="1" applyFont="1" applyFill="1" applyBorder="1" applyAlignment="1">
      <alignment horizontal="center" vertical="center"/>
    </xf>
    <xf numFmtId="10" fontId="43" fillId="0" borderId="9" xfId="0" applyNumberFormat="1" applyFont="1" applyBorder="1" applyAlignment="1">
      <alignment horizontal="center" vertical="center"/>
    </xf>
    <xf numFmtId="10" fontId="19" fillId="9" borderId="31" xfId="0" applyNumberFormat="1" applyFont="1" applyFill="1" applyBorder="1" applyAlignment="1">
      <alignment vertical="center"/>
    </xf>
    <xf numFmtId="10" fontId="23" fillId="0" borderId="3" xfId="0" applyNumberFormat="1" applyFont="1" applyBorder="1" applyAlignment="1">
      <alignment horizontal="left" vertical="top" wrapText="1"/>
    </xf>
    <xf numFmtId="165" fontId="42" fillId="9" borderId="5" xfId="0" applyNumberFormat="1" applyFont="1" applyFill="1" applyBorder="1" applyAlignment="1">
      <alignment horizontal="center" vertical="center" wrapText="1"/>
    </xf>
    <xf numFmtId="0" fontId="13" fillId="16" borderId="8" xfId="0" applyFont="1" applyFill="1" applyBorder="1" applyAlignment="1">
      <alignment vertical="center" wrapText="1"/>
    </xf>
    <xf numFmtId="0" fontId="23" fillId="0" borderId="56" xfId="0" applyFont="1" applyBorder="1" applyAlignment="1">
      <alignment horizontal="left" vertical="center" wrapText="1"/>
    </xf>
    <xf numFmtId="9" fontId="17" fillId="0" borderId="0" xfId="1" applyFont="1" applyFill="1" applyBorder="1" applyAlignment="1">
      <alignment vertical="center"/>
    </xf>
    <xf numFmtId="9" fontId="17" fillId="10" borderId="0" xfId="1" applyFont="1" applyFill="1" applyBorder="1" applyAlignment="1">
      <alignment vertical="center"/>
    </xf>
    <xf numFmtId="9" fontId="15" fillId="0" borderId="16" xfId="1" applyFont="1" applyFill="1" applyBorder="1" applyAlignment="1">
      <alignment vertical="center"/>
    </xf>
    <xf numFmtId="9" fontId="9" fillId="0" borderId="60" xfId="1" applyFont="1" applyFill="1" applyBorder="1" applyAlignment="1">
      <alignment vertical="center"/>
    </xf>
    <xf numFmtId="9" fontId="9" fillId="0" borderId="61" xfId="1" applyFont="1" applyFill="1" applyBorder="1" applyAlignment="1">
      <alignment vertical="center"/>
    </xf>
    <xf numFmtId="9" fontId="9" fillId="0" borderId="62" xfId="1" applyFont="1" applyFill="1" applyBorder="1" applyAlignment="1">
      <alignment vertical="center"/>
    </xf>
    <xf numFmtId="9" fontId="9" fillId="0" borderId="63" xfId="1" applyFont="1" applyFill="1" applyBorder="1" applyAlignment="1">
      <alignment vertical="center"/>
    </xf>
    <xf numFmtId="0" fontId="12" fillId="0" borderId="9" xfId="0" applyFont="1" applyBorder="1" applyAlignment="1">
      <alignment horizontal="left" vertical="top" wrapText="1"/>
    </xf>
    <xf numFmtId="165" fontId="42" fillId="9" borderId="30" xfId="0" applyNumberFormat="1" applyFont="1" applyFill="1" applyBorder="1" applyAlignment="1">
      <alignment horizontal="center" vertical="center" wrapText="1"/>
    </xf>
    <xf numFmtId="0" fontId="22" fillId="0" borderId="0" xfId="0" applyFont="1" applyAlignment="1">
      <alignment horizontal="left" vertical="top" wrapText="1"/>
    </xf>
    <xf numFmtId="0" fontId="36" fillId="20" borderId="0" xfId="0" applyFont="1" applyFill="1" applyAlignment="1">
      <alignment horizontal="left" vertical="top" wrapText="1"/>
    </xf>
    <xf numFmtId="0" fontId="14" fillId="0" borderId="0" xfId="0" applyFont="1" applyAlignment="1">
      <alignment horizontal="left" vertical="top" wrapText="1"/>
    </xf>
    <xf numFmtId="0" fontId="11" fillId="0" borderId="0" xfId="0" applyFont="1" applyAlignment="1">
      <alignment horizontal="left" vertical="top" wrapText="1"/>
    </xf>
    <xf numFmtId="0" fontId="13" fillId="9" borderId="12" xfId="0" applyFont="1" applyFill="1" applyBorder="1" applyAlignment="1">
      <alignment horizontal="center" vertical="center"/>
    </xf>
    <xf numFmtId="0" fontId="20" fillId="0" borderId="3" xfId="0" applyFont="1" applyBorder="1" applyAlignment="1">
      <alignment horizontal="left" vertical="center" wrapText="1"/>
    </xf>
    <xf numFmtId="0" fontId="20" fillId="0" borderId="11" xfId="0" applyFont="1" applyBorder="1" applyAlignment="1">
      <alignment vertical="center" wrapText="1"/>
    </xf>
    <xf numFmtId="0" fontId="20" fillId="0" borderId="41" xfId="0" applyFont="1" applyBorder="1" applyAlignment="1">
      <alignment horizontal="left" vertical="top" wrapText="1"/>
    </xf>
    <xf numFmtId="0" fontId="20" fillId="0" borderId="42" xfId="0" applyFont="1" applyBorder="1" applyAlignment="1">
      <alignment horizontal="left" vertical="top" wrapText="1"/>
    </xf>
    <xf numFmtId="0" fontId="20" fillId="0" borderId="15" xfId="0" applyFont="1" applyBorder="1" applyAlignment="1">
      <alignment horizontal="left" vertical="top" wrapText="1"/>
    </xf>
    <xf numFmtId="0" fontId="20" fillId="0" borderId="38" xfId="0" applyFont="1" applyBorder="1" applyAlignment="1">
      <alignment horizontal="left" vertical="top" wrapText="1"/>
    </xf>
    <xf numFmtId="0" fontId="20" fillId="0" borderId="35" xfId="0" applyFont="1" applyBorder="1" applyAlignment="1">
      <alignment horizontal="left" vertical="top" wrapText="1"/>
    </xf>
    <xf numFmtId="0" fontId="20" fillId="0" borderId="14" xfId="0" applyFont="1" applyBorder="1" applyAlignment="1">
      <alignment horizontal="left" vertical="top" wrapText="1"/>
    </xf>
    <xf numFmtId="0" fontId="20" fillId="0" borderId="52" xfId="0" applyFont="1" applyBorder="1" applyAlignment="1">
      <alignment horizontal="left" vertical="top" wrapText="1"/>
    </xf>
    <xf numFmtId="0" fontId="20" fillId="0" borderId="2" xfId="0" applyFont="1" applyBorder="1" applyAlignment="1">
      <alignment horizontal="left" vertical="top" wrapText="1"/>
    </xf>
    <xf numFmtId="0" fontId="20" fillId="0" borderId="23" xfId="0" applyFont="1" applyBorder="1" applyAlignment="1">
      <alignment horizontal="left" vertical="top" wrapText="1"/>
    </xf>
    <xf numFmtId="0" fontId="24" fillId="0" borderId="3" xfId="0" applyFont="1" applyBorder="1" applyAlignment="1" applyProtection="1">
      <alignment horizontal="center" vertical="center" wrapText="1"/>
      <protection locked="0" hidden="1"/>
    </xf>
    <xf numFmtId="165" fontId="24" fillId="0" borderId="38" xfId="0" applyNumberFormat="1" applyFont="1" applyBorder="1" applyAlignment="1" applyProtection="1">
      <alignment horizontal="center" vertical="center" wrapText="1"/>
      <protection hidden="1"/>
    </xf>
    <xf numFmtId="165" fontId="24" fillId="0" borderId="35" xfId="0" applyNumberFormat="1" applyFont="1" applyBorder="1" applyAlignment="1" applyProtection="1">
      <alignment horizontal="center" vertical="center" wrapText="1"/>
      <protection hidden="1"/>
    </xf>
    <xf numFmtId="164" fontId="23" fillId="0" borderId="14" xfId="0" applyNumberFormat="1" applyFont="1" applyBorder="1" applyAlignment="1">
      <alignment horizontal="center" vertical="center"/>
    </xf>
    <xf numFmtId="164" fontId="23" fillId="0" borderId="3" xfId="0" applyNumberFormat="1" applyFont="1" applyBorder="1" applyAlignment="1">
      <alignment horizontal="center" vertical="center"/>
    </xf>
    <xf numFmtId="0" fontId="13" fillId="9" borderId="50" xfId="0" applyFont="1" applyFill="1" applyBorder="1" applyAlignment="1">
      <alignment horizontal="center" vertical="center" textRotation="90"/>
    </xf>
    <xf numFmtId="0" fontId="13" fillId="9" borderId="10" xfId="0" applyFont="1" applyFill="1" applyBorder="1" applyAlignment="1">
      <alignment horizontal="center" vertical="center" textRotation="90"/>
    </xf>
    <xf numFmtId="0" fontId="13" fillId="14" borderId="48" xfId="0" applyFont="1" applyFill="1" applyBorder="1" applyAlignment="1">
      <alignment horizontal="center" vertical="center"/>
    </xf>
    <xf numFmtId="0" fontId="13" fillId="14" borderId="49" xfId="0" applyFont="1" applyFill="1" applyBorder="1" applyAlignment="1">
      <alignment horizontal="center" vertical="center"/>
    </xf>
    <xf numFmtId="0" fontId="13" fillId="13" borderId="48" xfId="0" applyFont="1" applyFill="1" applyBorder="1" applyAlignment="1">
      <alignment horizontal="center" vertical="center"/>
    </xf>
    <xf numFmtId="0" fontId="13" fillId="13" borderId="47" xfId="0" applyFont="1" applyFill="1" applyBorder="1" applyAlignment="1">
      <alignment horizontal="center" vertical="center"/>
    </xf>
    <xf numFmtId="0" fontId="13" fillId="13" borderId="46" xfId="0" applyFont="1" applyFill="1" applyBorder="1" applyAlignment="1">
      <alignment horizontal="center" vertical="center"/>
    </xf>
    <xf numFmtId="0" fontId="19" fillId="9" borderId="42" xfId="0" applyFont="1" applyFill="1" applyBorder="1" applyAlignment="1">
      <alignment horizontal="center" vertical="center"/>
    </xf>
    <xf numFmtId="0" fontId="19" fillId="9" borderId="15" xfId="0" applyFont="1" applyFill="1" applyBorder="1" applyAlignment="1">
      <alignment horizontal="center" vertical="center"/>
    </xf>
    <xf numFmtId="0" fontId="28" fillId="18" borderId="14" xfId="0" applyFont="1" applyFill="1" applyBorder="1" applyAlignment="1">
      <alignment horizontal="left" vertical="center" wrapText="1"/>
    </xf>
    <xf numFmtId="0" fontId="20" fillId="18" borderId="3" xfId="0" applyFont="1" applyFill="1" applyBorder="1" applyAlignment="1">
      <alignment horizontal="left" vertical="center" wrapText="1"/>
    </xf>
    <xf numFmtId="0" fontId="20" fillId="19" borderId="25" xfId="0" applyFont="1" applyFill="1" applyBorder="1" applyAlignment="1">
      <alignment vertical="center" wrapText="1"/>
    </xf>
    <xf numFmtId="0" fontId="20" fillId="19" borderId="11" xfId="0" applyFont="1" applyFill="1" applyBorder="1" applyAlignment="1">
      <alignment vertical="center" wrapText="1"/>
    </xf>
    <xf numFmtId="0" fontId="26" fillId="0" borderId="42" xfId="0" applyFont="1" applyBorder="1" applyAlignment="1">
      <alignment horizontal="left" vertical="top" wrapText="1"/>
    </xf>
    <xf numFmtId="0" fontId="26" fillId="0" borderId="35" xfId="0" applyFont="1" applyBorder="1" applyAlignment="1">
      <alignment horizontal="left" vertical="top" wrapText="1"/>
    </xf>
    <xf numFmtId="0" fontId="19" fillId="0" borderId="33" xfId="0" applyFont="1" applyBorder="1" applyAlignment="1">
      <alignment horizontal="center" vertical="center"/>
    </xf>
    <xf numFmtId="0" fontId="19" fillId="0" borderId="32" xfId="0" applyFont="1" applyBorder="1" applyAlignment="1">
      <alignment horizontal="center" vertical="center"/>
    </xf>
    <xf numFmtId="9" fontId="23" fillId="0" borderId="3" xfId="0" applyNumberFormat="1" applyFont="1" applyBorder="1" applyAlignment="1">
      <alignment horizontal="center" vertical="center"/>
    </xf>
    <xf numFmtId="0" fontId="24" fillId="0" borderId="43" xfId="0" applyFont="1" applyBorder="1" applyAlignment="1" applyProtection="1">
      <alignment horizontal="center" vertical="center" wrapText="1"/>
      <protection locked="0" hidden="1"/>
    </xf>
    <xf numFmtId="0" fontId="24" fillId="0" borderId="35" xfId="0" applyFont="1" applyBorder="1" applyAlignment="1" applyProtection="1">
      <alignment horizontal="center" vertical="center" wrapText="1"/>
      <protection locked="0" hidden="1"/>
    </xf>
    <xf numFmtId="0" fontId="24" fillId="0" borderId="14" xfId="0" applyFont="1" applyBorder="1" applyAlignment="1" applyProtection="1">
      <alignment horizontal="center" vertical="center" wrapText="1"/>
      <protection locked="0" hidden="1"/>
    </xf>
    <xf numFmtId="165" fontId="24" fillId="0" borderId="43" xfId="0" applyNumberFormat="1" applyFont="1" applyBorder="1" applyAlignment="1" applyProtection="1">
      <alignment horizontal="center" vertical="center" wrapText="1"/>
      <protection hidden="1"/>
    </xf>
    <xf numFmtId="9" fontId="23" fillId="0" borderId="14" xfId="0" applyNumberFormat="1" applyFont="1" applyBorder="1" applyAlignment="1">
      <alignment horizontal="center" vertical="center"/>
    </xf>
    <xf numFmtId="0" fontId="20" fillId="0" borderId="13" xfId="0" applyFont="1" applyBorder="1" applyAlignment="1">
      <alignment vertical="center" wrapText="1"/>
    </xf>
    <xf numFmtId="0" fontId="0" fillId="0" borderId="2" xfId="0" applyBorder="1" applyAlignment="1" applyProtection="1">
      <alignment horizontal="left"/>
      <protection locked="0"/>
    </xf>
    <xf numFmtId="0" fontId="0" fillId="0" borderId="0" xfId="0" applyAlignment="1" applyProtection="1">
      <alignment horizontal="left"/>
      <protection locked="0"/>
    </xf>
    <xf numFmtId="0" fontId="2" fillId="0" borderId="0" xfId="0" applyFont="1" applyAlignment="1" applyProtection="1">
      <alignment horizontal="center" vertical="top"/>
      <protection locked="0"/>
    </xf>
    <xf numFmtId="0" fontId="2" fillId="0" borderId="0" xfId="0" applyFont="1" applyAlignment="1" applyProtection="1">
      <alignment horizontal="left" vertical="top" wrapText="1"/>
      <protection locked="0"/>
    </xf>
    <xf numFmtId="0" fontId="5" fillId="2" borderId="2" xfId="0" applyFont="1" applyFill="1" applyBorder="1" applyAlignment="1" applyProtection="1">
      <alignment horizontal="center" vertical="center" wrapText="1"/>
      <protection locked="0"/>
    </xf>
    <xf numFmtId="0" fontId="5" fillId="2" borderId="0" xfId="0" applyFont="1" applyFill="1" applyAlignment="1" applyProtection="1">
      <alignment horizontal="center" vertical="center" wrapText="1"/>
      <protection locked="0"/>
    </xf>
    <xf numFmtId="0" fontId="0" fillId="0" borderId="0" xfId="0" applyAlignment="1" applyProtection="1">
      <alignment horizontal="left" vertical="top"/>
      <protection locked="0"/>
    </xf>
    <xf numFmtId="0" fontId="8" fillId="0" borderId="0" xfId="0" applyFont="1" applyAlignment="1" applyProtection="1">
      <alignment horizontal="center" vertical="top" wrapText="1"/>
      <protection locked="0"/>
    </xf>
    <xf numFmtId="0" fontId="0" fillId="0" borderId="0" xfId="0" applyAlignment="1" applyProtection="1">
      <alignment horizontal="left" vertical="top" wrapText="1"/>
      <protection locked="0"/>
    </xf>
    <xf numFmtId="0" fontId="2" fillId="0" borderId="0" xfId="0" quotePrefix="1" applyFont="1" applyAlignment="1" applyProtection="1">
      <alignment horizontal="left" vertical="top" wrapText="1"/>
      <protection locked="0"/>
    </xf>
    <xf numFmtId="0" fontId="5" fillId="11" borderId="6" xfId="0" applyFont="1" applyFill="1" applyBorder="1" applyAlignment="1">
      <alignment horizontal="center" vertical="center"/>
    </xf>
    <xf numFmtId="0" fontId="5" fillId="11" borderId="19" xfId="0" applyFont="1" applyFill="1" applyBorder="1" applyAlignment="1">
      <alignment horizontal="center" vertical="center"/>
    </xf>
    <xf numFmtId="0" fontId="5" fillId="11" borderId="5" xfId="0" applyFont="1" applyFill="1" applyBorder="1" applyAlignment="1">
      <alignment horizontal="center" vertical="center"/>
    </xf>
    <xf numFmtId="0" fontId="22" fillId="0" borderId="0" xfId="0" applyFont="1" applyAlignment="1">
      <alignment horizontal="center" vertical="top" wrapText="1"/>
    </xf>
    <xf numFmtId="0" fontId="10" fillId="14" borderId="6" xfId="0" applyFont="1" applyFill="1" applyBorder="1" applyAlignment="1">
      <alignment horizontal="left" vertical="center" wrapText="1"/>
    </xf>
    <xf numFmtId="0" fontId="10" fillId="14" borderId="27" xfId="0" applyFont="1" applyFill="1" applyBorder="1" applyAlignment="1">
      <alignment horizontal="left" vertical="center" wrapText="1"/>
    </xf>
    <xf numFmtId="49" fontId="21" fillId="12" borderId="28" xfId="0" applyNumberFormat="1" applyFont="1" applyFill="1" applyBorder="1" applyAlignment="1">
      <alignment horizontal="center" vertical="center" wrapText="1"/>
    </xf>
    <xf numFmtId="49" fontId="21" fillId="12" borderId="19" xfId="0" applyNumberFormat="1" applyFont="1" applyFill="1" applyBorder="1" applyAlignment="1">
      <alignment horizontal="center" vertical="center" wrapText="1"/>
    </xf>
    <xf numFmtId="49" fontId="21" fillId="12" borderId="27" xfId="0" applyNumberFormat="1" applyFont="1" applyFill="1" applyBorder="1" applyAlignment="1">
      <alignment horizontal="center" vertical="center" wrapText="1"/>
    </xf>
    <xf numFmtId="0" fontId="19" fillId="0" borderId="23" xfId="0" applyFont="1" applyBorder="1" applyAlignment="1">
      <alignment horizontal="center"/>
    </xf>
    <xf numFmtId="0" fontId="19" fillId="0" borderId="22" xfId="0" applyFont="1" applyBorder="1" applyAlignment="1">
      <alignment horizontal="center"/>
    </xf>
    <xf numFmtId="0" fontId="19" fillId="0" borderId="21" xfId="0" applyFont="1" applyBorder="1" applyAlignment="1">
      <alignment horizontal="center"/>
    </xf>
    <xf numFmtId="0" fontId="19" fillId="0" borderId="9" xfId="0" applyFont="1" applyBorder="1" applyAlignment="1">
      <alignment horizontal="center"/>
    </xf>
    <xf numFmtId="0" fontId="24" fillId="0" borderId="9" xfId="0" applyFont="1" applyBorder="1" applyAlignment="1" applyProtection="1">
      <alignment horizontal="center" vertical="center" wrapText="1"/>
      <protection locked="0" hidden="1"/>
    </xf>
    <xf numFmtId="165" fontId="24" fillId="0" borderId="3" xfId="0" applyNumberFormat="1" applyFont="1" applyBorder="1" applyAlignment="1" applyProtection="1">
      <alignment horizontal="center" vertical="center" wrapText="1"/>
      <protection hidden="1"/>
    </xf>
    <xf numFmtId="165" fontId="24" fillId="0" borderId="9" xfId="0" applyNumberFormat="1" applyFont="1" applyBorder="1" applyAlignment="1" applyProtection="1">
      <alignment horizontal="center" vertical="center" wrapText="1"/>
      <protection hidden="1"/>
    </xf>
    <xf numFmtId="10" fontId="23" fillId="0" borderId="3" xfId="0" applyNumberFormat="1" applyFont="1" applyBorder="1" applyAlignment="1">
      <alignment horizontal="center" vertical="center"/>
    </xf>
    <xf numFmtId="10" fontId="23" fillId="0" borderId="9" xfId="0" applyNumberFormat="1" applyFont="1" applyBorder="1" applyAlignment="1">
      <alignment horizontal="center" vertical="center"/>
    </xf>
    <xf numFmtId="0" fontId="23" fillId="0" borderId="11" xfId="0" applyFont="1" applyBorder="1" applyAlignment="1">
      <alignment vertical="center" wrapText="1"/>
    </xf>
    <xf numFmtId="0" fontId="23" fillId="0" borderId="8" xfId="0" applyFont="1" applyBorder="1" applyAlignment="1">
      <alignment vertical="center" wrapText="1"/>
    </xf>
    <xf numFmtId="0" fontId="13" fillId="9" borderId="41" xfId="0" applyFont="1" applyFill="1" applyBorder="1" applyAlignment="1">
      <alignment horizontal="center" vertical="center" textRotation="90"/>
    </xf>
    <xf numFmtId="0" fontId="19" fillId="9" borderId="50" xfId="0" applyFont="1" applyFill="1" applyBorder="1" applyAlignment="1">
      <alignment horizontal="center" vertical="center"/>
    </xf>
    <xf numFmtId="0" fontId="19" fillId="9" borderId="12" xfId="0" applyFont="1" applyFill="1" applyBorder="1" applyAlignment="1">
      <alignment horizontal="center" vertical="center"/>
    </xf>
    <xf numFmtId="0" fontId="23" fillId="0" borderId="56" xfId="0" applyFont="1" applyBorder="1" applyAlignment="1">
      <alignment horizontal="left" vertical="center" wrapText="1"/>
    </xf>
    <xf numFmtId="0" fontId="23" fillId="0" borderId="3" xfId="0" applyFont="1" applyBorder="1" applyAlignment="1">
      <alignment horizontal="left" vertical="center" wrapText="1"/>
    </xf>
    <xf numFmtId="0" fontId="23" fillId="0" borderId="56" xfId="0" applyFont="1" applyBorder="1" applyAlignment="1">
      <alignment vertical="center" wrapText="1"/>
    </xf>
    <xf numFmtId="0" fontId="23" fillId="0" borderId="3" xfId="0" applyFont="1" applyBorder="1" applyAlignment="1">
      <alignment vertical="center" wrapText="1"/>
    </xf>
    <xf numFmtId="0" fontId="26" fillId="0" borderId="56" xfId="0" applyFont="1" applyBorder="1" applyAlignment="1">
      <alignment horizontal="left" vertical="top" wrapText="1"/>
    </xf>
    <xf numFmtId="0" fontId="20" fillId="0" borderId="3" xfId="0" applyFont="1" applyBorder="1" applyAlignment="1">
      <alignment horizontal="left" vertical="top" wrapText="1"/>
    </xf>
    <xf numFmtId="0" fontId="20" fillId="0" borderId="56" xfId="0" applyFont="1" applyBorder="1" applyAlignment="1">
      <alignment horizontal="left" vertical="top" wrapText="1"/>
    </xf>
    <xf numFmtId="0" fontId="26" fillId="0" borderId="3" xfId="0" applyFont="1" applyBorder="1" applyAlignment="1">
      <alignment horizontal="left" vertical="top" wrapText="1"/>
    </xf>
    <xf numFmtId="10" fontId="23" fillId="0" borderId="56" xfId="0" applyNumberFormat="1" applyFont="1" applyBorder="1" applyAlignment="1">
      <alignment horizontal="center" vertical="center"/>
    </xf>
    <xf numFmtId="0" fontId="20" fillId="0" borderId="25" xfId="0" applyFont="1" applyBorder="1" applyAlignment="1">
      <alignment vertical="center" wrapText="1"/>
    </xf>
    <xf numFmtId="0" fontId="24" fillId="0" borderId="56" xfId="0" applyFont="1" applyBorder="1" applyAlignment="1" applyProtection="1">
      <alignment horizontal="center" vertical="center" wrapText="1"/>
      <protection locked="0" hidden="1"/>
    </xf>
    <xf numFmtId="0" fontId="13" fillId="9" borderId="12" xfId="0" applyFont="1" applyFill="1" applyBorder="1" applyAlignment="1">
      <alignment horizontal="center" vertical="center" wrapText="1"/>
    </xf>
    <xf numFmtId="0" fontId="25" fillId="0" borderId="3" xfId="0" applyFont="1" applyBorder="1" applyAlignment="1">
      <alignment horizontal="left" vertical="top" wrapText="1"/>
    </xf>
    <xf numFmtId="0" fontId="23" fillId="0" borderId="3" xfId="0" applyFont="1" applyBorder="1" applyAlignment="1">
      <alignment horizontal="left" vertical="top" wrapText="1"/>
    </xf>
    <xf numFmtId="0" fontId="19" fillId="0" borderId="6" xfId="0" applyFont="1" applyBorder="1" applyAlignment="1">
      <alignment horizontal="center" vertical="center"/>
    </xf>
    <xf numFmtId="0" fontId="19" fillId="0" borderId="5" xfId="0" applyFont="1" applyBorder="1" applyAlignment="1">
      <alignment horizontal="center" vertical="center"/>
    </xf>
    <xf numFmtId="0" fontId="13" fillId="9" borderId="10" xfId="0" applyFont="1" applyFill="1" applyBorder="1" applyAlignment="1">
      <alignment horizontal="center" vertical="center"/>
    </xf>
    <xf numFmtId="0" fontId="23" fillId="0" borderId="9" xfId="0" applyFont="1" applyBorder="1" applyAlignment="1">
      <alignment horizontal="left" vertical="center" wrapText="1"/>
    </xf>
    <xf numFmtId="0" fontId="23" fillId="0" borderId="9" xfId="0" applyFont="1" applyBorder="1" applyAlignment="1">
      <alignment horizontal="left" vertical="top" wrapText="1"/>
    </xf>
    <xf numFmtId="165" fontId="24" fillId="0" borderId="56" xfId="0" applyNumberFormat="1" applyFont="1" applyBorder="1" applyAlignment="1" applyProtection="1">
      <alignment horizontal="center" vertical="center" wrapText="1"/>
      <protection hidden="1"/>
    </xf>
    <xf numFmtId="0" fontId="23" fillId="0" borderId="51" xfId="0" applyFont="1" applyBorder="1" applyAlignment="1">
      <alignment horizontal="left" vertical="top" wrapText="1"/>
    </xf>
    <xf numFmtId="0" fontId="23" fillId="0" borderId="44" xfId="0" applyFont="1" applyBorder="1" applyAlignment="1">
      <alignment horizontal="left" vertical="top" wrapText="1"/>
    </xf>
    <xf numFmtId="0" fontId="24" fillId="0" borderId="12" xfId="0" applyFont="1" applyBorder="1" applyAlignment="1" applyProtection="1">
      <alignment horizontal="center" vertical="center" wrapText="1"/>
      <protection locked="0" hidden="1"/>
    </xf>
    <xf numFmtId="0" fontId="24" fillId="0" borderId="10" xfId="0" applyFont="1" applyBorder="1" applyAlignment="1" applyProtection="1">
      <alignment horizontal="center" vertical="center" wrapText="1"/>
      <protection locked="0" hidden="1"/>
    </xf>
    <xf numFmtId="0" fontId="13" fillId="11" borderId="65" xfId="0" applyFont="1" applyFill="1" applyBorder="1" applyAlignment="1">
      <alignment horizontal="center" vertical="center"/>
    </xf>
    <xf numFmtId="0" fontId="13" fillId="11" borderId="66" xfId="0" applyFont="1" applyFill="1" applyBorder="1" applyAlignment="1">
      <alignment horizontal="center" vertical="center"/>
    </xf>
    <xf numFmtId="0" fontId="13" fillId="11" borderId="61" xfId="0" applyFont="1" applyFill="1" applyBorder="1" applyAlignment="1">
      <alignment horizontal="center" vertical="center"/>
    </xf>
    <xf numFmtId="0" fontId="23" fillId="0" borderId="12" xfId="0" applyFont="1" applyBorder="1" applyAlignment="1">
      <alignment horizontal="left" vertical="center" wrapText="1"/>
    </xf>
    <xf numFmtId="0" fontId="23" fillId="0" borderId="10" xfId="0" applyFont="1" applyBorder="1" applyAlignment="1">
      <alignment horizontal="left" vertical="center" wrapText="1"/>
    </xf>
    <xf numFmtId="0" fontId="20" fillId="0" borderId="9" xfId="0" applyFont="1" applyBorder="1" applyAlignment="1">
      <alignment horizontal="left" vertical="top" wrapText="1"/>
    </xf>
    <xf numFmtId="0" fontId="24" fillId="0" borderId="50" xfId="0" applyFont="1" applyBorder="1" applyAlignment="1" applyProtection="1">
      <alignment horizontal="center" vertical="center" wrapText="1"/>
      <protection locked="0" hidden="1"/>
    </xf>
    <xf numFmtId="0" fontId="23" fillId="0" borderId="25" xfId="0" applyFont="1" applyBorder="1" applyAlignment="1">
      <alignment vertical="center" wrapText="1"/>
    </xf>
    <xf numFmtId="0" fontId="13" fillId="11" borderId="64" xfId="0" applyFont="1" applyFill="1" applyBorder="1" applyAlignment="1">
      <alignment horizontal="center" vertical="center"/>
    </xf>
    <xf numFmtId="0" fontId="13" fillId="11" borderId="55" xfId="0" applyFont="1" applyFill="1" applyBorder="1" applyAlignment="1">
      <alignment horizontal="center" vertical="center"/>
    </xf>
    <xf numFmtId="0" fontId="23" fillId="0" borderId="50" xfId="0" applyFont="1" applyBorder="1" applyAlignment="1">
      <alignment horizontal="left" vertical="center" wrapText="1"/>
    </xf>
    <xf numFmtId="0" fontId="25" fillId="0" borderId="56" xfId="0" applyFont="1" applyBorder="1" applyAlignment="1">
      <alignment horizontal="left" vertical="top" wrapText="1"/>
    </xf>
    <xf numFmtId="0" fontId="23" fillId="0" borderId="56" xfId="0" applyFont="1" applyBorder="1" applyAlignment="1">
      <alignment horizontal="left" vertical="top" wrapText="1"/>
    </xf>
    <xf numFmtId="0" fontId="23" fillId="0" borderId="48" xfId="0" applyFont="1" applyBorder="1" applyAlignment="1">
      <alignment horizontal="left" vertical="top" wrapText="1"/>
    </xf>
    <xf numFmtId="0" fontId="24" fillId="0" borderId="41" xfId="0" applyFont="1" applyBorder="1" applyAlignment="1" applyProtection="1">
      <alignment horizontal="center" vertical="center" wrapText="1"/>
      <protection locked="0" hidden="1"/>
    </xf>
    <xf numFmtId="10" fontId="23" fillId="0" borderId="14" xfId="0" applyNumberFormat="1" applyFont="1" applyBorder="1" applyAlignment="1">
      <alignment horizontal="center" vertical="center"/>
    </xf>
    <xf numFmtId="10" fontId="23" fillId="0" borderId="38" xfId="0" applyNumberFormat="1" applyFont="1" applyBorder="1" applyAlignment="1">
      <alignment horizontal="center" vertical="center"/>
    </xf>
    <xf numFmtId="0" fontId="13" fillId="11" borderId="12" xfId="0" applyFont="1" applyFill="1" applyBorder="1" applyAlignment="1">
      <alignment horizontal="center" vertical="center"/>
    </xf>
    <xf numFmtId="0" fontId="13" fillId="11" borderId="10" xfId="0" applyFont="1" applyFill="1" applyBorder="1" applyAlignment="1">
      <alignment horizontal="center" vertical="center"/>
    </xf>
    <xf numFmtId="0" fontId="23" fillId="0" borderId="38" xfId="0" applyFont="1" applyBorder="1" applyAlignment="1">
      <alignment horizontal="left" vertical="center" wrapText="1"/>
    </xf>
    <xf numFmtId="0" fontId="23" fillId="0" borderId="51" xfId="0" applyFont="1" applyBorder="1" applyAlignment="1">
      <alignment horizontal="left" vertical="center" wrapText="1"/>
    </xf>
    <xf numFmtId="0" fontId="23" fillId="0" borderId="52" xfId="0" applyFont="1" applyBorder="1" applyAlignment="1">
      <alignment horizontal="left" vertical="center" wrapText="1"/>
    </xf>
    <xf numFmtId="0" fontId="23" fillId="0" borderId="12" xfId="0" applyFont="1" applyBorder="1" applyAlignment="1">
      <alignment horizontal="left" vertical="top" wrapText="1"/>
    </xf>
    <xf numFmtId="0" fontId="23" fillId="0" borderId="41" xfId="0" applyFont="1" applyBorder="1" applyAlignment="1">
      <alignment horizontal="left" vertical="top" wrapText="1"/>
    </xf>
    <xf numFmtId="0" fontId="23" fillId="0" borderId="38" xfId="0" applyFont="1" applyBorder="1" applyAlignment="1">
      <alignment horizontal="left" vertical="top" wrapText="1"/>
    </xf>
    <xf numFmtId="0" fontId="23" fillId="0" borderId="11" xfId="0" applyFont="1" applyBorder="1" applyAlignment="1">
      <alignment horizontal="left" vertical="top" wrapText="1"/>
    </xf>
    <xf numFmtId="0" fontId="23" fillId="0" borderId="39" xfId="0" applyFont="1" applyBorder="1" applyAlignment="1">
      <alignment horizontal="left" vertical="top" wrapText="1"/>
    </xf>
    <xf numFmtId="0" fontId="24" fillId="0" borderId="38" xfId="0" applyFont="1" applyBorder="1" applyAlignment="1" applyProtection="1">
      <alignment horizontal="center" vertical="center" wrapText="1"/>
      <protection locked="0" hidden="1"/>
    </xf>
    <xf numFmtId="0" fontId="23" fillId="0" borderId="11" xfId="0" applyFont="1" applyBorder="1" applyAlignment="1">
      <alignment horizontal="center" vertical="center" wrapText="1"/>
    </xf>
    <xf numFmtId="0" fontId="12" fillId="0" borderId="51" xfId="0" applyFont="1" applyBorder="1" applyAlignment="1">
      <alignment horizontal="left" vertical="center" wrapText="1"/>
    </xf>
    <xf numFmtId="0" fontId="12" fillId="0" borderId="51" xfId="0" applyFont="1" applyBorder="1" applyAlignment="1">
      <alignment horizontal="left" vertical="center"/>
    </xf>
    <xf numFmtId="0" fontId="46" fillId="0" borderId="3" xfId="0" applyFont="1" applyBorder="1" applyAlignment="1">
      <alignment horizontal="left" vertical="center" wrapText="1"/>
    </xf>
    <xf numFmtId="0" fontId="23" fillId="10" borderId="12" xfId="0" applyFont="1" applyFill="1" applyBorder="1" applyAlignment="1">
      <alignment horizontal="center" vertical="top" wrapText="1"/>
    </xf>
    <xf numFmtId="0" fontId="23" fillId="10" borderId="3" xfId="0" applyFont="1" applyFill="1" applyBorder="1" applyAlignment="1">
      <alignment horizontal="center" vertical="top" wrapText="1"/>
    </xf>
    <xf numFmtId="0" fontId="23" fillId="10" borderId="11" xfId="0" applyFont="1" applyFill="1" applyBorder="1" applyAlignment="1">
      <alignment horizontal="center" vertical="top" wrapText="1"/>
    </xf>
    <xf numFmtId="0" fontId="23" fillId="0" borderId="11" xfId="0" applyFont="1" applyBorder="1" applyAlignment="1">
      <alignment horizontal="center" vertical="top" wrapText="1"/>
    </xf>
    <xf numFmtId="0" fontId="23" fillId="0" borderId="12" xfId="0" applyFont="1" applyBorder="1" applyAlignment="1">
      <alignment horizontal="center" vertical="top" wrapText="1"/>
    </xf>
    <xf numFmtId="0" fontId="23" fillId="0" borderId="3" xfId="0" applyFont="1" applyBorder="1" applyAlignment="1">
      <alignment horizontal="center" vertical="top" wrapText="1"/>
    </xf>
    <xf numFmtId="0" fontId="23" fillId="0" borderId="51" xfId="0" applyFont="1" applyBorder="1" applyAlignment="1">
      <alignment vertical="center" wrapText="1"/>
    </xf>
    <xf numFmtId="0" fontId="20" fillId="0" borderId="11" xfId="0" applyFont="1" applyBorder="1" applyAlignment="1">
      <alignment horizontal="left" vertical="top" wrapText="1"/>
    </xf>
    <xf numFmtId="0" fontId="20" fillId="0" borderId="12" xfId="0" applyFont="1" applyBorder="1" applyAlignment="1">
      <alignment horizontal="left" vertical="top" wrapText="1"/>
    </xf>
    <xf numFmtId="0" fontId="13" fillId="11" borderId="50" xfId="0" applyFont="1" applyFill="1" applyBorder="1" applyAlignment="1">
      <alignment horizontal="center" vertical="center" textRotation="90"/>
    </xf>
    <xf numFmtId="0" fontId="13" fillId="11" borderId="41" xfId="0" applyFont="1" applyFill="1" applyBorder="1" applyAlignment="1">
      <alignment horizontal="center" vertical="center" textRotation="90"/>
    </xf>
    <xf numFmtId="0" fontId="13" fillId="14" borderId="56" xfId="0" applyFont="1" applyFill="1" applyBorder="1" applyAlignment="1">
      <alignment horizontal="center" vertical="center"/>
    </xf>
    <xf numFmtId="0" fontId="13" fillId="13" borderId="50" xfId="0" applyFont="1" applyFill="1" applyBorder="1" applyAlignment="1">
      <alignment horizontal="center" vertical="center"/>
    </xf>
    <xf numFmtId="0" fontId="13" fillId="13" borderId="56" xfId="0" applyFont="1" applyFill="1" applyBorder="1" applyAlignment="1">
      <alignment horizontal="center" vertical="center"/>
    </xf>
    <xf numFmtId="0" fontId="13" fillId="13" borderId="25" xfId="0" applyFont="1" applyFill="1" applyBorder="1" applyAlignment="1">
      <alignment horizontal="center" vertical="center"/>
    </xf>
    <xf numFmtId="0" fontId="19" fillId="11" borderId="50" xfId="0" applyFont="1" applyFill="1" applyBorder="1" applyAlignment="1">
      <alignment horizontal="center" vertical="center"/>
    </xf>
    <xf numFmtId="0" fontId="19" fillId="11" borderId="12" xfId="0" applyFont="1" applyFill="1" applyBorder="1" applyAlignment="1">
      <alignment horizontal="center" vertical="center"/>
    </xf>
    <xf numFmtId="0" fontId="23" fillId="0" borderId="14" xfId="0" applyFont="1" applyBorder="1" applyAlignment="1">
      <alignment horizontal="left" vertical="center" wrapText="1"/>
    </xf>
    <xf numFmtId="0" fontId="23" fillId="0" borderId="23" xfId="0" applyFont="1" applyBorder="1" applyAlignment="1">
      <alignment vertical="center" wrapText="1"/>
    </xf>
    <xf numFmtId="0" fontId="26" fillId="0" borderId="15" xfId="0" applyFont="1" applyBorder="1" applyAlignment="1">
      <alignment horizontal="left" vertical="top" wrapText="1"/>
    </xf>
    <xf numFmtId="0" fontId="26" fillId="0" borderId="14" xfId="0" applyFont="1" applyBorder="1" applyAlignment="1">
      <alignment horizontal="left" vertical="top" wrapText="1"/>
    </xf>
    <xf numFmtId="0" fontId="20" fillId="0" borderId="13" xfId="0" applyFont="1" applyBorder="1" applyAlignment="1">
      <alignment horizontal="left" vertical="top" wrapText="1"/>
    </xf>
    <xf numFmtId="0" fontId="23" fillId="0" borderId="37" xfId="0" applyFont="1" applyBorder="1" applyAlignment="1">
      <alignment horizontal="left" vertical="top" wrapText="1"/>
    </xf>
    <xf numFmtId="0" fontId="23" fillId="0" borderId="16" xfId="0" applyFont="1" applyBorder="1" applyAlignment="1">
      <alignment horizontal="left" vertical="top" wrapText="1"/>
    </xf>
    <xf numFmtId="0" fontId="24" fillId="0" borderId="42" xfId="0" applyFont="1" applyBorder="1" applyAlignment="1" applyProtection="1">
      <alignment horizontal="center" vertical="center" wrapText="1"/>
      <protection locked="0" hidden="1"/>
    </xf>
    <xf numFmtId="0" fontId="24" fillId="0" borderId="18" xfId="0" applyFont="1" applyBorder="1" applyAlignment="1" applyProtection="1">
      <alignment horizontal="center" vertical="center" wrapText="1"/>
      <protection locked="0" hidden="1"/>
    </xf>
    <xf numFmtId="0" fontId="23" fillId="0" borderId="13" xfId="0" applyFont="1" applyBorder="1" applyAlignment="1">
      <alignment vertical="center" wrapText="1"/>
    </xf>
    <xf numFmtId="0" fontId="24" fillId="0" borderId="15" xfId="0" applyFont="1" applyBorder="1" applyAlignment="1" applyProtection="1">
      <alignment horizontal="center" vertical="center" wrapText="1"/>
      <protection locked="0" hidden="1"/>
    </xf>
    <xf numFmtId="0" fontId="23" fillId="0" borderId="39" xfId="0" applyFont="1" applyBorder="1" applyAlignment="1">
      <alignment vertical="center" wrapText="1"/>
    </xf>
    <xf numFmtId="0" fontId="23" fillId="0" borderId="13" xfId="0" applyFont="1" applyBorder="1" applyAlignment="1">
      <alignment horizontal="left" vertical="top" wrapText="1"/>
    </xf>
    <xf numFmtId="0" fontId="13" fillId="11" borderId="41" xfId="0" applyFont="1" applyFill="1" applyBorder="1" applyAlignment="1">
      <alignment horizontal="center" vertical="center"/>
    </xf>
    <xf numFmtId="0" fontId="25" fillId="0" borderId="42" xfId="0" applyFont="1" applyBorder="1" applyAlignment="1">
      <alignment horizontal="left" vertical="top" wrapText="1"/>
    </xf>
    <xf numFmtId="0" fontId="23" fillId="0" borderId="42" xfId="0" applyFont="1" applyBorder="1" applyAlignment="1">
      <alignment horizontal="left" vertical="top" wrapText="1"/>
    </xf>
    <xf numFmtId="0" fontId="23" fillId="0" borderId="18" xfId="0" applyFont="1" applyBorder="1" applyAlignment="1">
      <alignment horizontal="left" vertical="top" wrapText="1"/>
    </xf>
    <xf numFmtId="0" fontId="23" fillId="0" borderId="35" xfId="0" applyFont="1" applyBorder="1" applyAlignment="1">
      <alignment horizontal="left" vertical="top" wrapText="1"/>
    </xf>
    <xf numFmtId="0" fontId="23" fillId="0" borderId="17" xfId="0" applyFont="1" applyBorder="1" applyAlignment="1">
      <alignment horizontal="left" vertical="top" wrapText="1"/>
    </xf>
    <xf numFmtId="2" fontId="13" fillId="11" borderId="12" xfId="0" applyNumberFormat="1" applyFont="1" applyFill="1" applyBorder="1" applyAlignment="1">
      <alignment horizontal="center" vertical="center"/>
    </xf>
    <xf numFmtId="2" fontId="13" fillId="11" borderId="41" xfId="0" applyNumberFormat="1" applyFont="1" applyFill="1" applyBorder="1" applyAlignment="1">
      <alignment horizontal="center" vertical="center"/>
    </xf>
    <xf numFmtId="0" fontId="23" fillId="0" borderId="15" xfId="0" applyFont="1" applyBorder="1" applyAlignment="1">
      <alignment horizontal="left" vertical="top" wrapText="1"/>
    </xf>
    <xf numFmtId="0" fontId="23" fillId="0" borderId="14" xfId="0" applyFont="1" applyBorder="1" applyAlignment="1">
      <alignment horizontal="left" vertical="top" wrapText="1"/>
    </xf>
    <xf numFmtId="0" fontId="25" fillId="0" borderId="41" xfId="0" applyFont="1" applyBorder="1" applyAlignment="1">
      <alignment horizontal="left" vertical="top" wrapText="1"/>
    </xf>
    <xf numFmtId="0" fontId="23" fillId="0" borderId="52" xfId="0" applyFont="1" applyBorder="1" applyAlignment="1">
      <alignment vertical="center" wrapText="1"/>
    </xf>
    <xf numFmtId="0" fontId="20" fillId="0" borderId="37" xfId="0" applyFont="1" applyBorder="1" applyAlignment="1">
      <alignment horizontal="left" vertical="top" wrapText="1"/>
    </xf>
    <xf numFmtId="10" fontId="23" fillId="0" borderId="35" xfId="0" applyNumberFormat="1" applyFont="1" applyBorder="1" applyAlignment="1">
      <alignment horizontal="center" vertical="center"/>
    </xf>
    <xf numFmtId="0" fontId="23" fillId="0" borderId="2" xfId="0" applyFont="1" applyBorder="1" applyAlignment="1">
      <alignment horizontal="left" vertical="center" wrapText="1"/>
    </xf>
    <xf numFmtId="0" fontId="23" fillId="0" borderId="23" xfId="0" applyFont="1" applyBorder="1" applyAlignment="1">
      <alignment horizontal="left" vertical="center" wrapText="1"/>
    </xf>
    <xf numFmtId="0" fontId="23" fillId="0" borderId="52"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35" xfId="0" applyFont="1" applyBorder="1" applyAlignment="1">
      <alignment horizontal="left" vertical="center" wrapText="1"/>
    </xf>
    <xf numFmtId="0" fontId="23" fillId="0" borderId="2" xfId="0" applyFont="1" applyBorder="1" applyAlignment="1">
      <alignment vertical="center" wrapText="1"/>
    </xf>
    <xf numFmtId="0" fontId="13" fillId="11" borderId="50" xfId="0" applyFont="1" applyFill="1" applyBorder="1" applyAlignment="1">
      <alignment horizontal="center" vertical="center"/>
    </xf>
    <xf numFmtId="0" fontId="23" fillId="0" borderId="48" xfId="0" applyFont="1" applyBorder="1" applyAlignment="1">
      <alignment horizontal="left" vertical="center" wrapText="1"/>
    </xf>
    <xf numFmtId="0" fontId="23" fillId="0" borderId="58" xfId="0" applyFont="1" applyBorder="1" applyAlignment="1">
      <alignment horizontal="left" vertical="top" wrapText="1"/>
    </xf>
    <xf numFmtId="0" fontId="25" fillId="0" borderId="43" xfId="0" applyFont="1" applyBorder="1" applyAlignment="1">
      <alignment horizontal="left" vertical="top" wrapText="1"/>
    </xf>
    <xf numFmtId="0" fontId="25" fillId="0" borderId="35" xfId="0" applyFont="1" applyBorder="1" applyAlignment="1">
      <alignment horizontal="left" vertical="top" wrapText="1"/>
    </xf>
    <xf numFmtId="0" fontId="25" fillId="0" borderId="14" xfId="0" applyFont="1" applyBorder="1" applyAlignment="1">
      <alignment horizontal="left" vertical="top" wrapText="1"/>
    </xf>
    <xf numFmtId="0" fontId="23" fillId="0" borderId="29" xfId="0" applyFont="1" applyBorder="1" applyAlignment="1">
      <alignment horizontal="left" vertical="top" wrapText="1"/>
    </xf>
    <xf numFmtId="0" fontId="24" fillId="0" borderId="12" xfId="0" applyFont="1" applyBorder="1" applyAlignment="1" applyProtection="1">
      <alignment horizontal="center" vertical="top" wrapText="1"/>
      <protection locked="0" hidden="1"/>
    </xf>
    <xf numFmtId="0" fontId="23" fillId="0" borderId="11" xfId="0" applyFont="1" applyBorder="1" applyAlignment="1">
      <alignment vertical="top" wrapText="1"/>
    </xf>
    <xf numFmtId="0" fontId="23" fillId="0" borderId="39" xfId="0" applyFont="1" applyBorder="1" applyAlignment="1">
      <alignment vertical="top" wrapText="1"/>
    </xf>
    <xf numFmtId="0" fontId="23" fillId="0" borderId="51" xfId="0" applyFont="1" applyBorder="1" applyAlignment="1">
      <alignment vertical="top" wrapText="1"/>
    </xf>
    <xf numFmtId="0" fontId="50" fillId="0" borderId="12" xfId="0" applyFont="1" applyBorder="1" applyAlignment="1">
      <alignment horizontal="left" vertical="top" wrapText="1"/>
    </xf>
    <xf numFmtId="0" fontId="51" fillId="0" borderId="3" xfId="0" applyFont="1" applyBorder="1" applyAlignment="1">
      <alignment horizontal="left" vertical="top" wrapText="1"/>
    </xf>
    <xf numFmtId="0" fontId="51" fillId="0" borderId="51" xfId="0" applyFont="1" applyBorder="1" applyAlignment="1">
      <alignment horizontal="left" vertical="top" wrapText="1"/>
    </xf>
    <xf numFmtId="165" fontId="24" fillId="0" borderId="14" xfId="0" applyNumberFormat="1" applyFont="1" applyBorder="1" applyAlignment="1" applyProtection="1">
      <alignment horizontal="center" vertical="center" wrapText="1"/>
      <protection hidden="1"/>
    </xf>
    <xf numFmtId="10" fontId="23" fillId="0" borderId="3" xfId="0" applyNumberFormat="1" applyFont="1" applyBorder="1" applyAlignment="1">
      <alignment horizontal="center" vertical="top"/>
    </xf>
    <xf numFmtId="10" fontId="23" fillId="0" borderId="38" xfId="0" applyNumberFormat="1" applyFont="1" applyBorder="1" applyAlignment="1">
      <alignment horizontal="center" vertical="top"/>
    </xf>
    <xf numFmtId="10" fontId="23" fillId="0" borderId="14" xfId="0" applyNumberFormat="1" applyFont="1" applyBorder="1" applyAlignment="1">
      <alignment horizontal="center" vertical="top"/>
    </xf>
    <xf numFmtId="0" fontId="23" fillId="0" borderId="13" xfId="0" applyFont="1" applyBorder="1" applyAlignment="1">
      <alignment vertical="top" wrapText="1"/>
    </xf>
    <xf numFmtId="10" fontId="23" fillId="0" borderId="35" xfId="0" applyNumberFormat="1" applyFont="1" applyBorder="1" applyAlignment="1">
      <alignment horizontal="center" vertical="top"/>
    </xf>
    <xf numFmtId="0" fontId="19" fillId="9" borderId="41" xfId="0" applyFont="1" applyFill="1" applyBorder="1" applyAlignment="1">
      <alignment horizontal="center" vertical="top"/>
    </xf>
    <xf numFmtId="0" fontId="19" fillId="9" borderId="42" xfId="0" applyFont="1" applyFill="1" applyBorder="1" applyAlignment="1">
      <alignment horizontal="center" vertical="top"/>
    </xf>
    <xf numFmtId="0" fontId="19" fillId="9" borderId="15" xfId="0" applyFont="1" applyFill="1" applyBorder="1" applyAlignment="1">
      <alignment horizontal="center" vertical="top"/>
    </xf>
    <xf numFmtId="0" fontId="20" fillId="0" borderId="13" xfId="0" applyFont="1" applyBorder="1" applyAlignment="1">
      <alignment vertical="top" wrapText="1"/>
    </xf>
    <xf numFmtId="0" fontId="20" fillId="0" borderId="11" xfId="0" applyFont="1" applyBorder="1" applyAlignment="1">
      <alignment vertical="top" wrapText="1"/>
    </xf>
    <xf numFmtId="0" fontId="13" fillId="21" borderId="12" xfId="0" applyFont="1" applyFill="1" applyBorder="1" applyAlignment="1">
      <alignment horizontal="center" vertical="center"/>
    </xf>
    <xf numFmtId="0" fontId="13" fillId="21" borderId="41" xfId="0" applyFont="1" applyFill="1" applyBorder="1" applyAlignment="1">
      <alignment horizontal="center" vertical="center"/>
    </xf>
    <xf numFmtId="0" fontId="19" fillId="21" borderId="42" xfId="0" applyFont="1" applyFill="1" applyBorder="1" applyAlignment="1">
      <alignment horizontal="center" vertical="center"/>
    </xf>
    <xf numFmtId="0" fontId="19" fillId="21" borderId="15" xfId="0" applyFont="1" applyFill="1" applyBorder="1" applyAlignment="1">
      <alignment horizontal="center" vertical="center"/>
    </xf>
    <xf numFmtId="10" fontId="23" fillId="0" borderId="43" xfId="0" applyNumberFormat="1" applyFont="1" applyBorder="1" applyAlignment="1">
      <alignment horizontal="center" vertical="center"/>
    </xf>
    <xf numFmtId="0" fontId="13" fillId="21" borderId="41" xfId="0" applyFont="1" applyFill="1" applyBorder="1" applyAlignment="1">
      <alignment horizontal="center" vertical="center" wrapText="1"/>
    </xf>
    <xf numFmtId="0" fontId="13" fillId="21" borderId="42" xfId="0" applyFont="1" applyFill="1" applyBorder="1" applyAlignment="1">
      <alignment horizontal="center" vertical="center" wrapText="1"/>
    </xf>
    <xf numFmtId="0" fontId="13" fillId="21" borderId="15" xfId="0" applyFont="1" applyFill="1" applyBorder="1" applyAlignment="1">
      <alignment horizontal="center" vertical="center" wrapText="1"/>
    </xf>
    <xf numFmtId="0" fontId="23" fillId="0" borderId="39" xfId="0" applyFont="1" applyBorder="1" applyAlignment="1">
      <alignment horizontal="left" vertical="center" wrapText="1"/>
    </xf>
    <xf numFmtId="0" fontId="23" fillId="0" borderId="37" xfId="0" applyFont="1" applyBorder="1" applyAlignment="1">
      <alignment horizontal="left" vertical="center" wrapText="1"/>
    </xf>
    <xf numFmtId="0" fontId="23" fillId="0" borderId="13" xfId="0" applyFont="1" applyBorder="1" applyAlignment="1">
      <alignment horizontal="left" vertical="center" wrapText="1"/>
    </xf>
    <xf numFmtId="0" fontId="23" fillId="0" borderId="2" xfId="0" applyFont="1" applyBorder="1" applyAlignment="1">
      <alignment horizontal="left" vertical="top" wrapText="1"/>
    </xf>
    <xf numFmtId="0" fontId="23" fillId="0" borderId="23" xfId="0" applyFont="1" applyBorder="1" applyAlignment="1">
      <alignment horizontal="left" vertical="top" wrapText="1"/>
    </xf>
    <xf numFmtId="0" fontId="23" fillId="0" borderId="52" xfId="0" applyFont="1" applyBorder="1" applyAlignment="1">
      <alignment horizontal="left" vertical="top" wrapText="1"/>
    </xf>
    <xf numFmtId="0" fontId="23" fillId="0" borderId="11" xfId="0" applyFont="1" applyBorder="1" applyAlignment="1">
      <alignment horizontal="left" vertical="center" wrapText="1"/>
    </xf>
    <xf numFmtId="0" fontId="23" fillId="0" borderId="37" xfId="0" applyFont="1" applyBorder="1" applyAlignment="1">
      <alignment vertical="top" wrapText="1"/>
    </xf>
    <xf numFmtId="0" fontId="23" fillId="0" borderId="40" xfId="0" applyFont="1" applyBorder="1" applyAlignment="1">
      <alignment horizontal="left" vertical="top" wrapText="1"/>
    </xf>
    <xf numFmtId="0" fontId="23" fillId="0" borderId="36" xfId="0" applyFont="1" applyBorder="1" applyAlignment="1">
      <alignment horizontal="left" vertical="top" wrapText="1"/>
    </xf>
    <xf numFmtId="0" fontId="23" fillId="0" borderId="21" xfId="0" applyFont="1" applyBorder="1" applyAlignment="1">
      <alignment horizontal="left" vertical="top" wrapText="1"/>
    </xf>
    <xf numFmtId="0" fontId="23" fillId="0" borderId="37" xfId="0" applyFont="1" applyBorder="1" applyAlignment="1">
      <alignment vertical="center" wrapText="1"/>
    </xf>
    <xf numFmtId="0" fontId="13" fillId="21" borderId="15" xfId="0" applyFont="1" applyFill="1" applyBorder="1" applyAlignment="1">
      <alignment horizontal="center" vertical="center"/>
    </xf>
    <xf numFmtId="0" fontId="13" fillId="14" borderId="47" xfId="0" applyFont="1" applyFill="1" applyBorder="1" applyAlignment="1">
      <alignment horizontal="center" vertical="center"/>
    </xf>
    <xf numFmtId="0" fontId="13" fillId="13" borderId="57" xfId="0" applyFont="1" applyFill="1" applyBorder="1" applyAlignment="1">
      <alignment horizontal="center" vertical="center"/>
    </xf>
    <xf numFmtId="0" fontId="19" fillId="11" borderId="42" xfId="0" applyFont="1" applyFill="1" applyBorder="1" applyAlignment="1">
      <alignment horizontal="center" vertical="center"/>
    </xf>
    <xf numFmtId="0" fontId="19" fillId="11" borderId="15" xfId="0" applyFont="1" applyFill="1" applyBorder="1" applyAlignment="1">
      <alignment horizontal="center" vertical="center"/>
    </xf>
    <xf numFmtId="0" fontId="13" fillId="11" borderId="41" xfId="0" applyFont="1" applyFill="1" applyBorder="1" applyAlignment="1">
      <alignment horizontal="center" vertical="center" wrapText="1"/>
    </xf>
    <xf numFmtId="0" fontId="45" fillId="11" borderId="42" xfId="0" applyFont="1" applyFill="1" applyBorder="1" applyAlignment="1">
      <alignment horizontal="center" vertical="center" wrapText="1"/>
    </xf>
    <xf numFmtId="0" fontId="43" fillId="0" borderId="3" xfId="0" applyFont="1" applyBorder="1" applyAlignment="1">
      <alignment horizontal="left" vertical="center" wrapText="1"/>
    </xf>
    <xf numFmtId="0" fontId="13" fillId="11" borderId="42" xfId="0" applyFont="1" applyFill="1" applyBorder="1" applyAlignment="1">
      <alignment horizontal="center" vertical="center" wrapText="1"/>
    </xf>
    <xf numFmtId="0" fontId="43" fillId="0" borderId="14" xfId="0" applyFont="1" applyBorder="1" applyAlignment="1">
      <alignment horizontal="left" vertical="center" wrapText="1"/>
    </xf>
    <xf numFmtId="0" fontId="43" fillId="0" borderId="13" xfId="0" applyFont="1" applyBorder="1" applyAlignment="1">
      <alignment vertical="center" wrapText="1"/>
    </xf>
    <xf numFmtId="0" fontId="43" fillId="0" borderId="11" xfId="0" applyFont="1" applyBorder="1" applyAlignment="1">
      <alignment vertical="center" wrapText="1"/>
    </xf>
    <xf numFmtId="0" fontId="23" fillId="0" borderId="29" xfId="0" applyFont="1" applyBorder="1" applyAlignment="1">
      <alignment vertical="center" wrapText="1"/>
    </xf>
    <xf numFmtId="0" fontId="13" fillId="11" borderId="15" xfId="0" applyFont="1" applyFill="1" applyBorder="1" applyAlignment="1">
      <alignment horizontal="center" vertical="center"/>
    </xf>
    <xf numFmtId="10" fontId="23" fillId="0" borderId="17" xfId="0" applyNumberFormat="1" applyFont="1" applyBorder="1" applyAlignment="1">
      <alignment horizontal="center" vertical="center"/>
    </xf>
    <xf numFmtId="0" fontId="40" fillId="11" borderId="6" xfId="2" applyFont="1" applyFill="1" applyBorder="1" applyAlignment="1" applyProtection="1">
      <alignment horizontal="left" vertical="top" wrapText="1"/>
      <protection locked="0"/>
    </xf>
    <xf numFmtId="0" fontId="40" fillId="11" borderId="19" xfId="2" applyFont="1" applyFill="1" applyBorder="1" applyAlignment="1" applyProtection="1">
      <alignment horizontal="left" vertical="top" wrapText="1"/>
      <protection locked="0"/>
    </xf>
    <xf numFmtId="0" fontId="40" fillId="11" borderId="6" xfId="0" applyFont="1" applyFill="1" applyBorder="1" applyAlignment="1">
      <alignment horizontal="left" vertical="center" wrapText="1"/>
    </xf>
    <xf numFmtId="0" fontId="40" fillId="11" borderId="19" xfId="0" applyFont="1" applyFill="1" applyBorder="1" applyAlignment="1">
      <alignment horizontal="left" vertical="center" wrapText="1"/>
    </xf>
    <xf numFmtId="165" fontId="24" fillId="0" borderId="17" xfId="0" applyNumberFormat="1" applyFont="1" applyBorder="1" applyAlignment="1" applyProtection="1">
      <alignment horizontal="center" vertical="center" wrapText="1"/>
      <protection hidden="1"/>
    </xf>
    <xf numFmtId="0" fontId="13" fillId="11" borderId="3" xfId="0" applyFont="1" applyFill="1" applyBorder="1" applyAlignment="1">
      <alignment horizontal="center" vertical="center"/>
    </xf>
    <xf numFmtId="0" fontId="13" fillId="9" borderId="12" xfId="0" applyFont="1" applyFill="1" applyBorder="1" applyAlignment="1">
      <alignment vertical="center"/>
    </xf>
    <xf numFmtId="0" fontId="23" fillId="10" borderId="38" xfId="0" applyFont="1" applyFill="1" applyBorder="1" applyAlignment="1">
      <alignment vertical="center" wrapText="1"/>
    </xf>
    <xf numFmtId="0" fontId="23" fillId="10" borderId="35" xfId="0" applyFont="1" applyFill="1" applyBorder="1" applyAlignment="1">
      <alignment vertical="center" wrapText="1"/>
    </xf>
    <xf numFmtId="0" fontId="23" fillId="10" borderId="14" xfId="0" applyFont="1" applyFill="1" applyBorder="1" applyAlignment="1">
      <alignment vertical="center" wrapText="1"/>
    </xf>
    <xf numFmtId="0" fontId="20" fillId="0" borderId="51" xfId="0" applyFont="1" applyBorder="1" applyAlignment="1">
      <alignment vertical="center" wrapText="1"/>
    </xf>
    <xf numFmtId="0" fontId="23" fillId="10" borderId="35" xfId="0" applyFont="1" applyFill="1" applyBorder="1" applyAlignment="1">
      <alignment horizontal="left" vertical="center" wrapText="1"/>
    </xf>
    <xf numFmtId="0" fontId="23" fillId="10" borderId="14" xfId="0" applyFont="1" applyFill="1" applyBorder="1" applyAlignment="1">
      <alignment horizontal="left" vertical="center" wrapText="1"/>
    </xf>
    <xf numFmtId="0" fontId="20" fillId="0" borderId="23" xfId="0" applyFont="1" applyBorder="1" applyAlignment="1">
      <alignment vertical="center" wrapText="1"/>
    </xf>
    <xf numFmtId="164" fontId="23" fillId="0" borderId="3" xfId="0" applyNumberFormat="1" applyFont="1" applyBorder="1" applyAlignment="1">
      <alignment vertical="center"/>
    </xf>
    <xf numFmtId="166" fontId="23" fillId="0" borderId="3" xfId="0" applyNumberFormat="1" applyFont="1" applyBorder="1" applyAlignment="1">
      <alignment vertical="center"/>
    </xf>
    <xf numFmtId="164" fontId="23" fillId="0" borderId="56" xfId="0" applyNumberFormat="1" applyFont="1" applyBorder="1" applyAlignment="1">
      <alignment horizontal="center" vertical="center"/>
    </xf>
    <xf numFmtId="166" fontId="23" fillId="0" borderId="56" xfId="0" applyNumberFormat="1" applyFont="1" applyBorder="1" applyAlignment="1">
      <alignment horizontal="center" vertical="center"/>
    </xf>
    <xf numFmtId="166" fontId="23" fillId="0" borderId="3" xfId="0" applyNumberFormat="1" applyFont="1" applyBorder="1" applyAlignment="1">
      <alignment horizontal="center" vertical="center"/>
    </xf>
    <xf numFmtId="0" fontId="13" fillId="9" borderId="41" xfId="0" applyFont="1" applyFill="1" applyBorder="1" applyAlignment="1">
      <alignment horizontal="center" vertical="center" wrapText="1"/>
    </xf>
    <xf numFmtId="0" fontId="13" fillId="9" borderId="42" xfId="0" applyFont="1" applyFill="1" applyBorder="1" applyAlignment="1">
      <alignment horizontal="center" vertical="center" wrapText="1"/>
    </xf>
    <xf numFmtId="0" fontId="13" fillId="9" borderId="15" xfId="0" applyFont="1" applyFill="1" applyBorder="1" applyAlignment="1">
      <alignment horizontal="center" vertical="center" wrapText="1"/>
    </xf>
    <xf numFmtId="0" fontId="13" fillId="9" borderId="41" xfId="0" applyFont="1" applyFill="1" applyBorder="1" applyAlignment="1">
      <alignment horizontal="center" vertical="center"/>
    </xf>
    <xf numFmtId="0" fontId="23" fillId="10" borderId="38" xfId="0" applyFont="1" applyFill="1" applyBorder="1" applyAlignment="1">
      <alignment horizontal="left" vertical="center" wrapText="1"/>
    </xf>
    <xf numFmtId="0" fontId="13" fillId="9" borderId="15" xfId="0" applyFont="1" applyFill="1" applyBorder="1" applyAlignment="1">
      <alignment horizontal="center" vertical="center"/>
    </xf>
    <xf numFmtId="0" fontId="20" fillId="0" borderId="8" xfId="0" applyFont="1" applyBorder="1" applyAlignment="1">
      <alignment vertical="center" wrapText="1"/>
    </xf>
    <xf numFmtId="164" fontId="23" fillId="0" borderId="9" xfId="0" applyNumberFormat="1" applyFont="1" applyBorder="1" applyAlignment="1">
      <alignment horizontal="center" vertical="center"/>
    </xf>
    <xf numFmtId="166" fontId="23" fillId="0" borderId="9" xfId="0" applyNumberFormat="1" applyFont="1" applyBorder="1" applyAlignment="1">
      <alignment horizontal="center" vertical="center"/>
    </xf>
    <xf numFmtId="0" fontId="30" fillId="0" borderId="53" xfId="0" applyFont="1" applyBorder="1" applyAlignment="1">
      <alignment horizontal="center"/>
    </xf>
    <xf numFmtId="0" fontId="30" fillId="0" borderId="26" xfId="0" applyFont="1" applyBorder="1" applyAlignment="1">
      <alignment horizontal="center"/>
    </xf>
  </cellXfs>
  <cellStyles count="5">
    <cellStyle name="Bad 2" xfId="3" xr:uid="{513E8501-EDE1-481F-A38E-CC874F7E9DB9}"/>
    <cellStyle name="Normal" xfId="0" builtinId="0"/>
    <cellStyle name="Normal 2" xfId="2" xr:uid="{2595A0F0-9F58-40ED-AA3C-F0D50F4DC6BC}"/>
    <cellStyle name="Percent" xfId="1" builtinId="5"/>
    <cellStyle name="Percent 2" xfId="4" xr:uid="{A791AE2B-9DC1-43E4-AA66-EC945D39DEBA}"/>
  </cellStyles>
  <dxfs count="3">
    <dxf>
      <fill>
        <patternFill>
          <bgColor rgb="FF92D050"/>
        </patternFill>
      </fill>
    </dxf>
    <dxf>
      <fill>
        <patternFill>
          <bgColor rgb="FF92D050"/>
        </patternFill>
      </fill>
    </dxf>
    <dxf>
      <fill>
        <patternFill>
          <bgColor rgb="FFFF5B5B"/>
        </patternFill>
      </fill>
    </dxf>
  </dxfs>
  <tableStyles count="0" defaultTableStyle="TableStyleMedium2" defaultPivotStyle="PivotStyleLight16"/>
  <colors>
    <mruColors>
      <color rgb="FFD9D9D9"/>
      <color rgb="FFC97A00"/>
      <color rgb="FF22A2A8"/>
      <color rgb="FF96330F"/>
      <color rgb="FFC97AFF"/>
      <color rgb="FF71725B"/>
      <color rgb="FF0DB02B"/>
      <color rgb="FF0038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12</xdr:col>
      <xdr:colOff>944301</xdr:colOff>
      <xdr:row>9</xdr:row>
      <xdr:rowOff>0</xdr:rowOff>
    </xdr:from>
    <xdr:ext cx="1553154" cy="445511"/>
    <xdr:pic>
      <xdr:nvPicPr>
        <xdr:cNvPr id="2" name="Picture 1" hidden="1">
          <a:extLst>
            <a:ext uri="{FF2B5EF4-FFF2-40B4-BE49-F238E27FC236}">
              <a16:creationId xmlns:a16="http://schemas.microsoft.com/office/drawing/2014/main" id="{E5B4B5AD-B5AC-4BFA-A3AE-AAAF5586273B}"/>
            </a:ext>
          </a:extLst>
        </xdr:cNvPr>
        <xdr:cNvPicPr>
          <a:picLocks noChangeAspect="1"/>
        </xdr:cNvPicPr>
      </xdr:nvPicPr>
      <xdr:blipFill>
        <a:blip xmlns:r="http://schemas.openxmlformats.org/officeDocument/2006/relationships" r:embed="rId1"/>
        <a:stretch>
          <a:fillRect/>
        </a:stretch>
      </xdr:blipFill>
      <xdr:spPr>
        <a:xfrm>
          <a:off x="15330861" y="39757"/>
          <a:ext cx="1553154" cy="445511"/>
        </a:xfrm>
        <a:prstGeom prst="rect">
          <a:avLst/>
        </a:prstGeom>
      </xdr:spPr>
    </xdr:pic>
    <xdr:clientData/>
  </xdr:oneCellAnchor>
  <xdr:oneCellAnchor>
    <xdr:from>
      <xdr:col>12</xdr:col>
      <xdr:colOff>944301</xdr:colOff>
      <xdr:row>9</xdr:row>
      <xdr:rowOff>0</xdr:rowOff>
    </xdr:from>
    <xdr:ext cx="1553154" cy="443183"/>
    <xdr:pic>
      <xdr:nvPicPr>
        <xdr:cNvPr id="3" name="Picture 2" hidden="1">
          <a:extLst>
            <a:ext uri="{FF2B5EF4-FFF2-40B4-BE49-F238E27FC236}">
              <a16:creationId xmlns:a16="http://schemas.microsoft.com/office/drawing/2014/main" id="{9FF8C002-6C7C-4694-9568-3F75A4F68E1E}"/>
            </a:ext>
          </a:extLst>
        </xdr:cNvPr>
        <xdr:cNvPicPr>
          <a:picLocks noChangeAspect="1"/>
        </xdr:cNvPicPr>
      </xdr:nvPicPr>
      <xdr:blipFill>
        <a:blip xmlns:r="http://schemas.openxmlformats.org/officeDocument/2006/relationships" r:embed="rId1"/>
        <a:stretch>
          <a:fillRect/>
        </a:stretch>
      </xdr:blipFill>
      <xdr:spPr>
        <a:xfrm>
          <a:off x="15330861" y="39757"/>
          <a:ext cx="1553154" cy="443183"/>
        </a:xfrm>
        <a:prstGeom prst="rect">
          <a:avLst/>
        </a:prstGeom>
      </xdr:spPr>
    </xdr:pic>
    <xdr:clientData/>
  </xdr:oneCellAnchor>
  <xdr:oneCellAnchor>
    <xdr:from>
      <xdr:col>12</xdr:col>
      <xdr:colOff>944301</xdr:colOff>
      <xdr:row>9</xdr:row>
      <xdr:rowOff>0</xdr:rowOff>
    </xdr:from>
    <xdr:ext cx="1553154" cy="498428"/>
    <xdr:pic>
      <xdr:nvPicPr>
        <xdr:cNvPr id="4" name="Picture 3" hidden="1">
          <a:extLst>
            <a:ext uri="{FF2B5EF4-FFF2-40B4-BE49-F238E27FC236}">
              <a16:creationId xmlns:a16="http://schemas.microsoft.com/office/drawing/2014/main" id="{8EA61E64-CA03-46FE-95BE-A7517FF85495}"/>
            </a:ext>
          </a:extLst>
        </xdr:cNvPr>
        <xdr:cNvPicPr>
          <a:picLocks noChangeAspect="1"/>
        </xdr:cNvPicPr>
      </xdr:nvPicPr>
      <xdr:blipFill>
        <a:blip xmlns:r="http://schemas.openxmlformats.org/officeDocument/2006/relationships" r:embed="rId1"/>
        <a:stretch>
          <a:fillRect/>
        </a:stretch>
      </xdr:blipFill>
      <xdr:spPr>
        <a:xfrm>
          <a:off x="15330861" y="0"/>
          <a:ext cx="1553154" cy="498428"/>
        </a:xfrm>
        <a:prstGeom prst="rect">
          <a:avLst/>
        </a:prstGeom>
      </xdr:spPr>
    </xdr:pic>
    <xdr:clientData/>
  </xdr:oneCellAnchor>
  <xdr:twoCellAnchor>
    <xdr:from>
      <xdr:col>2</xdr:col>
      <xdr:colOff>2392680</xdr:colOff>
      <xdr:row>12</xdr:row>
      <xdr:rowOff>312420</xdr:rowOff>
    </xdr:from>
    <xdr:to>
      <xdr:col>8</xdr:col>
      <xdr:colOff>429985</xdr:colOff>
      <xdr:row>12</xdr:row>
      <xdr:rowOff>332014</xdr:rowOff>
    </xdr:to>
    <xdr:cxnSp macro="">
      <xdr:nvCxnSpPr>
        <xdr:cNvPr id="5" name="Straight Arrow Connector 4">
          <a:extLst>
            <a:ext uri="{FF2B5EF4-FFF2-40B4-BE49-F238E27FC236}">
              <a16:creationId xmlns:a16="http://schemas.microsoft.com/office/drawing/2014/main" id="{5623DDBA-94E0-4181-9DCE-D3C92D9D1783}"/>
            </a:ext>
          </a:extLst>
        </xdr:cNvPr>
        <xdr:cNvCxnSpPr/>
      </xdr:nvCxnSpPr>
      <xdr:spPr>
        <a:xfrm flipH="1" flipV="1">
          <a:off x="5151120" y="2110740"/>
          <a:ext cx="6800305" cy="19594"/>
        </a:xfrm>
        <a:prstGeom prst="straightConnector1">
          <a:avLst/>
        </a:prstGeom>
        <a:ln w="254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2506980</xdr:colOff>
      <xdr:row>14</xdr:row>
      <xdr:rowOff>435429</xdr:rowOff>
    </xdr:from>
    <xdr:to>
      <xdr:col>8</xdr:col>
      <xdr:colOff>429985</xdr:colOff>
      <xdr:row>14</xdr:row>
      <xdr:rowOff>441960</xdr:rowOff>
    </xdr:to>
    <xdr:cxnSp macro="">
      <xdr:nvCxnSpPr>
        <xdr:cNvPr id="6" name="Straight Arrow Connector 5">
          <a:extLst>
            <a:ext uri="{FF2B5EF4-FFF2-40B4-BE49-F238E27FC236}">
              <a16:creationId xmlns:a16="http://schemas.microsoft.com/office/drawing/2014/main" id="{A44622D2-F4FC-4578-B2C5-47202EF8CAA4}"/>
            </a:ext>
          </a:extLst>
        </xdr:cNvPr>
        <xdr:cNvCxnSpPr/>
      </xdr:nvCxnSpPr>
      <xdr:spPr>
        <a:xfrm flipH="1">
          <a:off x="5265420" y="2980509"/>
          <a:ext cx="6686005" cy="6531"/>
        </a:xfrm>
        <a:prstGeom prst="straightConnector1">
          <a:avLst/>
        </a:prstGeom>
        <a:ln w="254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12</xdr:col>
      <xdr:colOff>944301</xdr:colOff>
      <xdr:row>32</xdr:row>
      <xdr:rowOff>0</xdr:rowOff>
    </xdr:from>
    <xdr:ext cx="1553154" cy="445511"/>
    <xdr:pic>
      <xdr:nvPicPr>
        <xdr:cNvPr id="7" name="Picture 6" hidden="1">
          <a:extLst>
            <a:ext uri="{FF2B5EF4-FFF2-40B4-BE49-F238E27FC236}">
              <a16:creationId xmlns:a16="http://schemas.microsoft.com/office/drawing/2014/main" id="{A5E6611C-A142-443E-8EAA-1728ACEFE0A0}"/>
            </a:ext>
          </a:extLst>
        </xdr:cNvPr>
        <xdr:cNvPicPr>
          <a:picLocks noChangeAspect="1"/>
        </xdr:cNvPicPr>
      </xdr:nvPicPr>
      <xdr:blipFill>
        <a:blip xmlns:r="http://schemas.openxmlformats.org/officeDocument/2006/relationships" r:embed="rId1"/>
        <a:stretch>
          <a:fillRect/>
        </a:stretch>
      </xdr:blipFill>
      <xdr:spPr>
        <a:xfrm>
          <a:off x="15506121" y="3710940"/>
          <a:ext cx="1553154" cy="445511"/>
        </a:xfrm>
        <a:prstGeom prst="rect">
          <a:avLst/>
        </a:prstGeom>
      </xdr:spPr>
    </xdr:pic>
    <xdr:clientData/>
  </xdr:oneCellAnchor>
  <xdr:oneCellAnchor>
    <xdr:from>
      <xdr:col>12</xdr:col>
      <xdr:colOff>944301</xdr:colOff>
      <xdr:row>32</xdr:row>
      <xdr:rowOff>0</xdr:rowOff>
    </xdr:from>
    <xdr:ext cx="1553154" cy="443183"/>
    <xdr:pic>
      <xdr:nvPicPr>
        <xdr:cNvPr id="8" name="Picture 7" hidden="1">
          <a:extLst>
            <a:ext uri="{FF2B5EF4-FFF2-40B4-BE49-F238E27FC236}">
              <a16:creationId xmlns:a16="http://schemas.microsoft.com/office/drawing/2014/main" id="{AB84184E-4684-491D-BFDE-7EAD860BFFBD}"/>
            </a:ext>
          </a:extLst>
        </xdr:cNvPr>
        <xdr:cNvPicPr>
          <a:picLocks noChangeAspect="1"/>
        </xdr:cNvPicPr>
      </xdr:nvPicPr>
      <xdr:blipFill>
        <a:blip xmlns:r="http://schemas.openxmlformats.org/officeDocument/2006/relationships" r:embed="rId1"/>
        <a:stretch>
          <a:fillRect/>
        </a:stretch>
      </xdr:blipFill>
      <xdr:spPr>
        <a:xfrm>
          <a:off x="15506121" y="3710940"/>
          <a:ext cx="1553154" cy="443183"/>
        </a:xfrm>
        <a:prstGeom prst="rect">
          <a:avLst/>
        </a:prstGeom>
      </xdr:spPr>
    </xdr:pic>
    <xdr:clientData/>
  </xdr:oneCellAnchor>
  <xdr:oneCellAnchor>
    <xdr:from>
      <xdr:col>12</xdr:col>
      <xdr:colOff>944301</xdr:colOff>
      <xdr:row>32</xdr:row>
      <xdr:rowOff>0</xdr:rowOff>
    </xdr:from>
    <xdr:ext cx="1553154" cy="498428"/>
    <xdr:pic>
      <xdr:nvPicPr>
        <xdr:cNvPr id="9" name="Picture 8" hidden="1">
          <a:extLst>
            <a:ext uri="{FF2B5EF4-FFF2-40B4-BE49-F238E27FC236}">
              <a16:creationId xmlns:a16="http://schemas.microsoft.com/office/drawing/2014/main" id="{16808C9C-2C27-43B7-9A08-1C54464E1CCF}"/>
            </a:ext>
          </a:extLst>
        </xdr:cNvPr>
        <xdr:cNvPicPr>
          <a:picLocks noChangeAspect="1"/>
        </xdr:cNvPicPr>
      </xdr:nvPicPr>
      <xdr:blipFill>
        <a:blip xmlns:r="http://schemas.openxmlformats.org/officeDocument/2006/relationships" r:embed="rId1"/>
        <a:stretch>
          <a:fillRect/>
        </a:stretch>
      </xdr:blipFill>
      <xdr:spPr>
        <a:xfrm>
          <a:off x="15506121" y="3710940"/>
          <a:ext cx="1553154" cy="498428"/>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9</xdr:col>
      <xdr:colOff>944301</xdr:colOff>
      <xdr:row>0</xdr:row>
      <xdr:rowOff>39757</xdr:rowOff>
    </xdr:from>
    <xdr:ext cx="1553154" cy="445511"/>
    <xdr:pic>
      <xdr:nvPicPr>
        <xdr:cNvPr id="2" name="Picture 1" hidden="1">
          <a:extLst>
            <a:ext uri="{FF2B5EF4-FFF2-40B4-BE49-F238E27FC236}">
              <a16:creationId xmlns:a16="http://schemas.microsoft.com/office/drawing/2014/main" id="{EE4A4257-CC6E-4833-A7BE-51411A21BCC1}"/>
            </a:ext>
          </a:extLst>
        </xdr:cNvPr>
        <xdr:cNvPicPr>
          <a:picLocks noChangeAspect="1"/>
        </xdr:cNvPicPr>
      </xdr:nvPicPr>
      <xdr:blipFill>
        <a:blip xmlns:r="http://schemas.openxmlformats.org/officeDocument/2006/relationships" r:embed="rId1"/>
        <a:stretch>
          <a:fillRect/>
        </a:stretch>
      </xdr:blipFill>
      <xdr:spPr>
        <a:xfrm>
          <a:off x="15330861" y="39757"/>
          <a:ext cx="1553154" cy="445511"/>
        </a:xfrm>
        <a:prstGeom prst="rect">
          <a:avLst/>
        </a:prstGeom>
      </xdr:spPr>
    </xdr:pic>
    <xdr:clientData/>
  </xdr:oneCellAnchor>
  <xdr:oneCellAnchor>
    <xdr:from>
      <xdr:col>9</xdr:col>
      <xdr:colOff>944301</xdr:colOff>
      <xdr:row>0</xdr:row>
      <xdr:rowOff>39757</xdr:rowOff>
    </xdr:from>
    <xdr:ext cx="1553154" cy="443183"/>
    <xdr:pic>
      <xdr:nvPicPr>
        <xdr:cNvPr id="3" name="Picture 2" hidden="1">
          <a:extLst>
            <a:ext uri="{FF2B5EF4-FFF2-40B4-BE49-F238E27FC236}">
              <a16:creationId xmlns:a16="http://schemas.microsoft.com/office/drawing/2014/main" id="{DF2BB07B-C827-4BFE-A6EC-58A6A39D964A}"/>
            </a:ext>
          </a:extLst>
        </xdr:cNvPr>
        <xdr:cNvPicPr>
          <a:picLocks noChangeAspect="1"/>
        </xdr:cNvPicPr>
      </xdr:nvPicPr>
      <xdr:blipFill>
        <a:blip xmlns:r="http://schemas.openxmlformats.org/officeDocument/2006/relationships" r:embed="rId1"/>
        <a:stretch>
          <a:fillRect/>
        </a:stretch>
      </xdr:blipFill>
      <xdr:spPr>
        <a:xfrm>
          <a:off x="15330861" y="39757"/>
          <a:ext cx="1553154" cy="443183"/>
        </a:xfrm>
        <a:prstGeom prst="rect">
          <a:avLst/>
        </a:prstGeom>
      </xdr:spPr>
    </xdr:pic>
    <xdr:clientData/>
  </xdr:oneCellAnchor>
  <xdr:oneCellAnchor>
    <xdr:from>
      <xdr:col>9</xdr:col>
      <xdr:colOff>944301</xdr:colOff>
      <xdr:row>0</xdr:row>
      <xdr:rowOff>0</xdr:rowOff>
    </xdr:from>
    <xdr:ext cx="1553154" cy="498428"/>
    <xdr:pic>
      <xdr:nvPicPr>
        <xdr:cNvPr id="4" name="Picture 3" hidden="1">
          <a:extLst>
            <a:ext uri="{FF2B5EF4-FFF2-40B4-BE49-F238E27FC236}">
              <a16:creationId xmlns:a16="http://schemas.microsoft.com/office/drawing/2014/main" id="{1A3E1CEE-C634-415A-9621-C93BEF9FF72C}"/>
            </a:ext>
          </a:extLst>
        </xdr:cNvPr>
        <xdr:cNvPicPr>
          <a:picLocks noChangeAspect="1"/>
        </xdr:cNvPicPr>
      </xdr:nvPicPr>
      <xdr:blipFill>
        <a:blip xmlns:r="http://schemas.openxmlformats.org/officeDocument/2006/relationships" r:embed="rId1"/>
        <a:stretch>
          <a:fillRect/>
        </a:stretch>
      </xdr:blipFill>
      <xdr:spPr>
        <a:xfrm>
          <a:off x="15330861" y="0"/>
          <a:ext cx="1553154" cy="498428"/>
        </a:xfrm>
        <a:prstGeom prst="rect">
          <a:avLst/>
        </a:prstGeom>
      </xdr:spPr>
    </xdr:pic>
    <xdr:clientData/>
  </xdr:oneCellAnchor>
  <xdr:twoCellAnchor>
    <xdr:from>
      <xdr:col>0</xdr:col>
      <xdr:colOff>205740</xdr:colOff>
      <xdr:row>9</xdr:row>
      <xdr:rowOff>7620</xdr:rowOff>
    </xdr:from>
    <xdr:to>
      <xdr:col>9</xdr:col>
      <xdr:colOff>15240</xdr:colOff>
      <xdr:row>13</xdr:row>
      <xdr:rowOff>7620</xdr:rowOff>
    </xdr:to>
    <xdr:sp macro="" textlink="">
      <xdr:nvSpPr>
        <xdr:cNvPr id="5" name="TextBox 4">
          <a:extLst>
            <a:ext uri="{FF2B5EF4-FFF2-40B4-BE49-F238E27FC236}">
              <a16:creationId xmlns:a16="http://schemas.microsoft.com/office/drawing/2014/main" id="{FA91EEF9-FBC1-399B-1D7D-A72F7DADB5E0}"/>
            </a:ext>
          </a:extLst>
        </xdr:cNvPr>
        <xdr:cNvSpPr txBox="1"/>
      </xdr:nvSpPr>
      <xdr:spPr>
        <a:xfrm>
          <a:off x="205740" y="1737360"/>
          <a:ext cx="9326880" cy="14630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ZA" sz="1100" b="1" i="0" u="none" strike="noStrike" kern="1200" cap="none" spc="0" normalizeH="0" baseline="0" noProof="0" dirty="0">
              <a:ln>
                <a:noFill/>
              </a:ln>
              <a:solidFill>
                <a:prstClr val="black"/>
              </a:solidFill>
              <a:effectLst/>
              <a:uLnTx/>
              <a:uFillTx/>
              <a:latin typeface="+mn-lt"/>
              <a:ea typeface="+mn-ea"/>
              <a:cs typeface="+mn-cs"/>
            </a:rPr>
            <a:t>Important notes to vendors on demonstration:</a:t>
          </a:r>
        </a:p>
        <a:p>
          <a:pPr marL="171450" marR="0" lvl="0" indent="-1714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100" b="0" i="0" u="none" strike="noStrike" kern="1200" cap="none" spc="0" normalizeH="0" baseline="0" noProof="0" dirty="0">
              <a:ln>
                <a:noFill/>
              </a:ln>
              <a:solidFill>
                <a:prstClr val="black"/>
              </a:solidFill>
              <a:effectLst/>
              <a:uLnTx/>
              <a:uFillTx/>
              <a:latin typeface="+mn-lt"/>
              <a:ea typeface="+mn-ea"/>
              <a:cs typeface="+mn-cs"/>
            </a:rPr>
            <a:t>Demonstrations will be held </a:t>
          </a:r>
          <a:r>
            <a:rPr kumimoji="0" lang="en-ZA" sz="1100" b="0" i="0" u="none" strike="noStrike" kern="1200" cap="none" spc="0" normalizeH="0" baseline="0" noProof="0" dirty="0">
              <a:ln>
                <a:noFill/>
              </a:ln>
              <a:solidFill>
                <a:schemeClr val="accent1"/>
              </a:solidFill>
              <a:effectLst/>
              <a:uLnTx/>
              <a:uFillTx/>
              <a:latin typeface="+mn-lt"/>
              <a:ea typeface="+mn-ea"/>
              <a:cs typeface="+mn-cs"/>
            </a:rPr>
            <a:t>&lt;indicate virtually or name physical location&gt;</a:t>
          </a:r>
        </a:p>
        <a:p>
          <a:pPr marL="171450" marR="0" lvl="0" indent="-1714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100" b="0" i="0" u="none" strike="noStrike" kern="1200" cap="none" spc="0" normalizeH="0" baseline="0" noProof="0" dirty="0">
              <a:ln>
                <a:noFill/>
              </a:ln>
              <a:solidFill>
                <a:prstClr val="black"/>
              </a:solidFill>
              <a:effectLst/>
              <a:uLnTx/>
              <a:uFillTx/>
              <a:latin typeface="+mn-lt"/>
              <a:ea typeface="+mn-ea"/>
              <a:cs typeface="+mn-cs"/>
            </a:rPr>
            <a:t>You will have </a:t>
          </a:r>
          <a:r>
            <a:rPr kumimoji="0" lang="en-ZA" sz="1100" b="0" i="0" u="none" strike="noStrike" kern="1200" cap="none" spc="0" normalizeH="0" baseline="0" noProof="0" dirty="0">
              <a:ln>
                <a:noFill/>
              </a:ln>
              <a:solidFill>
                <a:schemeClr val="accent1"/>
              </a:solidFill>
              <a:effectLst/>
              <a:uLnTx/>
              <a:uFillTx/>
              <a:latin typeface="+mn-lt"/>
              <a:ea typeface="+mn-ea"/>
              <a:cs typeface="+mn-cs"/>
            </a:rPr>
            <a:t>&lt;state allowable time&gt; </a:t>
          </a:r>
          <a:r>
            <a:rPr kumimoji="0" lang="en-ZA" sz="1100" b="0" i="0" u="none" strike="noStrike" kern="1200" cap="none" spc="0" normalizeH="0" baseline="0" noProof="0" dirty="0">
              <a:ln>
                <a:noFill/>
              </a:ln>
              <a:solidFill>
                <a:prstClr val="black"/>
              </a:solidFill>
              <a:effectLst/>
              <a:uLnTx/>
              <a:uFillTx/>
              <a:latin typeface="+mn-lt"/>
              <a:ea typeface="+mn-ea"/>
              <a:cs typeface="+mn-cs"/>
            </a:rPr>
            <a:t>minutes to conclude your demonstration, this will be followed by </a:t>
          </a:r>
          <a:r>
            <a:rPr kumimoji="0" lang="en-ZA" sz="1100" b="0" i="0" u="none" strike="noStrike" kern="1200" cap="none" spc="0" normalizeH="0" baseline="0" noProof="0" dirty="0">
              <a:ln>
                <a:noFill/>
              </a:ln>
              <a:solidFill>
                <a:schemeClr val="accent1"/>
              </a:solidFill>
              <a:effectLst/>
              <a:uLnTx/>
              <a:uFillTx/>
              <a:latin typeface="+mn-lt"/>
              <a:ea typeface="+mn-ea"/>
              <a:cs typeface="+mn-cs"/>
            </a:rPr>
            <a:t>&lt;state allowable time&gt;</a:t>
          </a:r>
          <a:r>
            <a:rPr kumimoji="0" lang="en-ZA" sz="1100" b="0" i="0" u="none" strike="noStrike" kern="1200" cap="none" spc="0" normalizeH="0" baseline="0" noProof="0" dirty="0">
              <a:ln>
                <a:noFill/>
              </a:ln>
              <a:solidFill>
                <a:prstClr val="black"/>
              </a:solidFill>
              <a:effectLst/>
              <a:uLnTx/>
              <a:uFillTx/>
              <a:latin typeface="+mn-lt"/>
              <a:ea typeface="+mn-ea"/>
              <a:cs typeface="+mn-cs"/>
            </a:rPr>
            <a:t> minutes for questions.</a:t>
          </a:r>
        </a:p>
        <a:p>
          <a:pPr marL="171450" marR="0" lvl="0" indent="-1714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100" b="0" i="0" u="none" strike="noStrike" kern="1200" cap="none" spc="0" normalizeH="0" baseline="0" noProof="0" dirty="0">
              <a:ln>
                <a:noFill/>
              </a:ln>
              <a:solidFill>
                <a:prstClr val="black"/>
              </a:solidFill>
              <a:effectLst/>
              <a:uLnTx/>
              <a:uFillTx/>
              <a:latin typeface="+mn-lt"/>
              <a:ea typeface="+mn-ea"/>
              <a:cs typeface="+mn-cs"/>
            </a:rPr>
            <a:t>If you are invited for a demonstration, you will have roughly </a:t>
          </a:r>
          <a:r>
            <a:rPr kumimoji="0" lang="en-ZA" sz="1100" b="0" i="0" u="none" strike="noStrike" kern="1200" cap="none" spc="0" normalizeH="0" baseline="0" noProof="0" dirty="0">
              <a:ln>
                <a:noFill/>
              </a:ln>
              <a:solidFill>
                <a:schemeClr val="accent1"/>
              </a:solidFill>
              <a:effectLst/>
              <a:uLnTx/>
              <a:uFillTx/>
              <a:latin typeface="+mn-lt"/>
              <a:ea typeface="+mn-ea"/>
              <a:cs typeface="+mn-cs"/>
            </a:rPr>
            <a:t>&lt;a week&gt; </a:t>
          </a:r>
          <a:r>
            <a:rPr kumimoji="0" lang="en-ZA" sz="1100" b="0" i="0" u="none" strike="noStrike" kern="1200" cap="none" spc="0" normalizeH="0" baseline="0" noProof="0" dirty="0">
              <a:ln>
                <a:noFill/>
              </a:ln>
              <a:solidFill>
                <a:prstClr val="black"/>
              </a:solidFill>
              <a:effectLst/>
              <a:uLnTx/>
              <a:uFillTx/>
              <a:latin typeface="+mn-lt"/>
              <a:ea typeface="+mn-ea"/>
              <a:cs typeface="+mn-cs"/>
            </a:rPr>
            <a:t>to prepare.</a:t>
          </a:r>
        </a:p>
        <a:p>
          <a:pPr marL="171450" marR="0" lvl="0" indent="-1714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100" b="0" i="0" u="none" strike="noStrike" kern="1200" cap="none" spc="0" normalizeH="0" baseline="0" noProof="0" dirty="0">
              <a:ln>
                <a:noFill/>
              </a:ln>
              <a:solidFill>
                <a:prstClr val="black"/>
              </a:solidFill>
              <a:effectLst/>
              <a:uLnTx/>
              <a:uFillTx/>
              <a:latin typeface="+mn-lt"/>
              <a:ea typeface="+mn-ea"/>
              <a:cs typeface="+mn-cs"/>
            </a:rPr>
            <a:t>For the demonstration you will be required to </a:t>
          </a:r>
          <a:r>
            <a:rPr kumimoji="0" lang="en-ZA" sz="1100" b="0" i="0" u="none" strike="noStrike" kern="1200" cap="none" spc="0" normalizeH="0" baseline="0" noProof="0" dirty="0">
              <a:ln>
                <a:noFill/>
              </a:ln>
              <a:solidFill>
                <a:schemeClr val="accent1"/>
              </a:solidFill>
              <a:effectLst/>
              <a:uLnTx/>
              <a:uFillTx/>
              <a:latin typeface="+mn-lt"/>
              <a:ea typeface="+mn-ea"/>
              <a:cs typeface="+mn-cs"/>
            </a:rPr>
            <a:t>&lt;indicate what you expect i.e. prepare a power point presentation, present the UI of the system or present the back-end or both or share any preferable formats or other overall expectations, demonstrated system should not be any alpha or beta versions, it must be a final production version&gt; </a:t>
          </a:r>
        </a:p>
        <a:p>
          <a:pPr marL="171450" marR="0" lvl="0" indent="-1714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100" b="0" i="0" u="none" strike="noStrike" kern="1200" cap="none" spc="0" normalizeH="0" baseline="0" noProof="0" dirty="0">
              <a:ln>
                <a:noFill/>
              </a:ln>
              <a:solidFill>
                <a:schemeClr val="accent1"/>
              </a:solidFill>
              <a:effectLst/>
              <a:uLnTx/>
              <a:uFillTx/>
              <a:latin typeface="+mn-lt"/>
              <a:ea typeface="+mn-ea"/>
              <a:cs typeface="+mn-cs"/>
            </a:rPr>
            <a:t>&lt;if demonstrations will be done in person, edit then include the following delete if not applicable:&gt; </a:t>
          </a:r>
        </a:p>
        <a:p>
          <a:pPr marL="447675" marR="0" lvl="0" indent="-1714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100" b="0" i="0" u="none" strike="noStrike" kern="1200" cap="none" spc="0" normalizeH="0" baseline="0" noProof="0" dirty="0">
              <a:ln>
                <a:noFill/>
              </a:ln>
              <a:solidFill>
                <a:prstClr val="black"/>
              </a:solidFill>
              <a:effectLst/>
              <a:uLnTx/>
              <a:uFillTx/>
              <a:latin typeface="+mn-lt"/>
              <a:ea typeface="+mn-ea"/>
              <a:cs typeface="+mn-cs"/>
            </a:rPr>
            <a:t>All visitors are required to provide identification so please bring a driver's licence or ID, or you may not be allowed into the building. </a:t>
          </a:r>
        </a:p>
        <a:p>
          <a:pPr marL="447675" marR="0" lvl="0" indent="-1714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100" b="0" i="0" u="none" strike="noStrike" kern="1200" cap="none" spc="0" normalizeH="0" baseline="0" noProof="0" dirty="0">
              <a:ln>
                <a:noFill/>
              </a:ln>
              <a:solidFill>
                <a:prstClr val="black"/>
              </a:solidFill>
              <a:effectLst/>
              <a:uLnTx/>
              <a:uFillTx/>
              <a:latin typeface="+mn-lt"/>
              <a:ea typeface="+mn-ea"/>
              <a:cs typeface="+mn-cs"/>
            </a:rPr>
            <a:t>Arrive 10 minutes early to sign in your electronic devices at security, you will be collected from the main reception by an Eskom employee. </a:t>
          </a:r>
        </a:p>
        <a:p>
          <a:pPr marL="447675" marR="0" lvl="0" indent="-1714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100" b="0" i="0" u="none" strike="noStrike" kern="1200" cap="none" spc="0" normalizeH="0" baseline="0" noProof="0" dirty="0">
              <a:ln>
                <a:noFill/>
              </a:ln>
              <a:solidFill>
                <a:prstClr val="black"/>
              </a:solidFill>
              <a:effectLst/>
              <a:uLnTx/>
              <a:uFillTx/>
              <a:latin typeface="+mn-lt"/>
              <a:ea typeface="+mn-ea"/>
              <a:cs typeface="+mn-cs"/>
            </a:rPr>
            <a:t>A projector with standard VGA connector will be provided, please bring along any adapters you may need i.e. mac book adapter, HDMI etc.</a:t>
          </a:r>
        </a:p>
        <a:p>
          <a:pPr marL="447675" marR="0" lvl="0" indent="-1714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100" b="0" i="0" u="none" strike="noStrike" kern="1200" cap="none" spc="0" normalizeH="0" baseline="0" noProof="0" dirty="0">
              <a:ln>
                <a:noFill/>
              </a:ln>
              <a:solidFill>
                <a:prstClr val="black"/>
              </a:solidFill>
              <a:effectLst/>
              <a:uLnTx/>
              <a:uFillTx/>
              <a:latin typeface="+mn-lt"/>
              <a:ea typeface="+mn-ea"/>
              <a:cs typeface="+mn-cs"/>
            </a:rPr>
            <a:t>The venue does not have sound, if you need sound, please bring your own speaker</a:t>
          </a:r>
        </a:p>
        <a:p>
          <a:pPr marL="171450" marR="0" lvl="0" indent="-1714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ZA" sz="1100" b="0" i="0" u="none" strike="noStrike" kern="1200" cap="none" spc="0" normalizeH="0" baseline="0" noProof="0" dirty="0">
            <a:ln>
              <a:noFill/>
            </a:ln>
            <a:solidFill>
              <a:prstClr val="black"/>
            </a:solidFill>
            <a:effectLst/>
            <a:uLnTx/>
            <a:uFillTx/>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106257</xdr:colOff>
      <xdr:row>16</xdr:row>
      <xdr:rowOff>1691</xdr:rowOff>
    </xdr:from>
    <xdr:to>
      <xdr:col>11</xdr:col>
      <xdr:colOff>0</xdr:colOff>
      <xdr:row>19</xdr:row>
      <xdr:rowOff>10583</xdr:rowOff>
    </xdr:to>
    <xdr:sp macro="" textlink="">
      <xdr:nvSpPr>
        <xdr:cNvPr id="2" name="TextBox 1">
          <a:extLst>
            <a:ext uri="{FF2B5EF4-FFF2-40B4-BE49-F238E27FC236}">
              <a16:creationId xmlns:a16="http://schemas.microsoft.com/office/drawing/2014/main" id="{D29968D5-9F8B-4E9E-BFC7-BC374FEA3B02}"/>
            </a:ext>
          </a:extLst>
        </xdr:cNvPr>
        <xdr:cNvSpPr txBox="1"/>
      </xdr:nvSpPr>
      <xdr:spPr>
        <a:xfrm>
          <a:off x="106257" y="4207931"/>
          <a:ext cx="6766983" cy="557532"/>
        </a:xfrm>
        <a:prstGeom prst="rect">
          <a:avLst/>
        </a:prstGeom>
        <a:solidFill>
          <a:sysClr val="window" lastClr="FFFFFF"/>
        </a:solidFill>
        <a:ln w="9525" cmpd="sng">
          <a:solidFill>
            <a:sysClr val="window" lastClr="FFFFFF">
              <a:shade val="50000"/>
            </a:sysClr>
          </a:solidFill>
        </a:ln>
        <a:effectLst/>
      </xdr:spPr>
      <xdr:txBody>
        <a:bodyPr wrap="square" rtlCol="0" anchor="t"/>
        <a:lstStyle>
          <a:defPPr>
            <a:defRPr lang="en-US"/>
          </a:defPPr>
          <a:lvl1pPr marL="0" algn="l" defTabSz="914400" rtl="0" eaLnBrk="1" latinLnBrk="0" hangingPunct="1">
            <a:defRPr sz="1800" kern="1200">
              <a:solidFill>
                <a:srgbClr val="003896"/>
              </a:solidFill>
              <a:latin typeface="Arial" panose="020B0604020202020204"/>
            </a:defRPr>
          </a:lvl1pPr>
          <a:lvl2pPr marL="457200" algn="l" defTabSz="914400" rtl="0" eaLnBrk="1" latinLnBrk="0" hangingPunct="1">
            <a:defRPr sz="1800" kern="1200">
              <a:solidFill>
                <a:srgbClr val="003896"/>
              </a:solidFill>
              <a:latin typeface="Arial" panose="020B0604020202020204"/>
            </a:defRPr>
          </a:lvl2pPr>
          <a:lvl3pPr marL="914400" algn="l" defTabSz="914400" rtl="0" eaLnBrk="1" latinLnBrk="0" hangingPunct="1">
            <a:defRPr sz="1800" kern="1200">
              <a:solidFill>
                <a:srgbClr val="003896"/>
              </a:solidFill>
              <a:latin typeface="Arial" panose="020B0604020202020204"/>
            </a:defRPr>
          </a:lvl3pPr>
          <a:lvl4pPr marL="1371600" algn="l" defTabSz="914400" rtl="0" eaLnBrk="1" latinLnBrk="0" hangingPunct="1">
            <a:defRPr sz="1800" kern="1200">
              <a:solidFill>
                <a:srgbClr val="003896"/>
              </a:solidFill>
              <a:latin typeface="Arial" panose="020B0604020202020204"/>
            </a:defRPr>
          </a:lvl4pPr>
          <a:lvl5pPr marL="1828800" algn="l" defTabSz="914400" rtl="0" eaLnBrk="1" latinLnBrk="0" hangingPunct="1">
            <a:defRPr sz="1800" kern="1200">
              <a:solidFill>
                <a:srgbClr val="003896"/>
              </a:solidFill>
              <a:latin typeface="Arial" panose="020B0604020202020204"/>
            </a:defRPr>
          </a:lvl5pPr>
          <a:lvl6pPr marL="2286000" algn="l" defTabSz="914400" rtl="0" eaLnBrk="1" latinLnBrk="0" hangingPunct="1">
            <a:defRPr sz="1800" kern="1200">
              <a:solidFill>
                <a:srgbClr val="003896"/>
              </a:solidFill>
              <a:latin typeface="Arial" panose="020B0604020202020204"/>
            </a:defRPr>
          </a:lvl6pPr>
          <a:lvl7pPr marL="2743200" algn="l" defTabSz="914400" rtl="0" eaLnBrk="1" latinLnBrk="0" hangingPunct="1">
            <a:defRPr sz="1800" kern="1200">
              <a:solidFill>
                <a:srgbClr val="003896"/>
              </a:solidFill>
              <a:latin typeface="Arial" panose="020B0604020202020204"/>
            </a:defRPr>
          </a:lvl7pPr>
          <a:lvl8pPr marL="3200400" algn="l" defTabSz="914400" rtl="0" eaLnBrk="1" latinLnBrk="0" hangingPunct="1">
            <a:defRPr sz="1800" kern="1200">
              <a:solidFill>
                <a:srgbClr val="003896"/>
              </a:solidFill>
              <a:latin typeface="Arial" panose="020B0604020202020204"/>
            </a:defRPr>
          </a:lvl8pPr>
          <a:lvl9pPr marL="3657600" algn="l" defTabSz="914400" rtl="0" eaLnBrk="1" latinLnBrk="0" hangingPunct="1">
            <a:defRPr sz="1800" kern="1200">
              <a:solidFill>
                <a:srgbClr val="003896"/>
              </a:solidFill>
              <a:latin typeface="Arial" panose="020B0604020202020204"/>
            </a:defRPr>
          </a:lvl9pPr>
        </a:lstStyle>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200" b="0" i="0" u="none" strike="noStrike" kern="0" cap="none" spc="0" normalizeH="0" baseline="0">
              <a:ln>
                <a:noFill/>
              </a:ln>
              <a:solidFill>
                <a:sysClr val="windowText" lastClr="000000"/>
              </a:solidFill>
              <a:effectLst/>
              <a:uLnTx/>
              <a:uFillTx/>
              <a:latin typeface="Calibri" panose="020F0502020204030204"/>
            </a:rPr>
            <a:t>Each Tab/worksheet describes the technical requirements under the green heading, these include the business requirements and the mandatory returnables a vendor must provide as evidence that they can meet the business requirements.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200" b="0" i="0" u="none" strike="noStrike" kern="0" cap="none" spc="0" normalizeH="0" baseline="0">
              <a:ln>
                <a:noFill/>
              </a:ln>
              <a:solidFill>
                <a:sysClr val="windowText" lastClr="000000"/>
              </a:solidFill>
              <a:effectLst/>
              <a:uLnTx/>
              <a:uFillTx/>
              <a:latin typeface="Calibri" panose="020F0502020204030204"/>
            </a:rPr>
            <a:t>The vendor may only complete the three columns with orange headings, according to the instructions in the column heading.</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200" b="0" i="0" u="none" strike="noStrike" kern="0" cap="none" spc="0" normalizeH="0" baseline="0">
              <a:ln>
                <a:noFill/>
              </a:ln>
              <a:solidFill>
                <a:sysClr val="windowText" lastClr="000000"/>
              </a:solidFill>
              <a:effectLst/>
              <a:uLnTx/>
              <a:uFillTx/>
              <a:latin typeface="Calibri" panose="020F0502020204030204"/>
            </a:rPr>
            <a:t>The columns with blue headings are for internal Eskom use.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ZA" sz="1100" b="1" i="0" u="none" strike="noStrike" kern="0" cap="none" spc="0" normalizeH="0" baseline="0">
            <a:ln>
              <a:noFill/>
            </a:ln>
            <a:solidFill>
              <a:srgbClr val="ED7D31">
                <a:lumMod val="75000"/>
              </a:srgbClr>
            </a:solidFill>
            <a:effectLst/>
            <a:uLnTx/>
            <a:uFillTx/>
            <a:latin typeface="Calibri" panose="020F0502020204030204"/>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ZA" sz="1200" b="1" i="0" u="none" strike="noStrike" kern="0" cap="none" spc="0" normalizeH="0" baseline="0">
              <a:ln>
                <a:noFill/>
              </a:ln>
              <a:solidFill>
                <a:sysClr val="windowText" lastClr="000000"/>
              </a:solidFill>
              <a:effectLst/>
              <a:uLnTx/>
              <a:uFillTx/>
              <a:latin typeface="Calibri" panose="020F0502020204030204"/>
            </a:rPr>
            <a:t>NOTE 1: A tenderer must meet or exceed the listed threshold in order to pass. Any tenderer who does not meet the minimum threshold will be disqualified from the tender process.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ZA" sz="1200" b="1" i="0" u="none" strike="noStrike" kern="0" cap="none" spc="0" normalizeH="0" baseline="0">
            <a:ln>
              <a:noFill/>
            </a:ln>
            <a:solidFill>
              <a:sysClr val="windowText" lastClr="000000"/>
            </a:solidFill>
            <a:effectLst/>
            <a:uLnTx/>
            <a:uFillTx/>
            <a:latin typeface="Calibri" panose="020F0502020204030204"/>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ZA" sz="1200" b="1" i="0" u="none" strike="noStrike" kern="0" cap="none" spc="0" normalizeH="0" baseline="0">
              <a:ln>
                <a:noFill/>
              </a:ln>
              <a:solidFill>
                <a:sysClr val="windowText" lastClr="000000"/>
              </a:solidFill>
              <a:effectLst/>
              <a:uLnTx/>
              <a:uFillTx/>
              <a:latin typeface="Calibri" panose="020F0502020204030204"/>
            </a:rPr>
            <a:t>Note 2: All mandatory returnables/evidence listed in this criteria must be included in the tender submission. Returnables must be clearly marked in the technical file and numbered to align with each criteria question. </a:t>
          </a:r>
          <a:r>
            <a:rPr kumimoji="0" lang="en-ZA" sz="1200" b="1" i="0" u="sng" strike="noStrike" kern="0" cap="none" spc="0" normalizeH="0" baseline="0">
              <a:ln>
                <a:noFill/>
              </a:ln>
              <a:solidFill>
                <a:sysClr val="windowText" lastClr="000000"/>
              </a:solidFill>
              <a:effectLst/>
              <a:uLnTx/>
              <a:uFillTx/>
              <a:latin typeface="Calibri" panose="020F0502020204030204"/>
            </a:rPr>
            <a:t>Points will not be allocated for questions where no returnables/evidence has been provided.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ZA" sz="1100" b="1" i="0" u="none" strike="noStrike" kern="0" cap="none" spc="0" normalizeH="0" baseline="0">
            <a:ln>
              <a:noFill/>
            </a:ln>
            <a:solidFill>
              <a:sysClr val="windowText" lastClr="000000"/>
            </a:solidFill>
            <a:effectLst/>
            <a:uLnTx/>
            <a:uFillTx/>
            <a:latin typeface="Calibri" panose="020F0502020204030204"/>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200" b="0" i="0" u="none" strike="noStrike" kern="0" cap="none" spc="0" normalizeH="0" baseline="0" noProof="0">
              <a:ln>
                <a:noFill/>
              </a:ln>
              <a:solidFill>
                <a:sysClr val="windowText" lastClr="000000"/>
              </a:solidFill>
              <a:effectLst/>
              <a:uLnTx/>
              <a:uFillTx/>
              <a:latin typeface="Calibri" panose="020F0502020204030204"/>
              <a:ea typeface="+mn-ea"/>
              <a:cs typeface="+mn-cs"/>
            </a:rPr>
            <a:t>Only vendors who pass the desktop evaluation threshold will be invited for a demonstration.</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200" b="0" i="0" u="none" strike="noStrike" kern="0" cap="none" spc="0" normalizeH="0" baseline="0" noProof="0">
              <a:ln>
                <a:noFill/>
              </a:ln>
              <a:solidFill>
                <a:sysClr val="windowText" lastClr="000000"/>
              </a:solidFill>
              <a:effectLst/>
              <a:uLnTx/>
              <a:uFillTx/>
              <a:latin typeface="Calibri" panose="020F0502020204030204"/>
              <a:ea typeface="+mn-ea"/>
              <a:cs typeface="+mn-cs"/>
            </a:rPr>
            <a:t>Eskom will not reimburse vendors for time spent preparing for or presenting their demonstration.</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200" b="0" i="0" u="none" strike="noStrike" kern="0" cap="none" spc="0" normalizeH="0" baseline="0" noProof="0">
              <a:ln>
                <a:noFill/>
              </a:ln>
              <a:solidFill>
                <a:sysClr val="windowText" lastClr="000000"/>
              </a:solidFill>
              <a:effectLst/>
              <a:uLnTx/>
              <a:uFillTx/>
              <a:latin typeface="Calibri" panose="020F0502020204030204"/>
              <a:ea typeface="+mn-ea"/>
              <a:cs typeface="+mn-cs"/>
            </a:rPr>
            <a:t>The demonstration tab describes the business requirements and what what needs to be presented if a vendor is invited for a demonstration.</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200" b="0" i="0" u="none" strike="noStrike" kern="0" cap="none" spc="0" normalizeH="0" baseline="0" noProof="0">
              <a:ln>
                <a:noFill/>
              </a:ln>
              <a:solidFill>
                <a:sysClr val="windowText" lastClr="000000"/>
              </a:solidFill>
              <a:effectLst/>
              <a:uLnTx/>
              <a:uFillTx/>
              <a:latin typeface="Calibri" panose="020F0502020204030204"/>
              <a:ea typeface="+mn-ea"/>
              <a:cs typeface="+mn-cs"/>
            </a:rPr>
            <a:t>The threshold to pass the demonstration is stated in the scoring summary tab</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ZA" sz="1100" b="1" i="0" u="none" strike="noStrike" kern="0" cap="none" spc="0" normalizeH="0" baseline="0" noProof="0">
            <a:ln>
              <a:noFill/>
            </a:ln>
            <a:solidFill>
              <a:srgbClr val="ED7D31">
                <a:lumMod val="75000"/>
              </a:srgbClr>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ZA" sz="1100" b="1" i="0" u="none" strike="noStrike" kern="0" cap="none" spc="0" normalizeH="0" baseline="0">
            <a:ln>
              <a:noFill/>
            </a:ln>
            <a:solidFill>
              <a:sysClr val="windowText" lastClr="000000"/>
            </a:solidFill>
            <a:effectLst/>
            <a:uLnTx/>
            <a:uFillTx/>
            <a:latin typeface="Calibri" panose="020F0502020204030204"/>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ZA" sz="1100" b="1" i="0" u="none" strike="noStrike" kern="0" cap="none" spc="0" normalizeH="0" baseline="0">
              <a:ln>
                <a:noFill/>
              </a:ln>
              <a:solidFill>
                <a:sysClr val="windowText" lastClr="000000"/>
              </a:solidFill>
              <a:effectLst/>
              <a:uLnTx/>
              <a:uFillTx/>
              <a:latin typeface="Calibri" panose="020F0502020204030204"/>
            </a:rPr>
            <a:t> `</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10</xdr:col>
      <xdr:colOff>932871</xdr:colOff>
      <xdr:row>1</xdr:row>
      <xdr:rowOff>68332</xdr:rowOff>
    </xdr:from>
    <xdr:ext cx="1562679" cy="447416"/>
    <xdr:pic>
      <xdr:nvPicPr>
        <xdr:cNvPr id="2" name="Picture 1">
          <a:extLst>
            <a:ext uri="{FF2B5EF4-FFF2-40B4-BE49-F238E27FC236}">
              <a16:creationId xmlns:a16="http://schemas.microsoft.com/office/drawing/2014/main" id="{527E1989-4EA1-4559-9685-CAEF83EC81EA}"/>
            </a:ext>
          </a:extLst>
        </xdr:cNvPr>
        <xdr:cNvPicPr>
          <a:picLocks noChangeAspect="1"/>
        </xdr:cNvPicPr>
      </xdr:nvPicPr>
      <xdr:blipFill>
        <a:blip xmlns:r="http://schemas.openxmlformats.org/officeDocument/2006/relationships" r:embed="rId1"/>
        <a:stretch>
          <a:fillRect/>
        </a:stretch>
      </xdr:blipFill>
      <xdr:spPr>
        <a:xfrm>
          <a:off x="6876471" y="251212"/>
          <a:ext cx="1562679" cy="447416"/>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12</xdr:col>
      <xdr:colOff>944301</xdr:colOff>
      <xdr:row>0</xdr:row>
      <xdr:rowOff>39757</xdr:rowOff>
    </xdr:from>
    <xdr:ext cx="1553154" cy="444818"/>
    <xdr:pic>
      <xdr:nvPicPr>
        <xdr:cNvPr id="2" name="Picture 1" hidden="1">
          <a:extLst>
            <a:ext uri="{FF2B5EF4-FFF2-40B4-BE49-F238E27FC236}">
              <a16:creationId xmlns:a16="http://schemas.microsoft.com/office/drawing/2014/main" id="{891398BF-D582-4CDE-AF9A-11C390B50DEA}"/>
            </a:ext>
          </a:extLst>
        </xdr:cNvPr>
        <xdr:cNvPicPr>
          <a:picLocks noChangeAspect="1"/>
        </xdr:cNvPicPr>
      </xdr:nvPicPr>
      <xdr:blipFill>
        <a:blip xmlns:r="http://schemas.openxmlformats.org/officeDocument/2006/relationships" r:embed="rId1"/>
        <a:stretch>
          <a:fillRect/>
        </a:stretch>
      </xdr:blipFill>
      <xdr:spPr>
        <a:xfrm>
          <a:off x="8122341" y="39757"/>
          <a:ext cx="1553154" cy="444818"/>
        </a:xfrm>
        <a:prstGeom prst="rect">
          <a:avLst/>
        </a:prstGeom>
      </xdr:spPr>
    </xdr:pic>
    <xdr:clientData/>
  </xdr:oneCellAnchor>
  <xdr:oneCellAnchor>
    <xdr:from>
      <xdr:col>12</xdr:col>
      <xdr:colOff>944301</xdr:colOff>
      <xdr:row>0</xdr:row>
      <xdr:rowOff>39757</xdr:rowOff>
    </xdr:from>
    <xdr:ext cx="1549344" cy="446300"/>
    <xdr:pic>
      <xdr:nvPicPr>
        <xdr:cNvPr id="3" name="Picture 2" hidden="1">
          <a:extLst>
            <a:ext uri="{FF2B5EF4-FFF2-40B4-BE49-F238E27FC236}">
              <a16:creationId xmlns:a16="http://schemas.microsoft.com/office/drawing/2014/main" id="{02030D38-A803-4758-A102-3742787787FA}"/>
            </a:ext>
          </a:extLst>
        </xdr:cNvPr>
        <xdr:cNvPicPr>
          <a:picLocks noChangeAspect="1"/>
        </xdr:cNvPicPr>
      </xdr:nvPicPr>
      <xdr:blipFill>
        <a:blip xmlns:r="http://schemas.openxmlformats.org/officeDocument/2006/relationships" r:embed="rId1"/>
        <a:stretch>
          <a:fillRect/>
        </a:stretch>
      </xdr:blipFill>
      <xdr:spPr>
        <a:xfrm>
          <a:off x="8122341" y="39757"/>
          <a:ext cx="1549344" cy="446300"/>
        </a:xfrm>
        <a:prstGeom prst="rect">
          <a:avLst/>
        </a:prstGeom>
      </xdr:spPr>
    </xdr:pic>
    <xdr:clientData/>
  </xdr:oneCellAnchor>
  <xdr:oneCellAnchor>
    <xdr:from>
      <xdr:col>12</xdr:col>
      <xdr:colOff>944301</xdr:colOff>
      <xdr:row>0</xdr:row>
      <xdr:rowOff>0</xdr:rowOff>
    </xdr:from>
    <xdr:ext cx="1549344" cy="494964"/>
    <xdr:pic>
      <xdr:nvPicPr>
        <xdr:cNvPr id="4" name="Picture 3" hidden="1">
          <a:extLst>
            <a:ext uri="{FF2B5EF4-FFF2-40B4-BE49-F238E27FC236}">
              <a16:creationId xmlns:a16="http://schemas.microsoft.com/office/drawing/2014/main" id="{B79EB882-B670-46FA-A109-5AC4216FB93D}"/>
            </a:ext>
          </a:extLst>
        </xdr:cNvPr>
        <xdr:cNvPicPr>
          <a:picLocks noChangeAspect="1"/>
        </xdr:cNvPicPr>
      </xdr:nvPicPr>
      <xdr:blipFill>
        <a:blip xmlns:r="http://schemas.openxmlformats.org/officeDocument/2006/relationships" r:embed="rId1"/>
        <a:stretch>
          <a:fillRect/>
        </a:stretch>
      </xdr:blipFill>
      <xdr:spPr>
        <a:xfrm>
          <a:off x="8122341" y="0"/>
          <a:ext cx="1549344" cy="494964"/>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12</xdr:col>
      <xdr:colOff>944301</xdr:colOff>
      <xdr:row>0</xdr:row>
      <xdr:rowOff>39757</xdr:rowOff>
    </xdr:from>
    <xdr:ext cx="1553154" cy="444818"/>
    <xdr:pic>
      <xdr:nvPicPr>
        <xdr:cNvPr id="2" name="Picture 1" hidden="1">
          <a:extLst>
            <a:ext uri="{FF2B5EF4-FFF2-40B4-BE49-F238E27FC236}">
              <a16:creationId xmlns:a16="http://schemas.microsoft.com/office/drawing/2014/main" id="{D52E794E-CFD0-4FCB-B36A-B680F7391FA4}"/>
            </a:ext>
          </a:extLst>
        </xdr:cNvPr>
        <xdr:cNvPicPr>
          <a:picLocks noChangeAspect="1"/>
        </xdr:cNvPicPr>
      </xdr:nvPicPr>
      <xdr:blipFill>
        <a:blip xmlns:r="http://schemas.openxmlformats.org/officeDocument/2006/relationships" r:embed="rId1"/>
        <a:stretch>
          <a:fillRect/>
        </a:stretch>
      </xdr:blipFill>
      <xdr:spPr>
        <a:xfrm>
          <a:off x="15384201" y="39757"/>
          <a:ext cx="1553154" cy="444818"/>
        </a:xfrm>
        <a:prstGeom prst="rect">
          <a:avLst/>
        </a:prstGeom>
      </xdr:spPr>
    </xdr:pic>
    <xdr:clientData/>
  </xdr:oneCellAnchor>
  <xdr:oneCellAnchor>
    <xdr:from>
      <xdr:col>12</xdr:col>
      <xdr:colOff>944301</xdr:colOff>
      <xdr:row>0</xdr:row>
      <xdr:rowOff>39757</xdr:rowOff>
    </xdr:from>
    <xdr:ext cx="1549344" cy="446300"/>
    <xdr:pic>
      <xdr:nvPicPr>
        <xdr:cNvPr id="3" name="Picture 2" hidden="1">
          <a:extLst>
            <a:ext uri="{FF2B5EF4-FFF2-40B4-BE49-F238E27FC236}">
              <a16:creationId xmlns:a16="http://schemas.microsoft.com/office/drawing/2014/main" id="{15C3D530-C7C0-405B-BDEA-6E435F64E625}"/>
            </a:ext>
          </a:extLst>
        </xdr:cNvPr>
        <xdr:cNvPicPr>
          <a:picLocks noChangeAspect="1"/>
        </xdr:cNvPicPr>
      </xdr:nvPicPr>
      <xdr:blipFill>
        <a:blip xmlns:r="http://schemas.openxmlformats.org/officeDocument/2006/relationships" r:embed="rId1"/>
        <a:stretch>
          <a:fillRect/>
        </a:stretch>
      </xdr:blipFill>
      <xdr:spPr>
        <a:xfrm>
          <a:off x="15384201" y="39757"/>
          <a:ext cx="1549344" cy="446300"/>
        </a:xfrm>
        <a:prstGeom prst="rect">
          <a:avLst/>
        </a:prstGeom>
      </xdr:spPr>
    </xdr:pic>
    <xdr:clientData/>
  </xdr:oneCellAnchor>
  <xdr:oneCellAnchor>
    <xdr:from>
      <xdr:col>12</xdr:col>
      <xdr:colOff>944301</xdr:colOff>
      <xdr:row>0</xdr:row>
      <xdr:rowOff>0</xdr:rowOff>
    </xdr:from>
    <xdr:ext cx="1549344" cy="494964"/>
    <xdr:pic>
      <xdr:nvPicPr>
        <xdr:cNvPr id="4" name="Picture 3" hidden="1">
          <a:extLst>
            <a:ext uri="{FF2B5EF4-FFF2-40B4-BE49-F238E27FC236}">
              <a16:creationId xmlns:a16="http://schemas.microsoft.com/office/drawing/2014/main" id="{7AEC89CA-3FAC-4DC4-AA8C-C6922A0A2819}"/>
            </a:ext>
          </a:extLst>
        </xdr:cNvPr>
        <xdr:cNvPicPr>
          <a:picLocks noChangeAspect="1"/>
        </xdr:cNvPicPr>
      </xdr:nvPicPr>
      <xdr:blipFill>
        <a:blip xmlns:r="http://schemas.openxmlformats.org/officeDocument/2006/relationships" r:embed="rId1"/>
        <a:stretch>
          <a:fillRect/>
        </a:stretch>
      </xdr:blipFill>
      <xdr:spPr>
        <a:xfrm>
          <a:off x="15384201" y="0"/>
          <a:ext cx="1549344" cy="494964"/>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12</xdr:col>
      <xdr:colOff>944301</xdr:colOff>
      <xdr:row>0</xdr:row>
      <xdr:rowOff>39757</xdr:rowOff>
    </xdr:from>
    <xdr:ext cx="1553154" cy="445511"/>
    <xdr:pic>
      <xdr:nvPicPr>
        <xdr:cNvPr id="2" name="Picture 1" hidden="1">
          <a:extLst>
            <a:ext uri="{FF2B5EF4-FFF2-40B4-BE49-F238E27FC236}">
              <a16:creationId xmlns:a16="http://schemas.microsoft.com/office/drawing/2014/main" id="{C13906EB-63D4-4619-8EF2-1B47C2762CCC}"/>
            </a:ext>
          </a:extLst>
        </xdr:cNvPr>
        <xdr:cNvPicPr>
          <a:picLocks noChangeAspect="1"/>
        </xdr:cNvPicPr>
      </xdr:nvPicPr>
      <xdr:blipFill>
        <a:blip xmlns:r="http://schemas.openxmlformats.org/officeDocument/2006/relationships" r:embed="rId1"/>
        <a:stretch>
          <a:fillRect/>
        </a:stretch>
      </xdr:blipFill>
      <xdr:spPr>
        <a:xfrm>
          <a:off x="16230021" y="39757"/>
          <a:ext cx="1553154" cy="445511"/>
        </a:xfrm>
        <a:prstGeom prst="rect">
          <a:avLst/>
        </a:prstGeom>
      </xdr:spPr>
    </xdr:pic>
    <xdr:clientData/>
  </xdr:oneCellAnchor>
  <xdr:oneCellAnchor>
    <xdr:from>
      <xdr:col>12</xdr:col>
      <xdr:colOff>944301</xdr:colOff>
      <xdr:row>0</xdr:row>
      <xdr:rowOff>39757</xdr:rowOff>
    </xdr:from>
    <xdr:ext cx="1553154" cy="443183"/>
    <xdr:pic>
      <xdr:nvPicPr>
        <xdr:cNvPr id="3" name="Picture 2" hidden="1">
          <a:extLst>
            <a:ext uri="{FF2B5EF4-FFF2-40B4-BE49-F238E27FC236}">
              <a16:creationId xmlns:a16="http://schemas.microsoft.com/office/drawing/2014/main" id="{23DDBBCB-545F-4281-8812-2A23BB0D1462}"/>
            </a:ext>
          </a:extLst>
        </xdr:cNvPr>
        <xdr:cNvPicPr>
          <a:picLocks noChangeAspect="1"/>
        </xdr:cNvPicPr>
      </xdr:nvPicPr>
      <xdr:blipFill>
        <a:blip xmlns:r="http://schemas.openxmlformats.org/officeDocument/2006/relationships" r:embed="rId1"/>
        <a:stretch>
          <a:fillRect/>
        </a:stretch>
      </xdr:blipFill>
      <xdr:spPr>
        <a:xfrm>
          <a:off x="16230021" y="39757"/>
          <a:ext cx="1553154" cy="443183"/>
        </a:xfrm>
        <a:prstGeom prst="rect">
          <a:avLst/>
        </a:prstGeom>
      </xdr:spPr>
    </xdr:pic>
    <xdr:clientData/>
  </xdr:oneCellAnchor>
  <xdr:oneCellAnchor>
    <xdr:from>
      <xdr:col>12</xdr:col>
      <xdr:colOff>944301</xdr:colOff>
      <xdr:row>0</xdr:row>
      <xdr:rowOff>0</xdr:rowOff>
    </xdr:from>
    <xdr:ext cx="1553154" cy="498428"/>
    <xdr:pic>
      <xdr:nvPicPr>
        <xdr:cNvPr id="4" name="Picture 3" hidden="1">
          <a:extLst>
            <a:ext uri="{FF2B5EF4-FFF2-40B4-BE49-F238E27FC236}">
              <a16:creationId xmlns:a16="http://schemas.microsoft.com/office/drawing/2014/main" id="{B810E503-5B95-453C-AE8D-54F28EF19351}"/>
            </a:ext>
          </a:extLst>
        </xdr:cNvPr>
        <xdr:cNvPicPr>
          <a:picLocks noChangeAspect="1"/>
        </xdr:cNvPicPr>
      </xdr:nvPicPr>
      <xdr:blipFill>
        <a:blip xmlns:r="http://schemas.openxmlformats.org/officeDocument/2006/relationships" r:embed="rId1"/>
        <a:stretch>
          <a:fillRect/>
        </a:stretch>
      </xdr:blipFill>
      <xdr:spPr>
        <a:xfrm>
          <a:off x="16230021" y="0"/>
          <a:ext cx="1553154" cy="498428"/>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12</xdr:col>
      <xdr:colOff>944301</xdr:colOff>
      <xdr:row>0</xdr:row>
      <xdr:rowOff>39757</xdr:rowOff>
    </xdr:from>
    <xdr:ext cx="1553154" cy="445511"/>
    <xdr:pic>
      <xdr:nvPicPr>
        <xdr:cNvPr id="2" name="Picture 1" hidden="1">
          <a:extLst>
            <a:ext uri="{FF2B5EF4-FFF2-40B4-BE49-F238E27FC236}">
              <a16:creationId xmlns:a16="http://schemas.microsoft.com/office/drawing/2014/main" id="{53FF37C3-163C-4E0A-BAF6-9923024DFBB4}"/>
            </a:ext>
          </a:extLst>
        </xdr:cNvPr>
        <xdr:cNvPicPr>
          <a:picLocks noChangeAspect="1"/>
        </xdr:cNvPicPr>
      </xdr:nvPicPr>
      <xdr:blipFill>
        <a:blip xmlns:r="http://schemas.openxmlformats.org/officeDocument/2006/relationships" r:embed="rId1"/>
        <a:stretch>
          <a:fillRect/>
        </a:stretch>
      </xdr:blipFill>
      <xdr:spPr>
        <a:xfrm>
          <a:off x="11105571" y="39757"/>
          <a:ext cx="1553154" cy="445511"/>
        </a:xfrm>
        <a:prstGeom prst="rect">
          <a:avLst/>
        </a:prstGeom>
      </xdr:spPr>
    </xdr:pic>
    <xdr:clientData/>
  </xdr:oneCellAnchor>
  <xdr:oneCellAnchor>
    <xdr:from>
      <xdr:col>12</xdr:col>
      <xdr:colOff>944301</xdr:colOff>
      <xdr:row>0</xdr:row>
      <xdr:rowOff>39757</xdr:rowOff>
    </xdr:from>
    <xdr:ext cx="1553154" cy="443183"/>
    <xdr:pic>
      <xdr:nvPicPr>
        <xdr:cNvPr id="3" name="Picture 2" hidden="1">
          <a:extLst>
            <a:ext uri="{FF2B5EF4-FFF2-40B4-BE49-F238E27FC236}">
              <a16:creationId xmlns:a16="http://schemas.microsoft.com/office/drawing/2014/main" id="{2EBA5525-9FFA-4489-B313-38E112D111EA}"/>
            </a:ext>
          </a:extLst>
        </xdr:cNvPr>
        <xdr:cNvPicPr>
          <a:picLocks noChangeAspect="1"/>
        </xdr:cNvPicPr>
      </xdr:nvPicPr>
      <xdr:blipFill>
        <a:blip xmlns:r="http://schemas.openxmlformats.org/officeDocument/2006/relationships" r:embed="rId1"/>
        <a:stretch>
          <a:fillRect/>
        </a:stretch>
      </xdr:blipFill>
      <xdr:spPr>
        <a:xfrm>
          <a:off x="11105571" y="39757"/>
          <a:ext cx="1553154" cy="443183"/>
        </a:xfrm>
        <a:prstGeom prst="rect">
          <a:avLst/>
        </a:prstGeom>
      </xdr:spPr>
    </xdr:pic>
    <xdr:clientData/>
  </xdr:oneCellAnchor>
  <xdr:oneCellAnchor>
    <xdr:from>
      <xdr:col>12</xdr:col>
      <xdr:colOff>944301</xdr:colOff>
      <xdr:row>0</xdr:row>
      <xdr:rowOff>0</xdr:rowOff>
    </xdr:from>
    <xdr:ext cx="1553154" cy="498428"/>
    <xdr:pic>
      <xdr:nvPicPr>
        <xdr:cNvPr id="4" name="Picture 3" hidden="1">
          <a:extLst>
            <a:ext uri="{FF2B5EF4-FFF2-40B4-BE49-F238E27FC236}">
              <a16:creationId xmlns:a16="http://schemas.microsoft.com/office/drawing/2014/main" id="{2353CDDB-CC0F-4FD6-B125-27C730B099F5}"/>
            </a:ext>
          </a:extLst>
        </xdr:cNvPr>
        <xdr:cNvPicPr>
          <a:picLocks noChangeAspect="1"/>
        </xdr:cNvPicPr>
      </xdr:nvPicPr>
      <xdr:blipFill>
        <a:blip xmlns:r="http://schemas.openxmlformats.org/officeDocument/2006/relationships" r:embed="rId1"/>
        <a:stretch>
          <a:fillRect/>
        </a:stretch>
      </xdr:blipFill>
      <xdr:spPr>
        <a:xfrm>
          <a:off x="11105571" y="0"/>
          <a:ext cx="1553154" cy="498428"/>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12</xdr:col>
      <xdr:colOff>944301</xdr:colOff>
      <xdr:row>0</xdr:row>
      <xdr:rowOff>39757</xdr:rowOff>
    </xdr:from>
    <xdr:ext cx="1553154" cy="445511"/>
    <xdr:pic>
      <xdr:nvPicPr>
        <xdr:cNvPr id="2" name="Picture 1" hidden="1">
          <a:extLst>
            <a:ext uri="{FF2B5EF4-FFF2-40B4-BE49-F238E27FC236}">
              <a16:creationId xmlns:a16="http://schemas.microsoft.com/office/drawing/2014/main" id="{6C94B5AF-5699-4650-8753-250171D059EC}"/>
            </a:ext>
          </a:extLst>
        </xdr:cNvPr>
        <xdr:cNvPicPr>
          <a:picLocks noChangeAspect="1"/>
        </xdr:cNvPicPr>
      </xdr:nvPicPr>
      <xdr:blipFill>
        <a:blip xmlns:r="http://schemas.openxmlformats.org/officeDocument/2006/relationships" r:embed="rId1"/>
        <a:stretch>
          <a:fillRect/>
        </a:stretch>
      </xdr:blipFill>
      <xdr:spPr>
        <a:xfrm>
          <a:off x="15460401" y="39757"/>
          <a:ext cx="1553154" cy="445511"/>
        </a:xfrm>
        <a:prstGeom prst="rect">
          <a:avLst/>
        </a:prstGeom>
      </xdr:spPr>
    </xdr:pic>
    <xdr:clientData/>
  </xdr:oneCellAnchor>
  <xdr:oneCellAnchor>
    <xdr:from>
      <xdr:col>12</xdr:col>
      <xdr:colOff>944301</xdr:colOff>
      <xdr:row>0</xdr:row>
      <xdr:rowOff>39757</xdr:rowOff>
    </xdr:from>
    <xdr:ext cx="1553154" cy="443183"/>
    <xdr:pic>
      <xdr:nvPicPr>
        <xdr:cNvPr id="3" name="Picture 2" hidden="1">
          <a:extLst>
            <a:ext uri="{FF2B5EF4-FFF2-40B4-BE49-F238E27FC236}">
              <a16:creationId xmlns:a16="http://schemas.microsoft.com/office/drawing/2014/main" id="{A4A7496A-2A0C-4462-98C2-62F6C213835A}"/>
            </a:ext>
          </a:extLst>
        </xdr:cNvPr>
        <xdr:cNvPicPr>
          <a:picLocks noChangeAspect="1"/>
        </xdr:cNvPicPr>
      </xdr:nvPicPr>
      <xdr:blipFill>
        <a:blip xmlns:r="http://schemas.openxmlformats.org/officeDocument/2006/relationships" r:embed="rId1"/>
        <a:stretch>
          <a:fillRect/>
        </a:stretch>
      </xdr:blipFill>
      <xdr:spPr>
        <a:xfrm>
          <a:off x="15460401" y="39757"/>
          <a:ext cx="1553154" cy="443183"/>
        </a:xfrm>
        <a:prstGeom prst="rect">
          <a:avLst/>
        </a:prstGeom>
      </xdr:spPr>
    </xdr:pic>
    <xdr:clientData/>
  </xdr:oneCellAnchor>
  <xdr:oneCellAnchor>
    <xdr:from>
      <xdr:col>12</xdr:col>
      <xdr:colOff>944301</xdr:colOff>
      <xdr:row>0</xdr:row>
      <xdr:rowOff>0</xdr:rowOff>
    </xdr:from>
    <xdr:ext cx="1553154" cy="498428"/>
    <xdr:pic>
      <xdr:nvPicPr>
        <xdr:cNvPr id="4" name="Picture 3" hidden="1">
          <a:extLst>
            <a:ext uri="{FF2B5EF4-FFF2-40B4-BE49-F238E27FC236}">
              <a16:creationId xmlns:a16="http://schemas.microsoft.com/office/drawing/2014/main" id="{822E94D8-F7BF-48C3-A190-FC45CCBE7D01}"/>
            </a:ext>
          </a:extLst>
        </xdr:cNvPr>
        <xdr:cNvPicPr>
          <a:picLocks noChangeAspect="1"/>
        </xdr:cNvPicPr>
      </xdr:nvPicPr>
      <xdr:blipFill>
        <a:blip xmlns:r="http://schemas.openxmlformats.org/officeDocument/2006/relationships" r:embed="rId1"/>
        <a:stretch>
          <a:fillRect/>
        </a:stretch>
      </xdr:blipFill>
      <xdr:spPr>
        <a:xfrm>
          <a:off x="15460401" y="0"/>
          <a:ext cx="1553154" cy="498428"/>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12</xdr:col>
      <xdr:colOff>944301</xdr:colOff>
      <xdr:row>0</xdr:row>
      <xdr:rowOff>39757</xdr:rowOff>
    </xdr:from>
    <xdr:ext cx="1553154" cy="445511"/>
    <xdr:pic>
      <xdr:nvPicPr>
        <xdr:cNvPr id="2" name="Picture 1" hidden="1">
          <a:extLst>
            <a:ext uri="{FF2B5EF4-FFF2-40B4-BE49-F238E27FC236}">
              <a16:creationId xmlns:a16="http://schemas.microsoft.com/office/drawing/2014/main" id="{BA59574F-07A3-4EDC-ABCB-D9A6253FB3AD}"/>
            </a:ext>
          </a:extLst>
        </xdr:cNvPr>
        <xdr:cNvPicPr>
          <a:picLocks noChangeAspect="1"/>
        </xdr:cNvPicPr>
      </xdr:nvPicPr>
      <xdr:blipFill>
        <a:blip xmlns:r="http://schemas.openxmlformats.org/officeDocument/2006/relationships" r:embed="rId1"/>
        <a:stretch>
          <a:fillRect/>
        </a:stretch>
      </xdr:blipFill>
      <xdr:spPr>
        <a:xfrm>
          <a:off x="15460401" y="39757"/>
          <a:ext cx="1553154" cy="445511"/>
        </a:xfrm>
        <a:prstGeom prst="rect">
          <a:avLst/>
        </a:prstGeom>
      </xdr:spPr>
    </xdr:pic>
    <xdr:clientData/>
  </xdr:oneCellAnchor>
  <xdr:oneCellAnchor>
    <xdr:from>
      <xdr:col>12</xdr:col>
      <xdr:colOff>944301</xdr:colOff>
      <xdr:row>0</xdr:row>
      <xdr:rowOff>39757</xdr:rowOff>
    </xdr:from>
    <xdr:ext cx="1553154" cy="443183"/>
    <xdr:pic>
      <xdr:nvPicPr>
        <xdr:cNvPr id="3" name="Picture 2" hidden="1">
          <a:extLst>
            <a:ext uri="{FF2B5EF4-FFF2-40B4-BE49-F238E27FC236}">
              <a16:creationId xmlns:a16="http://schemas.microsoft.com/office/drawing/2014/main" id="{31D9121F-C4A4-48AF-9BD3-D13BFEFE46FA}"/>
            </a:ext>
          </a:extLst>
        </xdr:cNvPr>
        <xdr:cNvPicPr>
          <a:picLocks noChangeAspect="1"/>
        </xdr:cNvPicPr>
      </xdr:nvPicPr>
      <xdr:blipFill>
        <a:blip xmlns:r="http://schemas.openxmlformats.org/officeDocument/2006/relationships" r:embed="rId1"/>
        <a:stretch>
          <a:fillRect/>
        </a:stretch>
      </xdr:blipFill>
      <xdr:spPr>
        <a:xfrm>
          <a:off x="15460401" y="39757"/>
          <a:ext cx="1553154" cy="443183"/>
        </a:xfrm>
        <a:prstGeom prst="rect">
          <a:avLst/>
        </a:prstGeom>
      </xdr:spPr>
    </xdr:pic>
    <xdr:clientData/>
  </xdr:oneCellAnchor>
  <xdr:oneCellAnchor>
    <xdr:from>
      <xdr:col>12</xdr:col>
      <xdr:colOff>944301</xdr:colOff>
      <xdr:row>0</xdr:row>
      <xdr:rowOff>0</xdr:rowOff>
    </xdr:from>
    <xdr:ext cx="1553154" cy="498428"/>
    <xdr:pic>
      <xdr:nvPicPr>
        <xdr:cNvPr id="4" name="Picture 3" hidden="1">
          <a:extLst>
            <a:ext uri="{FF2B5EF4-FFF2-40B4-BE49-F238E27FC236}">
              <a16:creationId xmlns:a16="http://schemas.microsoft.com/office/drawing/2014/main" id="{BC59E299-6DE7-449B-8553-67B2502CA6CD}"/>
            </a:ext>
          </a:extLst>
        </xdr:cNvPr>
        <xdr:cNvPicPr>
          <a:picLocks noChangeAspect="1"/>
        </xdr:cNvPicPr>
      </xdr:nvPicPr>
      <xdr:blipFill>
        <a:blip xmlns:r="http://schemas.openxmlformats.org/officeDocument/2006/relationships" r:embed="rId1"/>
        <a:stretch>
          <a:fillRect/>
        </a:stretch>
      </xdr:blipFill>
      <xdr:spPr>
        <a:xfrm>
          <a:off x="15460401" y="0"/>
          <a:ext cx="1553154" cy="498428"/>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person displayName="Heiny Peck" id="{BA389EA2-4346-4A2F-857B-1F009AE1EAF2}" userId="S::PeckHG@eskom.co.za::d76039fb-a41c-4a72-8a74-a6bc0cc0d217" providerId="AD"/>
  <person displayName="Leon Jean-Louis" id="{F5C649D1-C584-489C-B7B6-CF381386BCAE}" userId="S::JLouisL@eskom.co.za::75f15992-28b8-47dd-9f42-95f942424468"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3" dT="2024-05-24T12:07:36.37" personId="{BA389EA2-4346-4A2F-857B-1F009AE1EAF2}" id="{E75430E9-43E9-48A0-BB09-FF7E9AD833A3}">
    <text xml:space="preserve">The Business Requirement Specification document usually contains statements using business or plain English terminology. </text>
  </threadedComment>
  <threadedComment ref="C15" dT="2024-05-24T12:08:39.14" personId="{BA389EA2-4346-4A2F-857B-1F009AE1EAF2}" id="{BC04A9D1-4BB6-4653-94C2-28E89AA2BBCA}">
    <text xml:space="preserve">The logical design document contains a Functional Decomposition Model which has translated the BRS statements into more usable functional statements for purposes of evaluation </text>
  </threadedComment>
  <threadedComment ref="B19" dT="2024-05-27T08:52:07.19" personId="{F5C649D1-C584-489C-B7B6-CF381386BCAE}" id="{204E76B3-DCCC-4736-9EE4-E2AF023BC7B0}">
    <text xml:space="preserve">1- In this column define and as far as possible quantify the business/functional requirements in a clear statement. 
2- The statement defines only ONE requirement that will be measured and the scoring guideline (column J) must align to this. </text>
  </threadedComment>
  <threadedComment ref="I19" dT="2024-05-27T08:41:03.31" personId="{F5C649D1-C584-489C-B7B6-CF381386BCAE}" id="{AEA0F959-5ACA-49EC-856A-A17F04564678}">
    <text>1- To adjust the question weight, change the priority description (column G)
2- The tab/category weight must only be adjusted on the scoring summary tab any changes to the weighting on the scoring summary tab will automatically update here.</text>
  </threadedComment>
  <threadedComment ref="M19" dT="2024-06-03T07:57:49.45" personId="{F5C649D1-C584-489C-B7B6-CF381386BCAE}" id="{15A372FE-4F21-4570-86F1-76D547B2CC46}">
    <text>Evaluators must provide comments for every score given. The comments also assist evaluators to recall how they arrived at their score when asked at a later stage.</text>
  </threadedComment>
  <threadedComment ref="B20" dT="2024-06-03T07:47:09.54" personId="{F5C649D1-C584-489C-B7B6-CF381386BCAE}" id="{6F0ED03B-6B02-4ED2-A041-6B951068A516}">
    <text xml:space="preserve">Note: The original statement from the BRS is not always specific enough to quantify scoring. Rather use the statements from the logical design/functional decomposition if it is available - its more technical &amp; specific to what is being evaluated. Where a logical design/functional decomposition is not available revise the BRS statements where applicable so they are specific to what will be evaluated.
</text>
  </threadedComment>
  <threadedComment ref="C20" dT="2024-06-03T07:55:26.52" personId="{F5C649D1-C584-489C-B7B6-CF381386BCAE}" id="{7F862C7A-9DCB-463D-A46E-5838B726F7BC}">
    <text xml:space="preserve">Its good practice to ask a vendor to provide evidence for their answer but this is not mandatory.
NOTE: When evidence is requested, and a vendor does not provide the required evidence in their response, a TET member may not award points for that response. </text>
  </threadedComment>
  <threadedComment ref="K20" dT="2024-05-27T08:36:36.17" personId="{F5C649D1-C584-489C-B7B6-CF381386BCAE}" id="{7D78DFCD-1D22-4510-9061-48228658B0F9}">
    <text>1- The highest score will always be at the top.
2- The highest score must always equal the question weight.</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54001-E9A5-4F3B-BA85-691B9152AD23}">
  <sheetPr>
    <pageSetUpPr fitToPage="1"/>
  </sheetPr>
  <dimension ref="A2:M33"/>
  <sheetViews>
    <sheetView topLeftCell="A13" zoomScale="80" zoomScaleNormal="80" workbookViewId="0">
      <selection activeCell="B33" sqref="B33:J33"/>
    </sheetView>
  </sheetViews>
  <sheetFormatPr defaultColWidth="9.140625" defaultRowHeight="11.25" x14ac:dyDescent="0.2"/>
  <cols>
    <col min="1" max="1" width="3.140625" style="19" bestFit="1" customWidth="1"/>
    <col min="2" max="2" width="37.140625" style="18" customWidth="1"/>
    <col min="3" max="3" width="37.7109375" style="18" customWidth="1"/>
    <col min="4" max="5" width="23.140625" style="18" customWidth="1"/>
    <col min="6" max="6" width="25.140625" style="18" customWidth="1"/>
    <col min="7" max="7" width="11.28515625" style="18" customWidth="1"/>
    <col min="8" max="8" width="7.5703125" style="18" customWidth="1"/>
    <col min="9" max="9" width="7.140625" style="17" customWidth="1"/>
    <col min="10" max="10" width="26.42578125" style="16" customWidth="1"/>
    <col min="11" max="11" width="5.28515625" style="15" customWidth="1"/>
    <col min="12" max="12" width="5.42578125" style="13" customWidth="1"/>
    <col min="13" max="13" width="40.42578125" style="14" customWidth="1"/>
    <col min="14" max="14" width="8.5703125" style="13" customWidth="1"/>
    <col min="15" max="16384" width="9.140625" style="13"/>
  </cols>
  <sheetData>
    <row r="2" spans="1:13" ht="36" customHeight="1" x14ac:dyDescent="0.2">
      <c r="B2" s="275" t="s">
        <v>0</v>
      </c>
      <c r="C2" s="275"/>
      <c r="D2" s="275"/>
      <c r="E2" s="275"/>
      <c r="F2" s="275"/>
      <c r="G2" s="275"/>
      <c r="H2" s="275"/>
      <c r="I2" s="275"/>
      <c r="J2" s="275"/>
    </row>
    <row r="3" spans="1:13" ht="22.15" customHeight="1" x14ac:dyDescent="0.2">
      <c r="A3" s="276" t="s">
        <v>1</v>
      </c>
      <c r="B3" s="276"/>
      <c r="C3" s="276"/>
      <c r="D3" s="276"/>
      <c r="E3" s="276"/>
      <c r="F3" s="276"/>
      <c r="G3" s="276"/>
      <c r="H3" s="276"/>
      <c r="I3" s="276"/>
      <c r="J3" s="276"/>
    </row>
    <row r="4" spans="1:13" ht="69" customHeight="1" x14ac:dyDescent="0.2">
      <c r="B4" s="277" t="s">
        <v>2</v>
      </c>
      <c r="C4" s="275"/>
      <c r="D4" s="275"/>
      <c r="E4" s="275"/>
      <c r="F4" s="275"/>
      <c r="G4" s="275"/>
      <c r="H4" s="275"/>
      <c r="I4" s="275"/>
      <c r="J4" s="275"/>
    </row>
    <row r="5" spans="1:13" ht="6" customHeight="1" x14ac:dyDescent="0.2">
      <c r="B5" s="128"/>
      <c r="C5" s="127"/>
      <c r="D5" s="127"/>
      <c r="E5" s="127"/>
      <c r="F5" s="127"/>
      <c r="G5" s="127"/>
      <c r="H5" s="127"/>
      <c r="I5" s="127"/>
      <c r="J5" s="127"/>
    </row>
    <row r="6" spans="1:13" ht="25.15" customHeight="1" x14ac:dyDescent="0.2">
      <c r="A6" s="276" t="s">
        <v>3</v>
      </c>
      <c r="B6" s="276"/>
      <c r="C6" s="276"/>
      <c r="D6" s="276"/>
      <c r="E6" s="276"/>
      <c r="F6" s="276"/>
      <c r="G6" s="276"/>
      <c r="H6" s="276"/>
      <c r="I6" s="276"/>
      <c r="J6" s="276"/>
    </row>
    <row r="7" spans="1:13" ht="91.9" customHeight="1" x14ac:dyDescent="0.2">
      <c r="B7" s="277" t="s">
        <v>4</v>
      </c>
      <c r="C7" s="275"/>
      <c r="D7" s="275"/>
      <c r="E7" s="275"/>
      <c r="F7" s="275"/>
      <c r="G7" s="275"/>
      <c r="H7" s="275"/>
      <c r="I7" s="275"/>
      <c r="J7" s="275"/>
    </row>
    <row r="8" spans="1:13" ht="11.45" customHeight="1" x14ac:dyDescent="0.2">
      <c r="B8" s="127"/>
      <c r="C8" s="127"/>
      <c r="D8" s="127"/>
      <c r="E8" s="127"/>
      <c r="F8" s="127"/>
      <c r="G8" s="127"/>
      <c r="H8" s="127"/>
      <c r="I8" s="127"/>
      <c r="J8" s="127"/>
    </row>
    <row r="9" spans="1:13" ht="20.45" customHeight="1" x14ac:dyDescent="0.2">
      <c r="A9" s="276" t="s">
        <v>5</v>
      </c>
      <c r="B9" s="276"/>
      <c r="C9" s="276"/>
      <c r="D9" s="276"/>
      <c r="E9" s="276"/>
      <c r="F9" s="276"/>
      <c r="G9" s="276"/>
      <c r="H9" s="276"/>
      <c r="I9" s="276"/>
      <c r="J9" s="276"/>
    </row>
    <row r="10" spans="1:13" ht="78.599999999999994" customHeight="1" x14ac:dyDescent="0.25">
      <c r="B10" s="278" t="s">
        <v>6</v>
      </c>
      <c r="C10" s="278"/>
      <c r="D10" s="278"/>
      <c r="E10" s="278"/>
      <c r="F10" s="278"/>
      <c r="G10" s="278"/>
      <c r="H10" s="278"/>
      <c r="I10" s="278"/>
      <c r="J10" s="278"/>
      <c r="K10" s="55"/>
      <c r="L10" s="55"/>
      <c r="M10" s="55"/>
    </row>
    <row r="11" spans="1:13" ht="12" customHeight="1" x14ac:dyDescent="0.2">
      <c r="B11" s="123" t="s">
        <v>7</v>
      </c>
    </row>
    <row r="12" spans="1:13" ht="12" customHeight="1" x14ac:dyDescent="0.2">
      <c r="B12" s="119"/>
    </row>
    <row r="13" spans="1:13" ht="48.95" customHeight="1" x14ac:dyDescent="0.2">
      <c r="B13" s="124" t="s">
        <v>8</v>
      </c>
      <c r="C13" s="125" t="s">
        <v>9</v>
      </c>
      <c r="J13" s="122" t="s">
        <v>10</v>
      </c>
    </row>
    <row r="14" spans="1:13" x14ac:dyDescent="0.2">
      <c r="B14" s="124"/>
      <c r="C14" s="124"/>
      <c r="D14" s="35"/>
      <c r="E14" s="35"/>
      <c r="F14" s="35"/>
      <c r="G14" s="35"/>
      <c r="H14" s="35"/>
    </row>
    <row r="15" spans="1:13" ht="73.900000000000006" customHeight="1" x14ac:dyDescent="0.2">
      <c r="B15" s="126" t="s">
        <v>11</v>
      </c>
      <c r="C15" s="125" t="s">
        <v>12</v>
      </c>
      <c r="J15" s="122" t="s">
        <v>13</v>
      </c>
    </row>
    <row r="16" spans="1:13" x14ac:dyDescent="0.2">
      <c r="B16" s="35"/>
      <c r="C16" s="35"/>
      <c r="D16" s="35"/>
      <c r="E16" s="35"/>
      <c r="F16" s="35"/>
      <c r="G16" s="35"/>
      <c r="H16" s="35"/>
    </row>
    <row r="17" spans="1:13" ht="12" thickBot="1" x14ac:dyDescent="0.25">
      <c r="B17" s="35"/>
      <c r="C17" s="35"/>
      <c r="D17" s="35"/>
      <c r="E17" s="35"/>
      <c r="F17" s="35"/>
      <c r="G17" s="35"/>
      <c r="H17" s="35"/>
    </row>
    <row r="18" spans="1:13" ht="14.45" customHeight="1" x14ac:dyDescent="0.2">
      <c r="A18" s="296" t="s">
        <v>14</v>
      </c>
      <c r="B18" s="298" t="s">
        <v>15</v>
      </c>
      <c r="C18" s="299"/>
      <c r="D18" s="300" t="s">
        <v>16</v>
      </c>
      <c r="E18" s="301"/>
      <c r="F18" s="302"/>
      <c r="G18" s="85"/>
      <c r="H18" s="85"/>
      <c r="I18" s="84" t="s">
        <v>17</v>
      </c>
      <c r="J18" s="83"/>
      <c r="K18" s="83"/>
      <c r="L18" s="83"/>
      <c r="M18" s="82"/>
    </row>
    <row r="19" spans="1:13" s="58" customFormat="1" ht="58.15" customHeight="1" thickBot="1" x14ac:dyDescent="0.3">
      <c r="A19" s="297"/>
      <c r="B19" s="81" t="s">
        <v>18</v>
      </c>
      <c r="C19" s="80" t="s">
        <v>19</v>
      </c>
      <c r="D19" s="79" t="s">
        <v>20</v>
      </c>
      <c r="E19" s="78" t="s">
        <v>21</v>
      </c>
      <c r="F19" s="77" t="s">
        <v>22</v>
      </c>
      <c r="G19" s="91" t="s">
        <v>23</v>
      </c>
      <c r="H19" s="76" t="s">
        <v>24</v>
      </c>
      <c r="I19" s="75" t="s">
        <v>25</v>
      </c>
      <c r="J19" s="74" t="s">
        <v>26</v>
      </c>
      <c r="K19" s="73" t="s">
        <v>27</v>
      </c>
      <c r="L19" s="72" t="s">
        <v>28</v>
      </c>
      <c r="M19" s="71" t="s">
        <v>29</v>
      </c>
    </row>
    <row r="20" spans="1:13" s="70" customFormat="1" ht="28.15" customHeight="1" x14ac:dyDescent="0.25">
      <c r="A20" s="303">
        <v>1</v>
      </c>
      <c r="B20" s="305" t="s">
        <v>30</v>
      </c>
      <c r="C20" s="307" t="s">
        <v>31</v>
      </c>
      <c r="D20" s="309"/>
      <c r="E20" s="310" t="s">
        <v>32</v>
      </c>
      <c r="F20" s="289"/>
      <c r="G20" s="314" t="s">
        <v>33</v>
      </c>
      <c r="H20" s="317">
        <f>IF(G20='Response Guidelines'!$D$80,'Response Guidelines'!$C$80, IF(G20='Response Guidelines'!$D$81,'Response Guidelines'!$C$81,IF(G20='Response Guidelines'!$D$82,'Response Guidelines'!$C$82,IF(G20='Response Guidelines'!$D$83,'Response Guidelines'!$C$83,IF(G20='Response Guidelines'!$D$84,'Response Guidelines'!$C$84,IF(G20='Response Guidelines'!$D$85,'Response Guidelines'!$C$85,IF(G20='Response Guidelines'!$D$86,'Response Guidelines'!$C$86,"No Rating")))))))</f>
        <v>3</v>
      </c>
      <c r="I20" s="294">
        <f>(H20/$H$30)/_xlfn.XLOOKUP('Scoring Summary'!$D$19,'Response Guidelines'!$D$91:$D$190,'Response Guidelines'!$C$91:$C$190,"",0,1)</f>
        <v>4.9999999999999663E-2</v>
      </c>
      <c r="J20" s="68" t="s">
        <v>34</v>
      </c>
      <c r="K20" s="67">
        <f>I20</f>
        <v>4.9999999999999663E-2</v>
      </c>
      <c r="L20" s="318"/>
      <c r="M20" s="319"/>
    </row>
    <row r="21" spans="1:13" s="70" customFormat="1" ht="1.1499999999999999" hidden="1" customHeight="1" x14ac:dyDescent="0.25">
      <c r="A21" s="303"/>
      <c r="B21" s="306"/>
      <c r="C21" s="308"/>
      <c r="D21" s="283"/>
      <c r="E21" s="286"/>
      <c r="F21" s="289"/>
      <c r="G21" s="315"/>
      <c r="H21" s="293"/>
      <c r="I21" s="295"/>
      <c r="J21" s="66"/>
      <c r="K21" s="65"/>
      <c r="L21" s="313"/>
      <c r="M21" s="281"/>
    </row>
    <row r="22" spans="1:13" s="70" customFormat="1" ht="28.15" customHeight="1" x14ac:dyDescent="0.25">
      <c r="A22" s="303"/>
      <c r="B22" s="306"/>
      <c r="C22" s="308"/>
      <c r="D22" s="283"/>
      <c r="E22" s="286"/>
      <c r="F22" s="289"/>
      <c r="G22" s="315"/>
      <c r="H22" s="293"/>
      <c r="I22" s="295"/>
      <c r="J22" s="66" t="s">
        <v>35</v>
      </c>
      <c r="K22" s="65">
        <f>K20/2</f>
        <v>2.4999999999999831E-2</v>
      </c>
      <c r="L22" s="313"/>
      <c r="M22" s="281"/>
    </row>
    <row r="23" spans="1:13" s="70" customFormat="1" ht="15" hidden="1" customHeight="1" x14ac:dyDescent="0.25">
      <c r="A23" s="303"/>
      <c r="B23" s="306"/>
      <c r="C23" s="308"/>
      <c r="D23" s="283"/>
      <c r="E23" s="286"/>
      <c r="F23" s="289"/>
      <c r="G23" s="315"/>
      <c r="H23" s="293"/>
      <c r="I23" s="295"/>
      <c r="J23" s="66"/>
      <c r="K23" s="65"/>
      <c r="L23" s="313"/>
      <c r="M23" s="281"/>
    </row>
    <row r="24" spans="1:13" s="70" customFormat="1" ht="30" customHeight="1" x14ac:dyDescent="0.25">
      <c r="A24" s="304"/>
      <c r="B24" s="306"/>
      <c r="C24" s="308"/>
      <c r="D24" s="284"/>
      <c r="E24" s="287"/>
      <c r="F24" s="290"/>
      <c r="G24" s="316"/>
      <c r="H24" s="293"/>
      <c r="I24" s="295"/>
      <c r="J24" s="66" t="s">
        <v>36</v>
      </c>
      <c r="K24" s="65">
        <v>0</v>
      </c>
      <c r="L24" s="313"/>
      <c r="M24" s="281"/>
    </row>
    <row r="25" spans="1:13" s="58" customFormat="1" x14ac:dyDescent="0.25">
      <c r="A25" s="279">
        <v>2</v>
      </c>
      <c r="B25" s="280"/>
      <c r="C25" s="281"/>
      <c r="D25" s="282"/>
      <c r="E25" s="285"/>
      <c r="F25" s="288"/>
      <c r="G25" s="291" t="s">
        <v>37</v>
      </c>
      <c r="H25" s="292">
        <f>IF(G25='Response Guidelines'!$D$80,'Response Guidelines'!$C$80, IF(G25='Response Guidelines'!$D$81,'Response Guidelines'!$C$81,IF(G25='Response Guidelines'!$D$82,'Response Guidelines'!$C$82,IF(G25='Response Guidelines'!$D$83,'Response Guidelines'!$C$83,IF(G25='Response Guidelines'!$D$84,'Response Guidelines'!$C$84,IF(G25='Response Guidelines'!$D$85,'Response Guidelines'!$C$85,IF(G25='Response Guidelines'!$D$86,'Response Guidelines'!$C$86,"No Rating")))))))</f>
        <v>6</v>
      </c>
      <c r="I25" s="294">
        <f>(H25/$H$30)/_xlfn.XLOOKUP('Scoring Summary'!$D$19,'Response Guidelines'!$D$91:$D$190,'Response Guidelines'!$C$91:$C$190,"",0,1)</f>
        <v>9.9999999999999326E-2</v>
      </c>
      <c r="J25" s="66" t="s">
        <v>38</v>
      </c>
      <c r="K25" s="65">
        <f>I25</f>
        <v>9.9999999999999326E-2</v>
      </c>
      <c r="L25" s="313"/>
      <c r="M25" s="281"/>
    </row>
    <row r="26" spans="1:13" s="58" customFormat="1" x14ac:dyDescent="0.25">
      <c r="A26" s="279"/>
      <c r="B26" s="280"/>
      <c r="C26" s="281"/>
      <c r="D26" s="283"/>
      <c r="E26" s="286"/>
      <c r="F26" s="289"/>
      <c r="G26" s="291"/>
      <c r="H26" s="293"/>
      <c r="I26" s="295"/>
      <c r="J26" s="66" t="s">
        <v>39</v>
      </c>
      <c r="K26" s="65">
        <v>1.2E-2</v>
      </c>
      <c r="L26" s="313"/>
      <c r="M26" s="281"/>
    </row>
    <row r="27" spans="1:13" s="58" customFormat="1" x14ac:dyDescent="0.25">
      <c r="A27" s="279"/>
      <c r="B27" s="280"/>
      <c r="C27" s="281"/>
      <c r="D27" s="283"/>
      <c r="E27" s="286"/>
      <c r="F27" s="289"/>
      <c r="G27" s="291"/>
      <c r="H27" s="293"/>
      <c r="I27" s="295"/>
      <c r="J27" s="69" t="s">
        <v>40</v>
      </c>
      <c r="K27" s="65">
        <v>0.01</v>
      </c>
      <c r="L27" s="313"/>
      <c r="M27" s="281"/>
    </row>
    <row r="28" spans="1:13" s="58" customFormat="1" x14ac:dyDescent="0.25">
      <c r="A28" s="279"/>
      <c r="B28" s="280"/>
      <c r="C28" s="281"/>
      <c r="D28" s="283"/>
      <c r="E28" s="286"/>
      <c r="F28" s="289"/>
      <c r="G28" s="291"/>
      <c r="H28" s="293"/>
      <c r="I28" s="295"/>
      <c r="J28" s="69" t="s">
        <v>41</v>
      </c>
      <c r="K28" s="65">
        <v>5.0000000000000001E-3</v>
      </c>
      <c r="L28" s="313"/>
      <c r="M28" s="281"/>
    </row>
    <row r="29" spans="1:13" s="58" customFormat="1" ht="12" thickBot="1" x14ac:dyDescent="0.3">
      <c r="A29" s="279"/>
      <c r="B29" s="280"/>
      <c r="C29" s="281"/>
      <c r="D29" s="284"/>
      <c r="E29" s="287"/>
      <c r="F29" s="290"/>
      <c r="G29" s="291"/>
      <c r="H29" s="293"/>
      <c r="I29" s="295"/>
      <c r="J29" s="66" t="s">
        <v>42</v>
      </c>
      <c r="K29" s="65">
        <v>0</v>
      </c>
      <c r="L29" s="313"/>
      <c r="M29" s="281"/>
    </row>
    <row r="30" spans="1:13" s="58" customFormat="1" ht="16.149999999999999" customHeight="1" thickBot="1" x14ac:dyDescent="0.3">
      <c r="A30" s="94"/>
      <c r="B30" s="63" t="s">
        <v>43</v>
      </c>
      <c r="C30" s="63"/>
      <c r="D30" s="93"/>
      <c r="E30" s="63"/>
      <c r="F30" s="63"/>
      <c r="G30" s="63"/>
      <c r="H30" s="62">
        <f>SUM(H20:H29)</f>
        <v>9</v>
      </c>
      <c r="I30" s="61">
        <f>SUM(I20:I29)</f>
        <v>0.149999999999999</v>
      </c>
      <c r="J30" s="311" t="s">
        <v>44</v>
      </c>
      <c r="K30" s="312"/>
      <c r="L30" s="60">
        <f>SUM(L20:L29)</f>
        <v>0</v>
      </c>
      <c r="M30" s="92"/>
    </row>
    <row r="32" spans="1:13" ht="20.45" customHeight="1" x14ac:dyDescent="0.2">
      <c r="A32" s="276" t="s">
        <v>45</v>
      </c>
      <c r="B32" s="276"/>
      <c r="C32" s="276"/>
      <c r="D32" s="276"/>
      <c r="E32" s="276"/>
      <c r="F32" s="276"/>
      <c r="G32" s="276"/>
      <c r="H32" s="276"/>
      <c r="I32" s="276"/>
      <c r="J32" s="276"/>
    </row>
    <row r="33" spans="2:13" ht="48" customHeight="1" x14ac:dyDescent="0.25">
      <c r="B33" s="278" t="s">
        <v>46</v>
      </c>
      <c r="C33" s="278"/>
      <c r="D33" s="278"/>
      <c r="E33" s="278"/>
      <c r="F33" s="278"/>
      <c r="G33" s="278"/>
      <c r="H33" s="278"/>
      <c r="I33" s="278"/>
      <c r="J33" s="278"/>
      <c r="K33" s="55"/>
      <c r="L33" s="55"/>
      <c r="M33" s="55"/>
    </row>
  </sheetData>
  <mergeCells count="35">
    <mergeCell ref="B10:J10"/>
    <mergeCell ref="J30:K30"/>
    <mergeCell ref="L25:L29"/>
    <mergeCell ref="M25:M29"/>
    <mergeCell ref="G20:G24"/>
    <mergeCell ref="H20:H24"/>
    <mergeCell ref="I20:I24"/>
    <mergeCell ref="L20:L24"/>
    <mergeCell ref="M20:M24"/>
    <mergeCell ref="A18:A19"/>
    <mergeCell ref="B18:C18"/>
    <mergeCell ref="D18:F18"/>
    <mergeCell ref="A20:A24"/>
    <mergeCell ref="B20:B24"/>
    <mergeCell ref="C20:C24"/>
    <mergeCell ref="D20:D24"/>
    <mergeCell ref="E20:E24"/>
    <mergeCell ref="F20:F24"/>
    <mergeCell ref="A32:J32"/>
    <mergeCell ref="B33:J33"/>
    <mergeCell ref="A25:A29"/>
    <mergeCell ref="B25:B29"/>
    <mergeCell ref="C25:C29"/>
    <mergeCell ref="D25:D29"/>
    <mergeCell ref="E25:E29"/>
    <mergeCell ref="F25:F29"/>
    <mergeCell ref="G25:G29"/>
    <mergeCell ref="H25:H29"/>
    <mergeCell ref="I25:I29"/>
    <mergeCell ref="B2:J2"/>
    <mergeCell ref="A9:J9"/>
    <mergeCell ref="A3:J3"/>
    <mergeCell ref="B4:J4"/>
    <mergeCell ref="A6:J6"/>
    <mergeCell ref="B7:J7"/>
  </mergeCells>
  <dataValidations count="2">
    <dataValidation type="list" allowBlank="1" showInputMessage="1" showErrorMessage="1" sqref="D20:D24" xr:uid="{C846BFC2-480C-4BCC-906D-4831322C0934}">
      <formula1>$J$20:$J$24</formula1>
    </dataValidation>
    <dataValidation type="list" allowBlank="1" showInputMessage="1" showErrorMessage="1" sqref="D25:D29" xr:uid="{3AB017F2-5456-434E-A9E6-B72D65DFB31C}">
      <formula1>$J$25:$J$29</formula1>
    </dataValidation>
  </dataValidations>
  <pageMargins left="0.25" right="0.25" top="0.75" bottom="0.75" header="0.3" footer="0.3"/>
  <pageSetup paperSize="9" scale="56"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22529CF-36F0-4B9C-BB45-AFE23C200E51}">
          <x14:formula1>
            <xm:f>'Response Guidelines'!$D$80:$D$86</xm:f>
          </x14:formula1>
          <xm:sqref>G20:G29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B4F21-DDC1-45B1-87BE-3DBD629D3C95}">
  <sheetPr>
    <tabColor rgb="FFC97A00"/>
    <pageSetUpPr fitToPage="1"/>
  </sheetPr>
  <dimension ref="A1:J65"/>
  <sheetViews>
    <sheetView topLeftCell="A57" zoomScaleNormal="100" workbookViewId="0">
      <selection activeCell="J12" sqref="J12"/>
    </sheetView>
  </sheetViews>
  <sheetFormatPr defaultColWidth="9.140625" defaultRowHeight="11.25" x14ac:dyDescent="0.2"/>
  <cols>
    <col min="1" max="1" width="3.140625" style="19" bestFit="1" customWidth="1"/>
    <col min="2" max="2" width="37.140625" style="18" customWidth="1"/>
    <col min="3" max="3" width="37.7109375" style="18" customWidth="1"/>
    <col min="4" max="4" width="9.42578125" style="18" customWidth="1"/>
    <col min="5" max="5" width="7.5703125" style="18" customWidth="1"/>
    <col min="6" max="6" width="7.140625" style="17" customWidth="1"/>
    <col min="7" max="7" width="26" style="16" customWidth="1"/>
    <col min="8" max="8" width="5.28515625" style="15" customWidth="1"/>
    <col min="9" max="9" width="5.42578125" style="13" customWidth="1"/>
    <col min="10" max="10" width="40.42578125" style="14" customWidth="1"/>
    <col min="11" max="11" width="8.5703125" style="13" customWidth="1"/>
    <col min="12" max="16384" width="9.140625" style="13"/>
  </cols>
  <sheetData>
    <row r="1" spans="1:10" x14ac:dyDescent="0.2">
      <c r="B1" s="87"/>
      <c r="C1" s="87"/>
      <c r="D1" s="87"/>
      <c r="E1" s="87"/>
    </row>
    <row r="2" spans="1:10" ht="14.45" customHeight="1" x14ac:dyDescent="0.25">
      <c r="B2" s="11" t="s">
        <v>77</v>
      </c>
      <c r="C2" s="12">
        <f>'Scoring Summary'!C2</f>
        <v>0</v>
      </c>
      <c r="D2" s="86"/>
      <c r="E2" s="333" t="s">
        <v>100</v>
      </c>
      <c r="F2" s="333"/>
      <c r="G2" s="333"/>
      <c r="H2" s="333"/>
      <c r="I2" s="333"/>
      <c r="J2" s="55"/>
    </row>
    <row r="3" spans="1:10" ht="14.45" customHeight="1" x14ac:dyDescent="0.25">
      <c r="B3" s="11" t="s">
        <v>80</v>
      </c>
      <c r="C3" s="12">
        <f>'Scoring Summary'!C3</f>
        <v>0</v>
      </c>
      <c r="D3" s="86"/>
      <c r="E3" s="333"/>
      <c r="F3" s="333"/>
      <c r="G3" s="333"/>
      <c r="H3" s="333"/>
      <c r="I3" s="333"/>
      <c r="J3" s="55"/>
    </row>
    <row r="4" spans="1:10" ht="14.45" customHeight="1" x14ac:dyDescent="0.25">
      <c r="B4" s="11" t="s">
        <v>101</v>
      </c>
      <c r="C4" s="12" t="s">
        <v>78</v>
      </c>
      <c r="D4" s="86"/>
      <c r="E4" s="333"/>
      <c r="F4" s="333"/>
      <c r="G4" s="333"/>
      <c r="H4" s="333"/>
      <c r="I4" s="333"/>
      <c r="J4" s="55"/>
    </row>
    <row r="5" spans="1:10" ht="14.45" customHeight="1" x14ac:dyDescent="0.25">
      <c r="B5" s="11" t="s">
        <v>96</v>
      </c>
      <c r="C5" s="10">
        <f>'Scoring Summary'!C4</f>
        <v>0</v>
      </c>
      <c r="D5" s="86"/>
      <c r="E5" s="55"/>
      <c r="F5" s="55"/>
      <c r="G5" s="55"/>
      <c r="H5" s="55"/>
      <c r="I5" s="55"/>
      <c r="J5" s="55"/>
    </row>
    <row r="6" spans="1:10" ht="14.45" customHeight="1" x14ac:dyDescent="0.25">
      <c r="B6" s="11" t="s">
        <v>82</v>
      </c>
      <c r="C6" s="10">
        <f>'Scoring Summary'!C5</f>
        <v>0</v>
      </c>
      <c r="D6" s="55"/>
      <c r="E6" s="55"/>
      <c r="F6" s="55"/>
      <c r="G6" s="55"/>
      <c r="H6" s="55"/>
      <c r="I6" s="55"/>
      <c r="J6" s="55"/>
    </row>
    <row r="7" spans="1:10" ht="14.45" customHeight="1" x14ac:dyDescent="0.25">
      <c r="B7" s="11" t="s">
        <v>83</v>
      </c>
      <c r="C7" s="10">
        <f>'Scoring Summary'!C6</f>
        <v>0</v>
      </c>
      <c r="D7" s="55"/>
      <c r="E7" s="55"/>
      <c r="F7" s="55"/>
      <c r="G7" s="55"/>
      <c r="H7" s="55"/>
      <c r="I7" s="55"/>
      <c r="J7" s="55"/>
    </row>
    <row r="8" spans="1:10" ht="27.6" customHeight="1" x14ac:dyDescent="0.25">
      <c r="B8" s="11" t="s">
        <v>84</v>
      </c>
      <c r="C8" s="10"/>
      <c r="D8" s="55"/>
      <c r="E8" s="55"/>
      <c r="F8" s="55"/>
      <c r="G8" s="55"/>
      <c r="H8" s="55"/>
      <c r="I8" s="55"/>
      <c r="J8" s="55"/>
    </row>
    <row r="9" spans="1:10" ht="12" customHeight="1" x14ac:dyDescent="0.2"/>
    <row r="10" spans="1:10" ht="43.15" customHeight="1" x14ac:dyDescent="0.2"/>
    <row r="11" spans="1:10" ht="43.15" customHeight="1" x14ac:dyDescent="0.2">
      <c r="B11" s="35"/>
      <c r="C11" s="35"/>
      <c r="D11" s="35"/>
      <c r="E11" s="35"/>
    </row>
    <row r="12" spans="1:10" ht="43.15" customHeight="1" x14ac:dyDescent="0.2"/>
    <row r="13" spans="1:10" ht="43.15" customHeight="1" x14ac:dyDescent="0.2">
      <c r="B13" s="35"/>
      <c r="C13" s="35"/>
      <c r="D13" s="35"/>
      <c r="E13" s="35"/>
    </row>
    <row r="14" spans="1:10" ht="12" thickBot="1" x14ac:dyDescent="0.25">
      <c r="B14" s="35"/>
      <c r="C14" s="35"/>
      <c r="D14" s="35"/>
      <c r="E14" s="35"/>
    </row>
    <row r="15" spans="1:10" ht="14.45" customHeight="1" x14ac:dyDescent="0.2">
      <c r="A15" s="296" t="s">
        <v>14</v>
      </c>
      <c r="B15" s="298" t="s">
        <v>15</v>
      </c>
      <c r="C15" s="299"/>
      <c r="D15" s="85"/>
      <c r="E15" s="85"/>
      <c r="F15" s="84" t="s">
        <v>17</v>
      </c>
      <c r="G15" s="83"/>
      <c r="H15" s="83"/>
      <c r="I15" s="83"/>
      <c r="J15" s="82"/>
    </row>
    <row r="16" spans="1:10" s="58" customFormat="1" ht="58.15" customHeight="1" thickBot="1" x14ac:dyDescent="0.3">
      <c r="A16" s="297"/>
      <c r="B16" s="81" t="s">
        <v>97</v>
      </c>
      <c r="C16" s="264" t="s">
        <v>102</v>
      </c>
      <c r="D16" s="91" t="s">
        <v>23</v>
      </c>
      <c r="E16" s="166" t="s">
        <v>24</v>
      </c>
      <c r="F16" s="167" t="s">
        <v>25</v>
      </c>
      <c r="G16" s="168" t="s">
        <v>26</v>
      </c>
      <c r="H16" s="169" t="s">
        <v>27</v>
      </c>
      <c r="I16" s="170" t="s">
        <v>28</v>
      </c>
      <c r="J16" s="171" t="s">
        <v>29</v>
      </c>
    </row>
    <row r="17" spans="1:10" s="70" customFormat="1" ht="39" customHeight="1" x14ac:dyDescent="0.25">
      <c r="A17" s="303" t="s">
        <v>399</v>
      </c>
      <c r="B17" s="531" t="s">
        <v>173</v>
      </c>
      <c r="C17" s="533" t="s">
        <v>514</v>
      </c>
      <c r="D17" s="383" t="s">
        <v>73</v>
      </c>
      <c r="E17" s="372">
        <f>IF(D17='Response Guidelines'!$D$80,'Response Guidelines'!$C$80, IF(D17='Response Guidelines'!$D$81,'Response Guidelines'!$C$81,IF(D17='Response Guidelines'!$D$82,'Response Guidelines'!$C$82,IF(D17='Response Guidelines'!$D$83,'Response Guidelines'!$C$83,IF(D17='Response Guidelines'!$D$84,'Response Guidelines'!$C$84,IF(D17='Response Guidelines'!$D$85,'Response Guidelines'!$C$85,IF(D17='Response Guidelines'!$D$86,'Response Guidelines'!$C$86,"No Rating")))))))</f>
        <v>5</v>
      </c>
      <c r="F17" s="536">
        <f>(E17/$E$65)/_xlfn.XLOOKUP('Scoring Summary'!$D$27,'Response Guidelines'!$D$91:$D$190,'Response Guidelines'!$C$91:$C$190,"",0,1)</f>
        <v>6.6666666666666666E-2</v>
      </c>
      <c r="G17" s="265" t="s">
        <v>433</v>
      </c>
      <c r="H17" s="223">
        <f>F17</f>
        <v>6.6666666666666666E-2</v>
      </c>
      <c r="I17" s="537"/>
      <c r="J17" s="362"/>
    </row>
    <row r="18" spans="1:10" s="70" customFormat="1" ht="39" customHeight="1" x14ac:dyDescent="0.25">
      <c r="A18" s="303"/>
      <c r="B18" s="531"/>
      <c r="C18" s="530"/>
      <c r="D18" s="375"/>
      <c r="E18" s="344"/>
      <c r="F18" s="295"/>
      <c r="G18" s="206" t="s">
        <v>434</v>
      </c>
      <c r="H18" s="210">
        <v>8.0000000000000002E-3</v>
      </c>
      <c r="I18" s="538"/>
      <c r="J18" s="281"/>
    </row>
    <row r="19" spans="1:10" s="70" customFormat="1" ht="39" customHeight="1" x14ac:dyDescent="0.25">
      <c r="A19" s="303"/>
      <c r="B19" s="532"/>
      <c r="C19" s="530"/>
      <c r="D19" s="375"/>
      <c r="E19" s="344"/>
      <c r="F19" s="295"/>
      <c r="G19" s="206" t="s">
        <v>437</v>
      </c>
      <c r="H19" s="210">
        <v>0</v>
      </c>
      <c r="I19" s="538"/>
      <c r="J19" s="281"/>
    </row>
    <row r="20" spans="1:10" s="16" customFormat="1" ht="37.9" customHeight="1" x14ac:dyDescent="0.25">
      <c r="A20" s="526" t="s">
        <v>400</v>
      </c>
      <c r="B20" s="527" t="s">
        <v>174</v>
      </c>
      <c r="C20" s="530" t="s">
        <v>176</v>
      </c>
      <c r="D20" s="375" t="s">
        <v>37</v>
      </c>
      <c r="E20" s="344">
        <f>IF(D20='Response Guidelines'!$D$80,'Response Guidelines'!$C$80, IF(D20='Response Guidelines'!$D$81,'Response Guidelines'!$C$81,IF(D20='Response Guidelines'!$D$82,'Response Guidelines'!$C$82,IF(D20='Response Guidelines'!$D$83,'Response Guidelines'!$C$83,IF(D20='Response Guidelines'!$D$84,'Response Guidelines'!$C$84,IF(D20='Response Guidelines'!$D$85,'Response Guidelines'!$C$85,IF(D20='Response Guidelines'!$D$86,'Response Guidelines'!$C$86,"No Rating")))))))</f>
        <v>6</v>
      </c>
      <c r="F20" s="534">
        <f>(E20/$E$65)/_xlfn.XLOOKUP('Scoring Summary'!$D$27,'Response Guidelines'!$D$91:$D$190,'Response Guidelines'!$C$91:$C$190,"",0,1)</f>
        <v>0.08</v>
      </c>
      <c r="G20" s="206" t="s">
        <v>463</v>
      </c>
      <c r="H20" s="210">
        <f>F20</f>
        <v>0.08</v>
      </c>
      <c r="I20" s="535"/>
      <c r="J20" s="281"/>
    </row>
    <row r="21" spans="1:10" s="16" customFormat="1" ht="37.9" customHeight="1" x14ac:dyDescent="0.25">
      <c r="A21" s="526"/>
      <c r="B21" s="528"/>
      <c r="C21" s="530"/>
      <c r="D21" s="375"/>
      <c r="E21" s="344"/>
      <c r="F21" s="534"/>
      <c r="G21" s="206" t="s">
        <v>464</v>
      </c>
      <c r="H21" s="210">
        <v>8.0000000000000002E-3</v>
      </c>
      <c r="I21" s="535"/>
      <c r="J21" s="281"/>
    </row>
    <row r="22" spans="1:10" s="16" customFormat="1" ht="37.9" customHeight="1" x14ac:dyDescent="0.25">
      <c r="A22" s="526"/>
      <c r="B22" s="529"/>
      <c r="C22" s="530"/>
      <c r="D22" s="375"/>
      <c r="E22" s="344"/>
      <c r="F22" s="534"/>
      <c r="G22" s="206" t="s">
        <v>465</v>
      </c>
      <c r="H22" s="210">
        <v>0</v>
      </c>
      <c r="I22" s="535"/>
      <c r="J22" s="281"/>
    </row>
    <row r="23" spans="1:10" s="58" customFormat="1" ht="42" customHeight="1" x14ac:dyDescent="0.25">
      <c r="A23" s="279" t="s">
        <v>401</v>
      </c>
      <c r="B23" s="543" t="s">
        <v>175</v>
      </c>
      <c r="C23" s="415" t="s">
        <v>177</v>
      </c>
      <c r="D23" s="375" t="s">
        <v>33</v>
      </c>
      <c r="E23" s="344">
        <f>IF(D23='Response Guidelines'!$D$80,'Response Guidelines'!$C$80, IF(D23='Response Guidelines'!$D$81,'Response Guidelines'!$C$81,IF(D23='Response Guidelines'!$D$82,'Response Guidelines'!$C$82,IF(D23='Response Guidelines'!$D$83,'Response Guidelines'!$C$83,IF(D23='Response Guidelines'!$D$84,'Response Guidelines'!$C$84,IF(D23='Response Guidelines'!$D$85,'Response Guidelines'!$C$85,IF(D23='Response Guidelines'!$D$86,'Response Guidelines'!$C$86,"No Rating")))))))</f>
        <v>3</v>
      </c>
      <c r="F23" s="295">
        <f>(E23/$E$65)/_xlfn.XLOOKUP('Scoring Summary'!$D$27,'Response Guidelines'!$D$91:$D$190,'Response Guidelines'!$C$91:$C$190,"",0,1)</f>
        <v>0.04</v>
      </c>
      <c r="G23" s="206" t="s">
        <v>460</v>
      </c>
      <c r="H23" s="210">
        <f>F23</f>
        <v>0.04</v>
      </c>
      <c r="I23" s="538"/>
      <c r="J23" s="348"/>
    </row>
    <row r="24" spans="1:10" s="58" customFormat="1" ht="34.15" customHeight="1" x14ac:dyDescent="0.25">
      <c r="A24" s="542"/>
      <c r="B24" s="531"/>
      <c r="C24" s="450"/>
      <c r="D24" s="375"/>
      <c r="E24" s="344"/>
      <c r="F24" s="295"/>
      <c r="G24" s="206" t="s">
        <v>459</v>
      </c>
      <c r="H24" s="210">
        <v>8.0000000000000002E-3</v>
      </c>
      <c r="I24" s="538"/>
      <c r="J24" s="348"/>
    </row>
    <row r="25" spans="1:10" s="58" customFormat="1" ht="34.9" customHeight="1" x14ac:dyDescent="0.25">
      <c r="A25" s="542"/>
      <c r="B25" s="532"/>
      <c r="C25" s="415"/>
      <c r="D25" s="375"/>
      <c r="E25" s="344"/>
      <c r="F25" s="295"/>
      <c r="G25" s="206" t="s">
        <v>458</v>
      </c>
      <c r="H25" s="210">
        <v>0</v>
      </c>
      <c r="I25" s="538"/>
      <c r="J25" s="348"/>
    </row>
    <row r="26" spans="1:10" s="58" customFormat="1" ht="69.599999999999994" customHeight="1" x14ac:dyDescent="0.25">
      <c r="A26" s="539" t="s">
        <v>402</v>
      </c>
      <c r="B26" s="426" t="s">
        <v>124</v>
      </c>
      <c r="C26" s="427" t="s">
        <v>178</v>
      </c>
      <c r="D26" s="375" t="s">
        <v>37</v>
      </c>
      <c r="E26" s="344">
        <f>IF(D26='Response Guidelines'!$D$80,'Response Guidelines'!$C$80, IF(D26='Response Guidelines'!$D$81,'Response Guidelines'!$C$81,IF(D26='Response Guidelines'!$D$82,'Response Guidelines'!$C$82,IF(D26='Response Guidelines'!$D$83,'Response Guidelines'!$C$83,IF(D26='Response Guidelines'!$D$84,'Response Guidelines'!$C$84,IF(D26='Response Guidelines'!$D$85,'Response Guidelines'!$C$85,IF(D26='Response Guidelines'!$D$86,'Response Guidelines'!$C$86,"No Rating")))))))</f>
        <v>6</v>
      </c>
      <c r="F26" s="295">
        <f>(E26/$E$65)/_xlfn.XLOOKUP('Scoring Summary'!$D$27,'Response Guidelines'!$D$91:$D$190,'Response Guidelines'!$C$91:$C$190,"",0,1)</f>
        <v>0.08</v>
      </c>
      <c r="G26" s="206" t="s">
        <v>466</v>
      </c>
      <c r="H26" s="210">
        <f>F26</f>
        <v>0.08</v>
      </c>
      <c r="I26" s="538"/>
      <c r="J26" s="348"/>
    </row>
    <row r="27" spans="1:10" s="58" customFormat="1" ht="69.599999999999994" customHeight="1" x14ac:dyDescent="0.25">
      <c r="A27" s="540"/>
      <c r="B27" s="354"/>
      <c r="C27" s="415"/>
      <c r="D27" s="375"/>
      <c r="E27" s="344"/>
      <c r="F27" s="295"/>
      <c r="G27" s="206" t="s">
        <v>467</v>
      </c>
      <c r="H27" s="210">
        <v>8.0000000000000002E-3</v>
      </c>
      <c r="I27" s="538"/>
      <c r="J27" s="348"/>
    </row>
    <row r="28" spans="1:10" s="58" customFormat="1" ht="69.599999999999994" customHeight="1" x14ac:dyDescent="0.25">
      <c r="A28" s="541"/>
      <c r="B28" s="354"/>
      <c r="C28" s="415"/>
      <c r="D28" s="375"/>
      <c r="E28" s="344"/>
      <c r="F28" s="295"/>
      <c r="G28" s="206" t="s">
        <v>468</v>
      </c>
      <c r="H28" s="210">
        <v>0</v>
      </c>
      <c r="I28" s="538"/>
      <c r="J28" s="348"/>
    </row>
    <row r="29" spans="1:10" s="58" customFormat="1" ht="70.900000000000006" customHeight="1" x14ac:dyDescent="0.25">
      <c r="A29" s="279" t="s">
        <v>403</v>
      </c>
      <c r="B29" s="354" t="s">
        <v>180</v>
      </c>
      <c r="C29" s="455" t="s">
        <v>179</v>
      </c>
      <c r="D29" s="375" t="s">
        <v>73</v>
      </c>
      <c r="E29" s="344">
        <f>IF(D29='Response Guidelines'!$D$80,'Response Guidelines'!$C$80, IF(D29='Response Guidelines'!$D$81,'Response Guidelines'!$C$81,IF(D29='Response Guidelines'!$D$82,'Response Guidelines'!$C$82,IF(D29='Response Guidelines'!$D$83,'Response Guidelines'!$C$83,IF(D29='Response Guidelines'!$D$84,'Response Guidelines'!$C$84,IF(D29='Response Guidelines'!$D$85,'Response Guidelines'!$C$85,IF(D29='Response Guidelines'!$D$86,'Response Guidelines'!$C$86,"No Rating")))))))</f>
        <v>5</v>
      </c>
      <c r="F29" s="295">
        <f>(E29/$E$65)/_xlfn.XLOOKUP('Scoring Summary'!$D$27,'Response Guidelines'!$D$91:$D$190,'Response Guidelines'!$C$91:$C$190,"",0,1)</f>
        <v>6.6666666666666666E-2</v>
      </c>
      <c r="G29" s="206" t="s">
        <v>457</v>
      </c>
      <c r="H29" s="210">
        <f>F29</f>
        <v>6.6666666666666666E-2</v>
      </c>
      <c r="I29" s="538"/>
      <c r="J29" s="348"/>
    </row>
    <row r="30" spans="1:10" s="58" customFormat="1" ht="70.900000000000006" customHeight="1" x14ac:dyDescent="0.25">
      <c r="A30" s="279"/>
      <c r="B30" s="354"/>
      <c r="C30" s="456"/>
      <c r="D30" s="375"/>
      <c r="E30" s="344"/>
      <c r="F30" s="295"/>
      <c r="G30" s="206" t="s">
        <v>456</v>
      </c>
      <c r="H30" s="210">
        <v>8.0000000000000002E-3</v>
      </c>
      <c r="I30" s="538"/>
      <c r="J30" s="348"/>
    </row>
    <row r="31" spans="1:10" s="58" customFormat="1" ht="70.900000000000006" customHeight="1" x14ac:dyDescent="0.25">
      <c r="A31" s="542"/>
      <c r="B31" s="396"/>
      <c r="C31" s="456"/>
      <c r="D31" s="375"/>
      <c r="E31" s="344"/>
      <c r="F31" s="295"/>
      <c r="G31" s="206" t="s">
        <v>455</v>
      </c>
      <c r="H31" s="210">
        <v>0</v>
      </c>
      <c r="I31" s="538"/>
      <c r="J31" s="348"/>
    </row>
    <row r="32" spans="1:10" s="58" customFormat="1" ht="79.900000000000006" customHeight="1" x14ac:dyDescent="0.25">
      <c r="A32" s="544" t="s">
        <v>404</v>
      </c>
      <c r="B32" s="426" t="s">
        <v>126</v>
      </c>
      <c r="C32" s="453" t="s">
        <v>179</v>
      </c>
      <c r="D32" s="375" t="s">
        <v>73</v>
      </c>
      <c r="E32" s="344">
        <f>IF(D32='Response Guidelines'!$D$80,'Response Guidelines'!$C$80, IF(D32='Response Guidelines'!$D$81,'Response Guidelines'!$C$81,IF(D32='Response Guidelines'!$D$82,'Response Guidelines'!$C$82,IF(D32='Response Guidelines'!$D$83,'Response Guidelines'!$C$83,IF(D32='Response Guidelines'!$D$84,'Response Guidelines'!$C$84,IF(D32='Response Guidelines'!$D$85,'Response Guidelines'!$C$85,IF(D32='Response Guidelines'!$D$86,'Response Guidelines'!$C$86,"No Rating")))))))</f>
        <v>5</v>
      </c>
      <c r="F32" s="295">
        <f>(E32/$E$65)/_xlfn.XLOOKUP('Scoring Summary'!$D$27,'Response Guidelines'!$D$91:$D$190,'Response Guidelines'!$C$91:$C$190,"",0,1)</f>
        <v>6.6666666666666666E-2</v>
      </c>
      <c r="G32" s="206" t="s">
        <v>443</v>
      </c>
      <c r="H32" s="210">
        <f>F32</f>
        <v>6.6666666666666666E-2</v>
      </c>
      <c r="I32" s="538"/>
      <c r="J32" s="348"/>
    </row>
    <row r="33" spans="1:10" s="58" customFormat="1" ht="79.900000000000006" customHeight="1" x14ac:dyDescent="0.25">
      <c r="A33" s="279"/>
      <c r="B33" s="354"/>
      <c r="C33" s="453"/>
      <c r="D33" s="375"/>
      <c r="E33" s="344"/>
      <c r="F33" s="295"/>
      <c r="G33" s="206" t="s">
        <v>444</v>
      </c>
      <c r="H33" s="210">
        <v>8.0000000000000002E-3</v>
      </c>
      <c r="I33" s="538"/>
      <c r="J33" s="348"/>
    </row>
    <row r="34" spans="1:10" s="58" customFormat="1" ht="79.900000000000006" customHeight="1" x14ac:dyDescent="0.25">
      <c r="A34" s="279"/>
      <c r="B34" s="354"/>
      <c r="C34" s="453"/>
      <c r="D34" s="375"/>
      <c r="E34" s="344"/>
      <c r="F34" s="295"/>
      <c r="G34" s="206" t="s">
        <v>445</v>
      </c>
      <c r="H34" s="210">
        <v>0</v>
      </c>
      <c r="I34" s="538"/>
      <c r="J34" s="348"/>
    </row>
    <row r="35" spans="1:10" s="58" customFormat="1" ht="77.45" customHeight="1" x14ac:dyDescent="0.25">
      <c r="A35" s="279" t="s">
        <v>405</v>
      </c>
      <c r="B35" s="354" t="s">
        <v>127</v>
      </c>
      <c r="C35" s="498" t="s">
        <v>515</v>
      </c>
      <c r="D35" s="375" t="s">
        <v>73</v>
      </c>
      <c r="E35" s="344">
        <f>IF(D35='Response Guidelines'!$D$80,'Response Guidelines'!$C$80, IF(D35='Response Guidelines'!$D$81,'Response Guidelines'!$C$81,IF(D35='Response Guidelines'!$D$82,'Response Guidelines'!$C$82,IF(D35='Response Guidelines'!$D$83,'Response Guidelines'!$C$83,IF(D35='Response Guidelines'!$D$84,'Response Guidelines'!$C$84,IF(D35='Response Guidelines'!$D$85,'Response Guidelines'!$C$85,IF(D35='Response Guidelines'!$D$86,'Response Guidelines'!$C$86,"No Rating")))))))</f>
        <v>5</v>
      </c>
      <c r="F35" s="295">
        <f>(E35/$E$65)/_xlfn.XLOOKUP('Scoring Summary'!$D$27,'Response Guidelines'!$D$91:$D$190,'Response Guidelines'!$C$91:$C$190,"",0,1)</f>
        <v>6.6666666666666666E-2</v>
      </c>
      <c r="G35" s="206" t="s">
        <v>441</v>
      </c>
      <c r="H35" s="210">
        <f>F35</f>
        <v>6.6666666666666666E-2</v>
      </c>
      <c r="I35" s="538"/>
      <c r="J35" s="348"/>
    </row>
    <row r="36" spans="1:10" s="58" customFormat="1" ht="77.45" customHeight="1" x14ac:dyDescent="0.25">
      <c r="A36" s="279"/>
      <c r="B36" s="354"/>
      <c r="C36" s="496"/>
      <c r="D36" s="375"/>
      <c r="E36" s="344"/>
      <c r="F36" s="295"/>
      <c r="G36" s="206" t="s">
        <v>442</v>
      </c>
      <c r="H36" s="210">
        <v>8.0000000000000002E-3</v>
      </c>
      <c r="I36" s="538"/>
      <c r="J36" s="348"/>
    </row>
    <row r="37" spans="1:10" s="58" customFormat="1" ht="77.45" customHeight="1" x14ac:dyDescent="0.25">
      <c r="A37" s="279"/>
      <c r="B37" s="354"/>
      <c r="C37" s="496"/>
      <c r="D37" s="375"/>
      <c r="E37" s="344"/>
      <c r="F37" s="295"/>
      <c r="G37" s="206" t="s">
        <v>441</v>
      </c>
      <c r="H37" s="210">
        <v>0</v>
      </c>
      <c r="I37" s="538"/>
      <c r="J37" s="348"/>
    </row>
    <row r="38" spans="1:10" s="58" customFormat="1" ht="72.599999999999994" customHeight="1" x14ac:dyDescent="0.25">
      <c r="A38" s="544" t="s">
        <v>406</v>
      </c>
      <c r="B38" s="426" t="s">
        <v>516</v>
      </c>
      <c r="C38" s="427" t="s">
        <v>179</v>
      </c>
      <c r="D38" s="375" t="s">
        <v>73</v>
      </c>
      <c r="E38" s="344">
        <f>IF(D38='Response Guidelines'!$D$80,'Response Guidelines'!$C$80, IF(D38='Response Guidelines'!$D$81,'Response Guidelines'!$C$81,IF(D38='Response Guidelines'!$D$82,'Response Guidelines'!$C$82,IF(D38='Response Guidelines'!$D$83,'Response Guidelines'!$C$83,IF(D38='Response Guidelines'!$D$84,'Response Guidelines'!$C$84,IF(D38='Response Guidelines'!$D$85,'Response Guidelines'!$C$85,IF(D38='Response Guidelines'!$D$86,'Response Guidelines'!$C$86,"No Rating")))))))</f>
        <v>5</v>
      </c>
      <c r="F38" s="295">
        <f>(E38/$E$65)/_xlfn.XLOOKUP('Scoring Summary'!$D$27,'Response Guidelines'!$D$91:$D$190,'Response Guidelines'!$C$91:$C$190,"",0,1)</f>
        <v>6.6666666666666666E-2</v>
      </c>
      <c r="G38" s="206" t="s">
        <v>446</v>
      </c>
      <c r="H38" s="210">
        <f>F38</f>
        <v>6.6666666666666666E-2</v>
      </c>
      <c r="I38" s="538"/>
      <c r="J38" s="281"/>
    </row>
    <row r="39" spans="1:10" s="58" customFormat="1" ht="72.599999999999994" customHeight="1" x14ac:dyDescent="0.25">
      <c r="A39" s="279"/>
      <c r="B39" s="354"/>
      <c r="C39" s="415"/>
      <c r="D39" s="375"/>
      <c r="E39" s="344"/>
      <c r="F39" s="295"/>
      <c r="G39" s="206" t="s">
        <v>447</v>
      </c>
      <c r="H39" s="210">
        <v>8.0000000000000002E-3</v>
      </c>
      <c r="I39" s="538"/>
      <c r="J39" s="281"/>
    </row>
    <row r="40" spans="1:10" s="58" customFormat="1" ht="72.599999999999994" customHeight="1" x14ac:dyDescent="0.25">
      <c r="A40" s="279"/>
      <c r="B40" s="354"/>
      <c r="C40" s="415"/>
      <c r="D40" s="375"/>
      <c r="E40" s="344"/>
      <c r="F40" s="295"/>
      <c r="G40" s="206" t="s">
        <v>448</v>
      </c>
      <c r="H40" s="210">
        <v>0</v>
      </c>
      <c r="I40" s="538"/>
      <c r="J40" s="281"/>
    </row>
    <row r="41" spans="1:10" s="58" customFormat="1" ht="79.150000000000006" customHeight="1" x14ac:dyDescent="0.25">
      <c r="A41" s="279" t="s">
        <v>407</v>
      </c>
      <c r="B41" s="354" t="s">
        <v>129</v>
      </c>
      <c r="C41" s="415" t="s">
        <v>179</v>
      </c>
      <c r="D41" s="375" t="s">
        <v>73</v>
      </c>
      <c r="E41" s="344">
        <f>IF(D41='Response Guidelines'!$D$80,'Response Guidelines'!$C$80, IF(D41='Response Guidelines'!$D$81,'Response Guidelines'!$C$81,IF(D41='Response Guidelines'!$D$82,'Response Guidelines'!$C$82,IF(D41='Response Guidelines'!$D$83,'Response Guidelines'!$C$83,IF(D41='Response Guidelines'!$D$84,'Response Guidelines'!$C$84,IF(D41='Response Guidelines'!$D$85,'Response Guidelines'!$C$85,IF(D41='Response Guidelines'!$D$86,'Response Guidelines'!$C$86,"No Rating")))))))</f>
        <v>5</v>
      </c>
      <c r="F41" s="295">
        <f>(E41/$E$65)/_xlfn.XLOOKUP('Scoring Summary'!$D$27,'Response Guidelines'!$D$91:$D$190,'Response Guidelines'!$C$91:$C$190,"",0,1)</f>
        <v>6.6666666666666666E-2</v>
      </c>
      <c r="G41" s="206" t="s">
        <v>449</v>
      </c>
      <c r="H41" s="210">
        <f>F41</f>
        <v>6.6666666666666666E-2</v>
      </c>
      <c r="I41" s="538"/>
      <c r="J41" s="348"/>
    </row>
    <row r="42" spans="1:10" s="58" customFormat="1" ht="79.150000000000006" customHeight="1" x14ac:dyDescent="0.25">
      <c r="A42" s="279"/>
      <c r="B42" s="354"/>
      <c r="C42" s="415"/>
      <c r="D42" s="375"/>
      <c r="E42" s="344"/>
      <c r="F42" s="295"/>
      <c r="G42" s="206" t="s">
        <v>450</v>
      </c>
      <c r="H42" s="210">
        <v>8.0000000000000002E-3</v>
      </c>
      <c r="I42" s="538"/>
      <c r="J42" s="348"/>
    </row>
    <row r="43" spans="1:10" s="58" customFormat="1" ht="79.150000000000006" customHeight="1" x14ac:dyDescent="0.25">
      <c r="A43" s="542"/>
      <c r="B43" s="396"/>
      <c r="C43" s="450"/>
      <c r="D43" s="375"/>
      <c r="E43" s="344"/>
      <c r="F43" s="295"/>
      <c r="G43" s="206" t="s">
        <v>451</v>
      </c>
      <c r="H43" s="210">
        <v>0</v>
      </c>
      <c r="I43" s="538"/>
      <c r="J43" s="348"/>
    </row>
    <row r="44" spans="1:10" s="58" customFormat="1" ht="70.150000000000006" customHeight="1" x14ac:dyDescent="0.25">
      <c r="A44" s="539" t="s">
        <v>408</v>
      </c>
      <c r="B44" s="426" t="s">
        <v>130</v>
      </c>
      <c r="C44" s="427" t="s">
        <v>179</v>
      </c>
      <c r="D44" s="375" t="s">
        <v>33</v>
      </c>
      <c r="E44" s="344">
        <f>IF(D44='Response Guidelines'!$D$80,'Response Guidelines'!$C$80, IF(D44='Response Guidelines'!$D$81,'Response Guidelines'!$C$81,IF(D44='Response Guidelines'!$D$82,'Response Guidelines'!$C$82,IF(D44='Response Guidelines'!$D$83,'Response Guidelines'!$C$83,IF(D44='Response Guidelines'!$D$84,'Response Guidelines'!$C$84,IF(D44='Response Guidelines'!$D$85,'Response Guidelines'!$C$85,IF(D44='Response Guidelines'!$D$86,'Response Guidelines'!$C$86,"No Rating")))))))</f>
        <v>3</v>
      </c>
      <c r="F44" s="295">
        <f>(E44/$E$65)/_xlfn.XLOOKUP('Scoring Summary'!$D$27,'Response Guidelines'!$D$91:$D$190,'Response Guidelines'!$C$91:$C$190,"",0,1)</f>
        <v>0.04</v>
      </c>
      <c r="G44" s="206" t="s">
        <v>452</v>
      </c>
      <c r="H44" s="210">
        <f>F44</f>
        <v>0.04</v>
      </c>
      <c r="I44" s="538"/>
      <c r="J44" s="348"/>
    </row>
    <row r="45" spans="1:10" s="58" customFormat="1" ht="70.150000000000006" customHeight="1" x14ac:dyDescent="0.25">
      <c r="A45" s="540"/>
      <c r="B45" s="354"/>
      <c r="C45" s="415"/>
      <c r="D45" s="375"/>
      <c r="E45" s="344"/>
      <c r="F45" s="295"/>
      <c r="G45" s="206" t="s">
        <v>453</v>
      </c>
      <c r="H45" s="210">
        <v>8.0000000000000002E-3</v>
      </c>
      <c r="I45" s="538"/>
      <c r="J45" s="348"/>
    </row>
    <row r="46" spans="1:10" s="58" customFormat="1" ht="70.150000000000006" customHeight="1" x14ac:dyDescent="0.25">
      <c r="A46" s="540"/>
      <c r="B46" s="354"/>
      <c r="C46" s="415"/>
      <c r="D46" s="375"/>
      <c r="E46" s="344"/>
      <c r="F46" s="295"/>
      <c r="G46" s="206" t="s">
        <v>454</v>
      </c>
      <c r="H46" s="210">
        <v>0</v>
      </c>
      <c r="I46" s="538"/>
      <c r="J46" s="348"/>
    </row>
    <row r="47" spans="1:10" s="58" customFormat="1" ht="49.9" customHeight="1" x14ac:dyDescent="0.25">
      <c r="A47" s="279" t="s">
        <v>409</v>
      </c>
      <c r="B47" s="354" t="s">
        <v>132</v>
      </c>
      <c r="C47" s="398" t="s">
        <v>181</v>
      </c>
      <c r="D47" s="375" t="s">
        <v>73</v>
      </c>
      <c r="E47" s="344">
        <f>IF(D47='Response Guidelines'!$D$80,'Response Guidelines'!$C$80, IF(D47='Response Guidelines'!$D$81,'Response Guidelines'!$C$81,IF(D47='Response Guidelines'!$D$82,'Response Guidelines'!$C$82,IF(D47='Response Guidelines'!$D$83,'Response Guidelines'!$C$83,IF(D47='Response Guidelines'!$D$84,'Response Guidelines'!$C$84,IF(D47='Response Guidelines'!$D$85,'Response Guidelines'!$C$85,IF(D47='Response Guidelines'!$D$86,'Response Guidelines'!$C$86,"No Rating")))))))</f>
        <v>5</v>
      </c>
      <c r="F47" s="295">
        <f>(E47/$E$65)/_xlfn.XLOOKUP('Scoring Summary'!$D$27,'Response Guidelines'!$D$91:$D$190,'Response Guidelines'!$C$91:$C$190,"",0,1)</f>
        <v>6.6666666666666666E-2</v>
      </c>
      <c r="G47" s="206" t="s">
        <v>473</v>
      </c>
      <c r="H47" s="210">
        <f>F47</f>
        <v>6.6666666666666666E-2</v>
      </c>
      <c r="I47" s="538"/>
      <c r="J47" s="348"/>
    </row>
    <row r="48" spans="1:10" s="58" customFormat="1" ht="49.9" customHeight="1" x14ac:dyDescent="0.25">
      <c r="A48" s="279"/>
      <c r="B48" s="354"/>
      <c r="C48" s="453"/>
      <c r="D48" s="375"/>
      <c r="E48" s="344"/>
      <c r="F48" s="295"/>
      <c r="G48" s="206" t="s">
        <v>474</v>
      </c>
      <c r="H48" s="210">
        <v>8.0000000000000002E-3</v>
      </c>
      <c r="I48" s="538"/>
      <c r="J48" s="348"/>
    </row>
    <row r="49" spans="1:10" s="58" customFormat="1" ht="49.9" customHeight="1" x14ac:dyDescent="0.25">
      <c r="A49" s="542"/>
      <c r="B49" s="396"/>
      <c r="C49" s="453"/>
      <c r="D49" s="375"/>
      <c r="E49" s="344"/>
      <c r="F49" s="295"/>
      <c r="G49" s="206" t="s">
        <v>475</v>
      </c>
      <c r="H49" s="210">
        <v>0</v>
      </c>
      <c r="I49" s="538"/>
      <c r="J49" s="348"/>
    </row>
    <row r="50" spans="1:10" s="58" customFormat="1" ht="77.45" customHeight="1" x14ac:dyDescent="0.25">
      <c r="A50" s="544" t="s">
        <v>410</v>
      </c>
      <c r="B50" s="426" t="s">
        <v>133</v>
      </c>
      <c r="C50" s="453" t="s">
        <v>181</v>
      </c>
      <c r="D50" s="375" t="s">
        <v>73</v>
      </c>
      <c r="E50" s="344">
        <f>IF(D50='Response Guidelines'!$D$80,'Response Guidelines'!$C$80, IF(D50='Response Guidelines'!$D$81,'Response Guidelines'!$C$81,IF(D50='Response Guidelines'!$D$82,'Response Guidelines'!$C$82,IF(D50='Response Guidelines'!$D$83,'Response Guidelines'!$C$83,IF(D50='Response Guidelines'!$D$84,'Response Guidelines'!$C$84,IF(D50='Response Guidelines'!$D$85,'Response Guidelines'!$C$85,IF(D50='Response Guidelines'!$D$86,'Response Guidelines'!$C$86,"No Rating")))))))</f>
        <v>5</v>
      </c>
      <c r="F50" s="295">
        <f>(E50/$E$65)/_xlfn.XLOOKUP('Scoring Summary'!$D$27,'Response Guidelines'!$D$91:$D$190,'Response Guidelines'!$C$91:$C$190,"",0,1)</f>
        <v>6.6666666666666666E-2</v>
      </c>
      <c r="G50" s="206" t="s">
        <v>476</v>
      </c>
      <c r="H50" s="210">
        <f>F50</f>
        <v>6.6666666666666666E-2</v>
      </c>
      <c r="I50" s="538"/>
      <c r="J50" s="348"/>
    </row>
    <row r="51" spans="1:10" s="58" customFormat="1" ht="77.45" customHeight="1" x14ac:dyDescent="0.25">
      <c r="A51" s="279"/>
      <c r="B51" s="354"/>
      <c r="C51" s="453"/>
      <c r="D51" s="375"/>
      <c r="E51" s="344"/>
      <c r="F51" s="295"/>
      <c r="G51" s="206" t="s">
        <v>477</v>
      </c>
      <c r="H51" s="210">
        <v>8.0000000000000002E-3</v>
      </c>
      <c r="I51" s="538"/>
      <c r="J51" s="348"/>
    </row>
    <row r="52" spans="1:10" s="58" customFormat="1" ht="77.45" customHeight="1" x14ac:dyDescent="0.25">
      <c r="A52" s="279"/>
      <c r="B52" s="354"/>
      <c r="C52" s="453"/>
      <c r="D52" s="375"/>
      <c r="E52" s="344"/>
      <c r="F52" s="295"/>
      <c r="G52" s="206" t="s">
        <v>478</v>
      </c>
      <c r="H52" s="210">
        <v>0</v>
      </c>
      <c r="I52" s="538"/>
      <c r="J52" s="348"/>
    </row>
    <row r="53" spans="1:10" s="58" customFormat="1" ht="49.9" customHeight="1" x14ac:dyDescent="0.25">
      <c r="A53" s="279" t="s">
        <v>411</v>
      </c>
      <c r="B53" s="354" t="s">
        <v>135</v>
      </c>
      <c r="C53" s="398" t="s">
        <v>181</v>
      </c>
      <c r="D53" s="375" t="s">
        <v>72</v>
      </c>
      <c r="E53" s="344">
        <f>IF(D53='Response Guidelines'!$D$80,'Response Guidelines'!$C$80, IF(D53='Response Guidelines'!$D$81,'Response Guidelines'!$C$81,IF(D53='Response Guidelines'!$D$82,'Response Guidelines'!$C$82,IF(D53='Response Guidelines'!$D$83,'Response Guidelines'!$C$83,IF(D53='Response Guidelines'!$D$84,'Response Guidelines'!$C$84,IF(D53='Response Guidelines'!$D$85,'Response Guidelines'!$C$85,IF(D53='Response Guidelines'!$D$86,'Response Guidelines'!$C$86,"No Rating")))))))</f>
        <v>4</v>
      </c>
      <c r="F53" s="295">
        <f>(E53/$E$65)/_xlfn.XLOOKUP('Scoring Summary'!$D$27,'Response Guidelines'!$D$91:$D$190,'Response Guidelines'!$C$91:$C$190,"",0,1)</f>
        <v>5.3333333333333337E-2</v>
      </c>
      <c r="G53" s="206" t="s">
        <v>482</v>
      </c>
      <c r="H53" s="210">
        <f>F53</f>
        <v>5.3333333333333337E-2</v>
      </c>
      <c r="I53" s="538"/>
      <c r="J53" s="348"/>
    </row>
    <row r="54" spans="1:10" s="58" customFormat="1" ht="49.9" customHeight="1" x14ac:dyDescent="0.25">
      <c r="A54" s="279"/>
      <c r="B54" s="354"/>
      <c r="C54" s="453"/>
      <c r="D54" s="375"/>
      <c r="E54" s="344"/>
      <c r="F54" s="295"/>
      <c r="G54" s="206" t="s">
        <v>483</v>
      </c>
      <c r="H54" s="210">
        <v>8.0000000000000002E-3</v>
      </c>
      <c r="I54" s="538"/>
      <c r="J54" s="348"/>
    </row>
    <row r="55" spans="1:10" s="58" customFormat="1" ht="49.9" customHeight="1" x14ac:dyDescent="0.25">
      <c r="A55" s="542"/>
      <c r="B55" s="396"/>
      <c r="C55" s="453"/>
      <c r="D55" s="375"/>
      <c r="E55" s="344"/>
      <c r="F55" s="295"/>
      <c r="G55" s="206" t="s">
        <v>484</v>
      </c>
      <c r="H55" s="210">
        <v>0</v>
      </c>
      <c r="I55" s="538"/>
      <c r="J55" s="348"/>
    </row>
    <row r="56" spans="1:10" s="58" customFormat="1" ht="59.45" customHeight="1" x14ac:dyDescent="0.25">
      <c r="A56" s="544" t="s">
        <v>412</v>
      </c>
      <c r="B56" s="426" t="s">
        <v>136</v>
      </c>
      <c r="C56" s="453" t="s">
        <v>181</v>
      </c>
      <c r="D56" s="375" t="s">
        <v>73</v>
      </c>
      <c r="E56" s="344">
        <f>IF(D56='Response Guidelines'!$D$80,'Response Guidelines'!$C$80, IF(D56='Response Guidelines'!$D$81,'Response Guidelines'!$C$81,IF(D56='Response Guidelines'!$D$82,'Response Guidelines'!$C$82,IF(D56='Response Guidelines'!$D$83,'Response Guidelines'!$C$83,IF(D56='Response Guidelines'!$D$84,'Response Guidelines'!$C$84,IF(D56='Response Guidelines'!$D$85,'Response Guidelines'!$C$85,IF(D56='Response Guidelines'!$D$86,'Response Guidelines'!$C$86,"No Rating")))))))</f>
        <v>5</v>
      </c>
      <c r="F56" s="295">
        <f>(E56/$E$65)/_xlfn.XLOOKUP('Scoring Summary'!$D$27,'Response Guidelines'!$D$91:$D$190,'Response Guidelines'!$C$91:$C$190,"",0,1)</f>
        <v>6.6666666666666666E-2</v>
      </c>
      <c r="G56" s="206" t="s">
        <v>517</v>
      </c>
      <c r="H56" s="210">
        <f>F56</f>
        <v>6.6666666666666666E-2</v>
      </c>
      <c r="I56" s="538"/>
      <c r="J56" s="348"/>
    </row>
    <row r="57" spans="1:10" s="58" customFormat="1" ht="59.45" customHeight="1" x14ac:dyDescent="0.25">
      <c r="A57" s="279"/>
      <c r="B57" s="354"/>
      <c r="C57" s="453"/>
      <c r="D57" s="375"/>
      <c r="E57" s="344"/>
      <c r="F57" s="295"/>
      <c r="G57" s="206" t="s">
        <v>485</v>
      </c>
      <c r="H57" s="210">
        <v>8.0000000000000002E-3</v>
      </c>
      <c r="I57" s="538"/>
      <c r="J57" s="348"/>
    </row>
    <row r="58" spans="1:10" s="58" customFormat="1" ht="59.45" customHeight="1" x14ac:dyDescent="0.25">
      <c r="A58" s="279"/>
      <c r="B58" s="354"/>
      <c r="C58" s="453"/>
      <c r="D58" s="375"/>
      <c r="E58" s="344"/>
      <c r="F58" s="295"/>
      <c r="G58" s="206" t="s">
        <v>486</v>
      </c>
      <c r="H58" s="210">
        <v>0</v>
      </c>
      <c r="I58" s="538"/>
      <c r="J58" s="348"/>
    </row>
    <row r="59" spans="1:10" s="58" customFormat="1" ht="64.900000000000006" customHeight="1" x14ac:dyDescent="0.25">
      <c r="A59" s="279" t="s">
        <v>413</v>
      </c>
      <c r="B59" s="354" t="s">
        <v>137</v>
      </c>
      <c r="C59" s="398" t="s">
        <v>181</v>
      </c>
      <c r="D59" s="375" t="s">
        <v>72</v>
      </c>
      <c r="E59" s="344">
        <f>IF(D59='Response Guidelines'!$D$80,'Response Guidelines'!$C$80, IF(D59='Response Guidelines'!$D$81,'Response Guidelines'!$C$81,IF(D59='Response Guidelines'!$D$82,'Response Guidelines'!$C$82,IF(D59='Response Guidelines'!$D$83,'Response Guidelines'!$C$83,IF(D59='Response Guidelines'!$D$84,'Response Guidelines'!$C$84,IF(D59='Response Guidelines'!$D$85,'Response Guidelines'!$C$85,IF(D59='Response Guidelines'!$D$86,'Response Guidelines'!$C$86,"No Rating")))))))</f>
        <v>4</v>
      </c>
      <c r="F59" s="295">
        <f>(E59/$E$65)/_xlfn.XLOOKUP('Scoring Summary'!$D$27,'Response Guidelines'!$D$91:$D$190,'Response Guidelines'!$C$91:$C$190,"",0,1)</f>
        <v>5.3333333333333337E-2</v>
      </c>
      <c r="G59" s="206" t="s">
        <v>487</v>
      </c>
      <c r="H59" s="210">
        <f>F59</f>
        <v>5.3333333333333337E-2</v>
      </c>
      <c r="I59" s="538"/>
      <c r="J59" s="348"/>
    </row>
    <row r="60" spans="1:10" s="58" customFormat="1" ht="64.900000000000006" customHeight="1" x14ac:dyDescent="0.25">
      <c r="A60" s="279"/>
      <c r="B60" s="354"/>
      <c r="C60" s="453"/>
      <c r="D60" s="375"/>
      <c r="E60" s="344"/>
      <c r="F60" s="295"/>
      <c r="G60" s="206" t="s">
        <v>488</v>
      </c>
      <c r="H60" s="210">
        <v>8.0000000000000002E-3</v>
      </c>
      <c r="I60" s="538"/>
      <c r="J60" s="348"/>
    </row>
    <row r="61" spans="1:10" s="58" customFormat="1" ht="64.900000000000006" customHeight="1" x14ac:dyDescent="0.25">
      <c r="A61" s="279"/>
      <c r="B61" s="354"/>
      <c r="C61" s="453"/>
      <c r="D61" s="375"/>
      <c r="E61" s="344"/>
      <c r="F61" s="295"/>
      <c r="G61" s="206" t="s">
        <v>489</v>
      </c>
      <c r="H61" s="210">
        <v>0</v>
      </c>
      <c r="I61" s="538"/>
      <c r="J61" s="348"/>
    </row>
    <row r="62" spans="1:10" s="58" customFormat="1" ht="22.5" x14ac:dyDescent="0.25">
      <c r="A62" s="544" t="s">
        <v>414</v>
      </c>
      <c r="B62" s="426" t="s">
        <v>518</v>
      </c>
      <c r="C62" s="427" t="s">
        <v>181</v>
      </c>
      <c r="D62" s="375" t="s">
        <v>72</v>
      </c>
      <c r="E62" s="344">
        <f>IF(D62='Response Guidelines'!$D$80,'Response Guidelines'!$C$80, IF(D62='Response Guidelines'!$D$81,'Response Guidelines'!$C$81,IF(D62='Response Guidelines'!$D$82,'Response Guidelines'!$C$82,IF(D62='Response Guidelines'!$D$83,'Response Guidelines'!$C$83,IF(D62='Response Guidelines'!$D$84,'Response Guidelines'!$C$84,IF(D62='Response Guidelines'!$D$85,'Response Guidelines'!$C$85,IF(D62='Response Guidelines'!$D$86,'Response Guidelines'!$C$86,"No Rating")))))))</f>
        <v>4</v>
      </c>
      <c r="F62" s="295">
        <f>(E62/$E$65)/_xlfn.XLOOKUP('Scoring Summary'!$D$27,'Response Guidelines'!$D$91:$D$190,'Response Guidelines'!$C$91:$C$190,"",0,1)</f>
        <v>5.3333333333333337E-2</v>
      </c>
      <c r="G62" s="206" t="s">
        <v>502</v>
      </c>
      <c r="H62" s="210">
        <f>F62</f>
        <v>5.3333333333333337E-2</v>
      </c>
      <c r="I62" s="538"/>
      <c r="J62" s="281"/>
    </row>
    <row r="63" spans="1:10" s="58" customFormat="1" ht="22.5" x14ac:dyDescent="0.25">
      <c r="A63" s="279"/>
      <c r="B63" s="354"/>
      <c r="C63" s="415"/>
      <c r="D63" s="375"/>
      <c r="E63" s="344"/>
      <c r="F63" s="295"/>
      <c r="G63" s="206" t="s">
        <v>503</v>
      </c>
      <c r="H63" s="210">
        <v>8.0000000000000002E-3</v>
      </c>
      <c r="I63" s="538"/>
      <c r="J63" s="281"/>
    </row>
    <row r="64" spans="1:10" s="58" customFormat="1" ht="23.25" thickBot="1" x14ac:dyDescent="0.3">
      <c r="A64" s="279"/>
      <c r="B64" s="396"/>
      <c r="C64" s="450"/>
      <c r="D64" s="376"/>
      <c r="E64" s="345"/>
      <c r="F64" s="546"/>
      <c r="G64" s="208" t="s">
        <v>504</v>
      </c>
      <c r="H64" s="212">
        <v>0</v>
      </c>
      <c r="I64" s="547"/>
      <c r="J64" s="545"/>
    </row>
    <row r="65" spans="1:10" s="58" customFormat="1" ht="16.149999999999999" customHeight="1" thickBot="1" x14ac:dyDescent="0.3">
      <c r="A65" s="64"/>
      <c r="B65" s="192" t="s">
        <v>43</v>
      </c>
      <c r="C65" s="93"/>
      <c r="D65" s="63"/>
      <c r="E65" s="274">
        <f>SUM(E17:E64)</f>
        <v>75</v>
      </c>
      <c r="F65" s="61">
        <f>SUM(F17:F64)</f>
        <v>1</v>
      </c>
      <c r="G65" s="311" t="s">
        <v>44</v>
      </c>
      <c r="H65" s="312"/>
      <c r="I65" s="160">
        <f>SUM(I17:I64)</f>
        <v>0</v>
      </c>
      <c r="J65" s="227"/>
    </row>
  </sheetData>
  <mergeCells count="132">
    <mergeCell ref="A62:A64"/>
    <mergeCell ref="B62:B64"/>
    <mergeCell ref="C62:C64"/>
    <mergeCell ref="A59:A61"/>
    <mergeCell ref="E2:I4"/>
    <mergeCell ref="G65:H65"/>
    <mergeCell ref="F62:F64"/>
    <mergeCell ref="D62:D64"/>
    <mergeCell ref="E62:E64"/>
    <mergeCell ref="I62:I64"/>
    <mergeCell ref="D53:D55"/>
    <mergeCell ref="E53:E55"/>
    <mergeCell ref="F53:F55"/>
    <mergeCell ref="I53:I55"/>
    <mergeCell ref="I44:I46"/>
    <mergeCell ref="A44:A46"/>
    <mergeCell ref="B44:B46"/>
    <mergeCell ref="C44:C46"/>
    <mergeCell ref="A41:A43"/>
    <mergeCell ref="B41:B43"/>
    <mergeCell ref="C41:C43"/>
    <mergeCell ref="F38:F40"/>
    <mergeCell ref="D38:D40"/>
    <mergeCell ref="E38:E40"/>
    <mergeCell ref="J62:J64"/>
    <mergeCell ref="D59:D61"/>
    <mergeCell ref="E59:E61"/>
    <mergeCell ref="F59:F61"/>
    <mergeCell ref="I59:I61"/>
    <mergeCell ref="J59:J61"/>
    <mergeCell ref="B59:B61"/>
    <mergeCell ref="C59:C61"/>
    <mergeCell ref="F56:F58"/>
    <mergeCell ref="D56:D58"/>
    <mergeCell ref="E56:E58"/>
    <mergeCell ref="I56:I58"/>
    <mergeCell ref="J56:J58"/>
    <mergeCell ref="J53:J55"/>
    <mergeCell ref="A50:A52"/>
    <mergeCell ref="B50:B52"/>
    <mergeCell ref="C50:C52"/>
    <mergeCell ref="A47:A49"/>
    <mergeCell ref="B47:B49"/>
    <mergeCell ref="C47:C49"/>
    <mergeCell ref="A56:A58"/>
    <mergeCell ref="B56:B58"/>
    <mergeCell ref="C56:C58"/>
    <mergeCell ref="A53:A55"/>
    <mergeCell ref="B53:B55"/>
    <mergeCell ref="C53:C55"/>
    <mergeCell ref="J44:J46"/>
    <mergeCell ref="D41:D43"/>
    <mergeCell ref="E41:E43"/>
    <mergeCell ref="F41:F43"/>
    <mergeCell ref="I41:I43"/>
    <mergeCell ref="J41:J43"/>
    <mergeCell ref="I50:I52"/>
    <mergeCell ref="J50:J52"/>
    <mergeCell ref="D47:D49"/>
    <mergeCell ref="E47:E49"/>
    <mergeCell ref="F47:F49"/>
    <mergeCell ref="I47:I49"/>
    <mergeCell ref="J47:J49"/>
    <mergeCell ref="F50:F52"/>
    <mergeCell ref="D50:D52"/>
    <mergeCell ref="E50:E52"/>
    <mergeCell ref="F44:F46"/>
    <mergeCell ref="D44:D46"/>
    <mergeCell ref="E44:E46"/>
    <mergeCell ref="I38:I40"/>
    <mergeCell ref="J38:J40"/>
    <mergeCell ref="D35:D37"/>
    <mergeCell ref="E35:E37"/>
    <mergeCell ref="F35:F37"/>
    <mergeCell ref="I35:I37"/>
    <mergeCell ref="J35:J37"/>
    <mergeCell ref="A38:A40"/>
    <mergeCell ref="B38:B40"/>
    <mergeCell ref="C38:C40"/>
    <mergeCell ref="A35:A37"/>
    <mergeCell ref="B35:B37"/>
    <mergeCell ref="C35:C37"/>
    <mergeCell ref="F32:F34"/>
    <mergeCell ref="D32:D34"/>
    <mergeCell ref="E32:E34"/>
    <mergeCell ref="I32:I34"/>
    <mergeCell ref="J32:J34"/>
    <mergeCell ref="D29:D31"/>
    <mergeCell ref="E29:E31"/>
    <mergeCell ref="F29:F31"/>
    <mergeCell ref="I29:I31"/>
    <mergeCell ref="J29:J31"/>
    <mergeCell ref="A26:A28"/>
    <mergeCell ref="B26:B28"/>
    <mergeCell ref="C26:C28"/>
    <mergeCell ref="A23:A25"/>
    <mergeCell ref="B23:B25"/>
    <mergeCell ref="C23:C25"/>
    <mergeCell ref="A32:A34"/>
    <mergeCell ref="B32:B34"/>
    <mergeCell ref="C32:C34"/>
    <mergeCell ref="A29:A31"/>
    <mergeCell ref="B29:B31"/>
    <mergeCell ref="C29:C31"/>
    <mergeCell ref="I20:I22"/>
    <mergeCell ref="J20:J22"/>
    <mergeCell ref="D17:D19"/>
    <mergeCell ref="E17:E19"/>
    <mergeCell ref="F17:F19"/>
    <mergeCell ref="I17:I19"/>
    <mergeCell ref="J17:J19"/>
    <mergeCell ref="I26:I28"/>
    <mergeCell ref="J26:J28"/>
    <mergeCell ref="D23:D25"/>
    <mergeCell ref="E23:E25"/>
    <mergeCell ref="F23:F25"/>
    <mergeCell ref="I23:I25"/>
    <mergeCell ref="J23:J25"/>
    <mergeCell ref="F26:F28"/>
    <mergeCell ref="D26:D28"/>
    <mergeCell ref="E26:E28"/>
    <mergeCell ref="A20:A22"/>
    <mergeCell ref="B20:B22"/>
    <mergeCell ref="C20:C22"/>
    <mergeCell ref="A15:A16"/>
    <mergeCell ref="B15:C15"/>
    <mergeCell ref="A17:A19"/>
    <mergeCell ref="B17:B19"/>
    <mergeCell ref="C17:C19"/>
    <mergeCell ref="F20:F22"/>
    <mergeCell ref="D20:D22"/>
    <mergeCell ref="E20:E22"/>
  </mergeCells>
  <pageMargins left="0.25" right="0.25" top="0.75" bottom="0.75" header="0.3" footer="0.3"/>
  <pageSetup paperSize="9" scale="18"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A176E2A-B565-43AE-A657-302BB441982B}">
          <x14:formula1>
            <xm:f>'Response Guidelines'!$D$80:$D$86</xm:f>
          </x14:formula1>
          <xm:sqref>D17:D52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B4EA1-1E5E-4B14-9158-FE2A24279598}">
  <dimension ref="B1:C29"/>
  <sheetViews>
    <sheetView workbookViewId="0">
      <selection activeCell="C3" sqref="C3"/>
    </sheetView>
  </sheetViews>
  <sheetFormatPr defaultRowHeight="15" x14ac:dyDescent="0.25"/>
  <cols>
    <col min="2" max="2" width="14.7109375" customWidth="1"/>
    <col min="3" max="3" width="79.140625" customWidth="1"/>
  </cols>
  <sheetData>
    <row r="1" spans="2:3" ht="15.75" thickBot="1" x14ac:dyDescent="0.3"/>
    <row r="2" spans="2:3" ht="16.5" thickBot="1" x14ac:dyDescent="0.3">
      <c r="B2" s="548" t="s">
        <v>103</v>
      </c>
      <c r="C2" s="549"/>
    </row>
    <row r="3" spans="2:3" x14ac:dyDescent="0.25">
      <c r="B3" s="114" t="s">
        <v>330</v>
      </c>
      <c r="C3" s="115" t="s">
        <v>110</v>
      </c>
    </row>
    <row r="4" spans="2:3" x14ac:dyDescent="0.25">
      <c r="B4" s="110"/>
      <c r="C4" s="111"/>
    </row>
    <row r="5" spans="2:3" x14ac:dyDescent="0.25">
      <c r="B5" s="110"/>
      <c r="C5" s="111"/>
    </row>
    <row r="6" spans="2:3" x14ac:dyDescent="0.25">
      <c r="B6" s="110"/>
      <c r="C6" s="111"/>
    </row>
    <row r="7" spans="2:3" x14ac:dyDescent="0.25">
      <c r="B7" s="110"/>
      <c r="C7" s="111"/>
    </row>
    <row r="8" spans="2:3" x14ac:dyDescent="0.25">
      <c r="B8" s="110"/>
      <c r="C8" s="111"/>
    </row>
    <row r="9" spans="2:3" x14ac:dyDescent="0.25">
      <c r="B9" s="110"/>
      <c r="C9" s="111"/>
    </row>
    <row r="10" spans="2:3" x14ac:dyDescent="0.25">
      <c r="B10" s="110"/>
      <c r="C10" s="111"/>
    </row>
    <row r="11" spans="2:3" x14ac:dyDescent="0.25">
      <c r="B11" s="110"/>
      <c r="C11" s="111"/>
    </row>
    <row r="12" spans="2:3" x14ac:dyDescent="0.25">
      <c r="B12" s="110"/>
      <c r="C12" s="111"/>
    </row>
    <row r="13" spans="2:3" x14ac:dyDescent="0.25">
      <c r="B13" s="110"/>
      <c r="C13" s="111"/>
    </row>
    <row r="14" spans="2:3" ht="15.75" thickBot="1" x14ac:dyDescent="0.3">
      <c r="B14" s="112"/>
      <c r="C14" s="113"/>
    </row>
    <row r="16" spans="2:3" ht="15.75" thickBot="1" x14ac:dyDescent="0.3"/>
    <row r="17" spans="2:3" ht="16.5" thickBot="1" x14ac:dyDescent="0.3">
      <c r="B17" s="548" t="s">
        <v>104</v>
      </c>
      <c r="C17" s="549"/>
    </row>
    <row r="18" spans="2:3" x14ac:dyDescent="0.25">
      <c r="B18" s="114"/>
      <c r="C18" s="115"/>
    </row>
    <row r="19" spans="2:3" x14ac:dyDescent="0.25">
      <c r="B19" s="110"/>
      <c r="C19" s="111"/>
    </row>
    <row r="20" spans="2:3" x14ac:dyDescent="0.25">
      <c r="B20" s="110"/>
      <c r="C20" s="111"/>
    </row>
    <row r="21" spans="2:3" x14ac:dyDescent="0.25">
      <c r="B21" s="110"/>
      <c r="C21" s="111"/>
    </row>
    <row r="22" spans="2:3" x14ac:dyDescent="0.25">
      <c r="B22" s="110"/>
      <c r="C22" s="111"/>
    </row>
    <row r="23" spans="2:3" x14ac:dyDescent="0.25">
      <c r="B23" s="110"/>
      <c r="C23" s="111"/>
    </row>
    <row r="24" spans="2:3" x14ac:dyDescent="0.25">
      <c r="B24" s="110"/>
      <c r="C24" s="111"/>
    </row>
    <row r="25" spans="2:3" x14ac:dyDescent="0.25">
      <c r="B25" s="110"/>
      <c r="C25" s="111"/>
    </row>
    <row r="26" spans="2:3" x14ac:dyDescent="0.25">
      <c r="B26" s="110"/>
      <c r="C26" s="111"/>
    </row>
    <row r="27" spans="2:3" x14ac:dyDescent="0.25">
      <c r="B27" s="110"/>
      <c r="C27" s="111"/>
    </row>
    <row r="28" spans="2:3" x14ac:dyDescent="0.25">
      <c r="B28" s="110"/>
      <c r="C28" s="111"/>
    </row>
    <row r="29" spans="2:3" ht="15.75" thickBot="1" x14ac:dyDescent="0.3">
      <c r="B29" s="112"/>
      <c r="C29" s="113"/>
    </row>
  </sheetData>
  <mergeCells count="2">
    <mergeCell ref="B2:C2"/>
    <mergeCell ref="B17:C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E8DBA-558F-46A3-9FDC-6536A3099C51}">
  <dimension ref="A1:R190"/>
  <sheetViews>
    <sheetView zoomScale="80" zoomScaleNormal="150" workbookViewId="0">
      <selection activeCell="N9" sqref="N9"/>
    </sheetView>
  </sheetViews>
  <sheetFormatPr defaultColWidth="9.140625" defaultRowHeight="14.25" x14ac:dyDescent="0.25"/>
  <cols>
    <col min="1" max="1" width="1.7109375" style="1" customWidth="1"/>
    <col min="2" max="2" width="3.5703125" style="1" customWidth="1"/>
    <col min="3" max="3" width="23.7109375" style="2" customWidth="1"/>
    <col min="4" max="4" width="37.5703125" style="2" customWidth="1"/>
    <col min="5" max="5" width="11.28515625" style="1" customWidth="1"/>
    <col min="6" max="16384" width="9.140625" style="1"/>
  </cols>
  <sheetData>
    <row r="1" spans="1:11" x14ac:dyDescent="0.25">
      <c r="A1" s="99"/>
    </row>
    <row r="2" spans="1:11" ht="21" customHeight="1" x14ac:dyDescent="0.25">
      <c r="A2" s="99"/>
      <c r="B2" s="327" t="s">
        <v>47</v>
      </c>
      <c r="C2" s="327"/>
      <c r="D2" s="327"/>
      <c r="E2" s="327"/>
      <c r="F2" s="327"/>
      <c r="G2" s="327"/>
      <c r="H2" s="327"/>
      <c r="I2" s="327"/>
      <c r="J2" s="327"/>
      <c r="K2" s="327"/>
    </row>
    <row r="3" spans="1:11" ht="15" x14ac:dyDescent="0.25">
      <c r="A3" s="99"/>
      <c r="B3" s="2"/>
      <c r="C3" s="323"/>
      <c r="D3" s="328"/>
    </row>
    <row r="4" spans="1:11" ht="7.15" customHeight="1" x14ac:dyDescent="0.25">
      <c r="A4" s="99"/>
      <c r="B4" s="323"/>
      <c r="C4" s="323"/>
    </row>
    <row r="5" spans="1:11" s="9" customFormat="1" ht="24" customHeight="1" x14ac:dyDescent="0.25">
      <c r="A5" s="100"/>
      <c r="B5" s="324" t="s">
        <v>48</v>
      </c>
      <c r="C5" s="325"/>
      <c r="D5" s="325"/>
      <c r="E5" s="325"/>
      <c r="F5" s="325"/>
      <c r="G5" s="325"/>
      <c r="H5" s="325"/>
      <c r="I5" s="325"/>
      <c r="J5" s="325"/>
      <c r="K5" s="325"/>
    </row>
    <row r="6" spans="1:11" ht="8.25" customHeight="1" x14ac:dyDescent="0.25">
      <c r="A6" s="99"/>
      <c r="B6" s="5"/>
      <c r="E6" s="4"/>
    </row>
    <row r="7" spans="1:11" ht="13.9" customHeight="1" x14ac:dyDescent="0.25">
      <c r="A7" s="99"/>
      <c r="B7" s="101" t="s">
        <v>49</v>
      </c>
      <c r="C7" s="329" t="s">
        <v>50</v>
      </c>
      <c r="D7" s="329"/>
      <c r="E7" s="329"/>
      <c r="F7" s="329"/>
      <c r="G7" s="329"/>
      <c r="H7" s="329"/>
      <c r="I7" s="329"/>
      <c r="J7" s="329"/>
      <c r="K7" s="329"/>
    </row>
    <row r="8" spans="1:11" ht="13.9" customHeight="1" x14ac:dyDescent="0.25">
      <c r="A8" s="99"/>
      <c r="B8" s="118"/>
      <c r="C8" s="329" t="s">
        <v>51</v>
      </c>
      <c r="D8" s="329"/>
      <c r="E8" s="329"/>
      <c r="F8" s="329"/>
      <c r="G8" s="329"/>
      <c r="H8" s="329"/>
      <c r="I8" s="329"/>
      <c r="J8" s="329"/>
      <c r="K8" s="329"/>
    </row>
    <row r="9" spans="1:11" ht="15.75" customHeight="1" x14ac:dyDescent="0.25">
      <c r="A9" s="99"/>
      <c r="B9" s="102"/>
      <c r="C9" s="320" t="s">
        <v>52</v>
      </c>
      <c r="D9" s="321"/>
      <c r="E9" s="321"/>
      <c r="F9" s="321"/>
      <c r="G9" s="321"/>
      <c r="H9" s="321"/>
      <c r="I9" s="321"/>
      <c r="J9" s="321"/>
      <c r="K9" s="321"/>
    </row>
    <row r="10" spans="1:11" ht="15.75" customHeight="1" x14ac:dyDescent="0.25">
      <c r="A10" s="99"/>
      <c r="B10" s="103"/>
      <c r="C10" s="320" t="s">
        <v>53</v>
      </c>
      <c r="D10" s="321"/>
      <c r="E10" s="321"/>
      <c r="F10" s="321"/>
      <c r="G10" s="321"/>
      <c r="H10" s="321"/>
      <c r="I10" s="321"/>
      <c r="J10" s="321"/>
      <c r="K10" s="321"/>
    </row>
    <row r="11" spans="1:11" ht="15.75" customHeight="1" x14ac:dyDescent="0.25">
      <c r="A11" s="99"/>
      <c r="B11" s="104"/>
      <c r="C11" s="320" t="s">
        <v>54</v>
      </c>
      <c r="D11" s="321"/>
      <c r="E11" s="321"/>
      <c r="F11" s="321"/>
      <c r="G11" s="321"/>
      <c r="H11" s="321"/>
      <c r="I11" s="321"/>
      <c r="J11" s="321"/>
      <c r="K11" s="321"/>
    </row>
    <row r="12" spans="1:11" ht="15.75" customHeight="1" x14ac:dyDescent="0.25">
      <c r="A12" s="99"/>
      <c r="B12" s="105"/>
      <c r="C12" s="320" t="s">
        <v>55</v>
      </c>
      <c r="D12" s="321"/>
      <c r="E12" s="321"/>
      <c r="F12" s="321"/>
      <c r="G12" s="321"/>
      <c r="H12" s="321"/>
      <c r="I12" s="321"/>
      <c r="J12" s="321"/>
      <c r="K12" s="321"/>
    </row>
    <row r="13" spans="1:11" ht="15.75" customHeight="1" x14ac:dyDescent="0.25">
      <c r="A13" s="99"/>
      <c r="B13" s="117"/>
      <c r="C13" s="320" t="s">
        <v>56</v>
      </c>
      <c r="D13" s="321"/>
      <c r="E13" s="321"/>
      <c r="F13" s="321"/>
      <c r="G13" s="321"/>
      <c r="H13" s="321"/>
      <c r="I13" s="321"/>
      <c r="J13" s="321"/>
      <c r="K13" s="321"/>
    </row>
    <row r="14" spans="1:11" ht="15.75" customHeight="1" x14ac:dyDescent="0.25">
      <c r="A14" s="99"/>
      <c r="B14" s="106"/>
      <c r="C14" s="320" t="s">
        <v>57</v>
      </c>
      <c r="D14" s="321"/>
      <c r="E14" s="321"/>
      <c r="F14" s="321"/>
      <c r="G14" s="321"/>
      <c r="H14" s="321"/>
      <c r="I14" s="321"/>
      <c r="J14" s="321"/>
      <c r="K14" s="321"/>
    </row>
    <row r="15" spans="1:11" ht="15.75" customHeight="1" x14ac:dyDescent="0.25">
      <c r="A15" s="99"/>
      <c r="B15" s="107"/>
      <c r="C15" s="320" t="s">
        <v>58</v>
      </c>
      <c r="D15" s="321"/>
      <c r="E15" s="321"/>
      <c r="F15" s="321"/>
      <c r="G15" s="321"/>
      <c r="H15" s="321"/>
      <c r="I15" s="321"/>
      <c r="J15" s="321"/>
      <c r="K15" s="321"/>
    </row>
    <row r="16" spans="1:11" ht="7.5" customHeight="1" x14ac:dyDescent="0.25">
      <c r="A16" s="99"/>
      <c r="B16" s="323"/>
      <c r="C16" s="323"/>
    </row>
    <row r="17" spans="1:18" ht="202.15" customHeight="1" x14ac:dyDescent="0.25">
      <c r="A17" s="99"/>
      <c r="B17" s="101" t="s">
        <v>49</v>
      </c>
      <c r="C17" s="323" t="s">
        <v>59</v>
      </c>
      <c r="D17" s="323"/>
      <c r="E17" s="323"/>
      <c r="F17" s="323"/>
      <c r="G17" s="323"/>
      <c r="H17" s="323"/>
      <c r="I17" s="323"/>
      <c r="J17" s="323"/>
      <c r="K17" s="323"/>
    </row>
    <row r="18" spans="1:18" ht="46.9" customHeight="1" x14ac:dyDescent="0.25">
      <c r="A18" s="99"/>
      <c r="B18" s="323"/>
      <c r="C18" s="323"/>
    </row>
    <row r="19" spans="1:18" ht="7.5" customHeight="1" x14ac:dyDescent="0.25">
      <c r="A19" s="99"/>
      <c r="B19" s="323"/>
      <c r="C19" s="323"/>
    </row>
    <row r="20" spans="1:18" s="7" customFormat="1" x14ac:dyDescent="0.25">
      <c r="A20" s="99"/>
      <c r="B20" s="2"/>
      <c r="C20" s="2"/>
      <c r="D20" s="2"/>
      <c r="E20" s="1"/>
      <c r="F20" s="1"/>
      <c r="G20" s="1"/>
      <c r="H20" s="1"/>
      <c r="I20" s="1"/>
      <c r="J20" s="1"/>
      <c r="K20" s="1"/>
      <c r="L20" s="1"/>
      <c r="M20" s="1"/>
      <c r="N20" s="1"/>
      <c r="O20" s="1"/>
      <c r="P20" s="1"/>
      <c r="Q20" s="1"/>
      <c r="R20" s="1"/>
    </row>
    <row r="21" spans="1:18" s="8" customFormat="1" ht="24" customHeight="1" x14ac:dyDescent="0.25">
      <c r="A21" s="100"/>
      <c r="B21" s="324" t="s">
        <v>60</v>
      </c>
      <c r="C21" s="325"/>
      <c r="D21" s="325"/>
      <c r="E21" s="325"/>
      <c r="F21" s="325"/>
      <c r="G21" s="325"/>
      <c r="H21" s="325"/>
      <c r="I21" s="325"/>
      <c r="J21" s="325"/>
      <c r="K21" s="325"/>
      <c r="L21" s="9"/>
      <c r="M21" s="9"/>
      <c r="N21" s="9"/>
      <c r="O21" s="9"/>
      <c r="P21" s="9"/>
      <c r="Q21" s="9"/>
      <c r="R21" s="9"/>
    </row>
    <row r="22" spans="1:18" s="7" customFormat="1" ht="8.25" customHeight="1" x14ac:dyDescent="0.25">
      <c r="A22" s="99"/>
      <c r="B22" s="1"/>
      <c r="C22" s="108"/>
      <c r="D22" s="108"/>
      <c r="E22" s="1"/>
      <c r="F22" s="1"/>
      <c r="G22" s="1"/>
      <c r="H22" s="1"/>
      <c r="I22" s="1"/>
      <c r="J22" s="1"/>
      <c r="K22" s="1"/>
      <c r="L22" s="1"/>
      <c r="M22" s="1"/>
      <c r="N22" s="1"/>
      <c r="O22" s="1"/>
      <c r="P22" s="1"/>
      <c r="Q22" s="1"/>
      <c r="R22" s="1"/>
    </row>
    <row r="23" spans="1:18" s="7" customFormat="1" ht="28.15" customHeight="1" x14ac:dyDescent="0.25">
      <c r="A23" s="99"/>
      <c r="B23" s="109" t="s">
        <v>49</v>
      </c>
      <c r="C23" s="116" t="s">
        <v>61</v>
      </c>
      <c r="D23" s="326" t="s">
        <v>62</v>
      </c>
      <c r="E23" s="326"/>
      <c r="F23" s="326"/>
      <c r="G23" s="326"/>
      <c r="H23" s="326"/>
      <c r="I23" s="326"/>
      <c r="J23" s="326"/>
      <c r="K23" s="326"/>
      <c r="L23" s="1"/>
      <c r="M23" s="1"/>
      <c r="N23" s="1"/>
      <c r="O23" s="1"/>
      <c r="P23" s="1"/>
      <c r="Q23" s="1"/>
      <c r="R23" s="1"/>
    </row>
    <row r="24" spans="1:18" x14ac:dyDescent="0.25">
      <c r="C24" s="108"/>
      <c r="D24" s="108"/>
    </row>
    <row r="70" spans="2:4" s="2" customFormat="1" ht="15" x14ac:dyDescent="0.25">
      <c r="C70" s="96" t="s">
        <v>63</v>
      </c>
      <c r="D70" s="97"/>
    </row>
    <row r="71" spans="2:4" s="2" customFormat="1" x14ac:dyDescent="0.25">
      <c r="C71" s="97" t="s">
        <v>64</v>
      </c>
      <c r="D71" s="97"/>
    </row>
    <row r="72" spans="2:4" s="2" customFormat="1" x14ac:dyDescent="0.25">
      <c r="C72" s="97" t="s">
        <v>65</v>
      </c>
      <c r="D72" s="97"/>
    </row>
    <row r="73" spans="2:4" x14ac:dyDescent="0.25">
      <c r="C73" s="97" t="s">
        <v>66</v>
      </c>
      <c r="D73" s="97"/>
    </row>
    <row r="74" spans="2:4" x14ac:dyDescent="0.25">
      <c r="C74" s="97"/>
      <c r="D74" s="97"/>
    </row>
    <row r="75" spans="2:4" ht="28.5" x14ac:dyDescent="0.25">
      <c r="C75" s="97" t="s">
        <v>67</v>
      </c>
      <c r="D75" s="97"/>
    </row>
    <row r="76" spans="2:4" x14ac:dyDescent="0.25">
      <c r="B76" s="322"/>
      <c r="C76" s="97" t="str">
        <f>IF(AND('Scoring Summary'!G10="Pass",'Scoring Summary'!G11="Pass"),"Pass","")</f>
        <v/>
      </c>
      <c r="D76" s="97"/>
    </row>
    <row r="77" spans="2:4" x14ac:dyDescent="0.25">
      <c r="B77" s="322"/>
      <c r="C77" s="97" t="str">
        <f>IF(OR('Scoring Summary'!G10="Fail",'Scoring Summary'!G11="Fail"),"Fail","")</f>
        <v/>
      </c>
      <c r="D77" s="97"/>
    </row>
    <row r="78" spans="2:4" x14ac:dyDescent="0.25">
      <c r="C78" s="97"/>
      <c r="D78" s="97"/>
    </row>
    <row r="79" spans="2:4" ht="15" x14ac:dyDescent="0.25">
      <c r="C79" s="96" t="s">
        <v>68</v>
      </c>
      <c r="D79" s="96"/>
    </row>
    <row r="80" spans="2:4" x14ac:dyDescent="0.25">
      <c r="C80" s="97">
        <v>0</v>
      </c>
      <c r="D80" s="97" t="s">
        <v>69</v>
      </c>
    </row>
    <row r="81" spans="3:8" x14ac:dyDescent="0.25">
      <c r="C81" s="97">
        <v>1</v>
      </c>
      <c r="D81" s="97" t="s">
        <v>70</v>
      </c>
    </row>
    <row r="82" spans="3:8" x14ac:dyDescent="0.25">
      <c r="C82" s="97">
        <v>2</v>
      </c>
      <c r="D82" s="97" t="s">
        <v>71</v>
      </c>
    </row>
    <row r="83" spans="3:8" x14ac:dyDescent="0.25">
      <c r="C83" s="97">
        <v>3</v>
      </c>
      <c r="D83" s="97" t="s">
        <v>33</v>
      </c>
    </row>
    <row r="84" spans="3:8" x14ac:dyDescent="0.25">
      <c r="C84" s="97">
        <v>4</v>
      </c>
      <c r="D84" s="97" t="s">
        <v>72</v>
      </c>
    </row>
    <row r="85" spans="3:8" x14ac:dyDescent="0.25">
      <c r="C85" s="97">
        <v>5</v>
      </c>
      <c r="D85" s="97" t="s">
        <v>73</v>
      </c>
    </row>
    <row r="86" spans="3:8" x14ac:dyDescent="0.25">
      <c r="C86" s="97">
        <v>6</v>
      </c>
      <c r="D86" s="97" t="s">
        <v>37</v>
      </c>
    </row>
    <row r="87" spans="3:8" x14ac:dyDescent="0.25">
      <c r="C87" s="97"/>
      <c r="D87" s="97"/>
    </row>
    <row r="88" spans="3:8" x14ac:dyDescent="0.25">
      <c r="C88" s="97"/>
      <c r="D88" s="97"/>
      <c r="H88" s="6"/>
    </row>
    <row r="89" spans="3:8" ht="30" x14ac:dyDescent="0.25">
      <c r="C89" s="96" t="s">
        <v>74</v>
      </c>
      <c r="D89" s="97"/>
    </row>
    <row r="90" spans="3:8" ht="15" x14ac:dyDescent="0.25">
      <c r="C90" s="97" t="s">
        <v>75</v>
      </c>
      <c r="D90" s="96" t="s">
        <v>76</v>
      </c>
      <c r="E90" s="4"/>
    </row>
    <row r="91" spans="3:8" x14ac:dyDescent="0.25">
      <c r="C91" s="97">
        <v>1</v>
      </c>
      <c r="D91" s="98">
        <v>1</v>
      </c>
      <c r="E91" s="3"/>
    </row>
    <row r="92" spans="3:8" x14ac:dyDescent="0.25">
      <c r="C92" s="97">
        <v>1.0101010101010102</v>
      </c>
      <c r="D92" s="98">
        <v>0.99</v>
      </c>
      <c r="E92" s="3"/>
    </row>
    <row r="93" spans="3:8" x14ac:dyDescent="0.25">
      <c r="C93" s="97">
        <v>1.0204081632653061</v>
      </c>
      <c r="D93" s="98">
        <v>0.98</v>
      </c>
      <c r="E93" s="3"/>
    </row>
    <row r="94" spans="3:8" x14ac:dyDescent="0.25">
      <c r="C94" s="97">
        <v>1.0309278350515465</v>
      </c>
      <c r="D94" s="98">
        <v>0.97</v>
      </c>
      <c r="E94" s="3"/>
    </row>
    <row r="95" spans="3:8" x14ac:dyDescent="0.25">
      <c r="C95" s="97">
        <v>1.0416666666666667</v>
      </c>
      <c r="D95" s="98">
        <v>0.96</v>
      </c>
      <c r="E95" s="3"/>
    </row>
    <row r="96" spans="3:8" x14ac:dyDescent="0.25">
      <c r="C96" s="97">
        <v>1.0526315789473684</v>
      </c>
      <c r="D96" s="98">
        <v>0.95</v>
      </c>
      <c r="E96" s="3"/>
    </row>
    <row r="97" spans="3:5" x14ac:dyDescent="0.25">
      <c r="C97" s="97">
        <v>1.0638297872340425</v>
      </c>
      <c r="D97" s="98">
        <v>0.94</v>
      </c>
      <c r="E97" s="3"/>
    </row>
    <row r="98" spans="3:5" x14ac:dyDescent="0.25">
      <c r="C98" s="97">
        <v>1.075268817204301</v>
      </c>
      <c r="D98" s="98">
        <v>0.93</v>
      </c>
      <c r="E98" s="3"/>
    </row>
    <row r="99" spans="3:5" x14ac:dyDescent="0.25">
      <c r="C99" s="97">
        <v>1.0869565217391304</v>
      </c>
      <c r="D99" s="98">
        <v>0.92</v>
      </c>
      <c r="E99" s="3"/>
    </row>
    <row r="100" spans="3:5" x14ac:dyDescent="0.25">
      <c r="C100" s="97">
        <v>1.0989010989010988</v>
      </c>
      <c r="D100" s="98">
        <v>0.91</v>
      </c>
      <c r="E100" s="3"/>
    </row>
    <row r="101" spans="3:5" x14ac:dyDescent="0.25">
      <c r="C101" s="97">
        <v>1.1111111111111112</v>
      </c>
      <c r="D101" s="98">
        <v>0.9</v>
      </c>
      <c r="E101" s="3"/>
    </row>
    <row r="102" spans="3:5" x14ac:dyDescent="0.25">
      <c r="C102" s="97">
        <v>1.1235955056179776</v>
      </c>
      <c r="D102" s="98">
        <v>0.89</v>
      </c>
      <c r="E102" s="3"/>
    </row>
    <row r="103" spans="3:5" x14ac:dyDescent="0.25">
      <c r="C103" s="97">
        <v>1.1363636363636365</v>
      </c>
      <c r="D103" s="98">
        <v>0.88</v>
      </c>
      <c r="E103" s="3"/>
    </row>
    <row r="104" spans="3:5" x14ac:dyDescent="0.25">
      <c r="C104" s="97">
        <v>1.1494252873563218</v>
      </c>
      <c r="D104" s="98">
        <v>0.87</v>
      </c>
      <c r="E104" s="3"/>
    </row>
    <row r="105" spans="3:5" x14ac:dyDescent="0.25">
      <c r="C105" s="97">
        <v>1.1627906976744187</v>
      </c>
      <c r="D105" s="98">
        <v>0.86</v>
      </c>
      <c r="E105" s="3"/>
    </row>
    <row r="106" spans="3:5" x14ac:dyDescent="0.25">
      <c r="C106" s="97">
        <v>1.1764705882352942</v>
      </c>
      <c r="D106" s="98">
        <v>0.85</v>
      </c>
      <c r="E106" s="3"/>
    </row>
    <row r="107" spans="3:5" x14ac:dyDescent="0.25">
      <c r="C107" s="97">
        <v>1.1904761904761905</v>
      </c>
      <c r="D107" s="98">
        <v>0.84</v>
      </c>
      <c r="E107" s="3"/>
    </row>
    <row r="108" spans="3:5" x14ac:dyDescent="0.25">
      <c r="C108" s="97">
        <v>1.2048192771084338</v>
      </c>
      <c r="D108" s="98">
        <v>0.83</v>
      </c>
      <c r="E108" s="3"/>
    </row>
    <row r="109" spans="3:5" x14ac:dyDescent="0.25">
      <c r="C109" s="97">
        <v>1.2195121951219512</v>
      </c>
      <c r="D109" s="98">
        <v>0.82</v>
      </c>
      <c r="E109" s="3"/>
    </row>
    <row r="110" spans="3:5" x14ac:dyDescent="0.25">
      <c r="C110" s="97">
        <v>1.2345679012345678</v>
      </c>
      <c r="D110" s="98">
        <v>0.81</v>
      </c>
      <c r="E110" s="3"/>
    </row>
    <row r="111" spans="3:5" x14ac:dyDescent="0.25">
      <c r="C111" s="97">
        <v>1.25</v>
      </c>
      <c r="D111" s="98">
        <v>0.8</v>
      </c>
      <c r="E111" s="3"/>
    </row>
    <row r="112" spans="3:5" x14ac:dyDescent="0.25">
      <c r="C112" s="97">
        <v>1.2658227848101264</v>
      </c>
      <c r="D112" s="98">
        <v>0.79</v>
      </c>
      <c r="E112" s="3"/>
    </row>
    <row r="113" spans="3:5" x14ac:dyDescent="0.25">
      <c r="C113" s="97">
        <v>1.2820512820512819</v>
      </c>
      <c r="D113" s="98">
        <v>0.78</v>
      </c>
      <c r="E113" s="3"/>
    </row>
    <row r="114" spans="3:5" x14ac:dyDescent="0.25">
      <c r="C114" s="97">
        <v>1.2987012987012987</v>
      </c>
      <c r="D114" s="98">
        <v>0.77</v>
      </c>
      <c r="E114" s="3"/>
    </row>
    <row r="115" spans="3:5" x14ac:dyDescent="0.25">
      <c r="C115" s="97">
        <v>1.3157894736842106</v>
      </c>
      <c r="D115" s="98">
        <v>0.76</v>
      </c>
      <c r="E115" s="3"/>
    </row>
    <row r="116" spans="3:5" x14ac:dyDescent="0.25">
      <c r="C116" s="97">
        <v>1.3333333333333333</v>
      </c>
      <c r="D116" s="98">
        <v>0.75</v>
      </c>
      <c r="E116" s="3"/>
    </row>
    <row r="117" spans="3:5" x14ac:dyDescent="0.25">
      <c r="C117" s="97">
        <v>1.3513513513513513</v>
      </c>
      <c r="D117" s="98">
        <v>0.74</v>
      </c>
      <c r="E117" s="3"/>
    </row>
    <row r="118" spans="3:5" x14ac:dyDescent="0.25">
      <c r="C118" s="97">
        <v>1.3698630136986301</v>
      </c>
      <c r="D118" s="98">
        <v>0.73</v>
      </c>
      <c r="E118" s="3"/>
    </row>
    <row r="119" spans="3:5" x14ac:dyDescent="0.25">
      <c r="C119" s="97">
        <v>1.3888888888888888</v>
      </c>
      <c r="D119" s="98">
        <v>0.72</v>
      </c>
      <c r="E119" s="3"/>
    </row>
    <row r="120" spans="3:5" x14ac:dyDescent="0.25">
      <c r="C120" s="97">
        <v>1.4084507042253522</v>
      </c>
      <c r="D120" s="98">
        <v>0.71</v>
      </c>
      <c r="E120" s="3"/>
    </row>
    <row r="121" spans="3:5" x14ac:dyDescent="0.25">
      <c r="C121" s="97">
        <v>1.4285714285714286</v>
      </c>
      <c r="D121" s="98">
        <v>0.7</v>
      </c>
      <c r="E121" s="3"/>
    </row>
    <row r="122" spans="3:5" x14ac:dyDescent="0.25">
      <c r="C122" s="97">
        <v>1.4492753623188408</v>
      </c>
      <c r="D122" s="98">
        <v>0.69</v>
      </c>
      <c r="E122" s="3"/>
    </row>
    <row r="123" spans="3:5" x14ac:dyDescent="0.25">
      <c r="C123" s="97">
        <v>1.4705882352941175</v>
      </c>
      <c r="D123" s="98">
        <v>0.68</v>
      </c>
      <c r="E123" s="3"/>
    </row>
    <row r="124" spans="3:5" x14ac:dyDescent="0.25">
      <c r="C124" s="97">
        <v>1.4925373134328357</v>
      </c>
      <c r="D124" s="98">
        <v>0.67</v>
      </c>
      <c r="E124" s="3"/>
    </row>
    <row r="125" spans="3:5" x14ac:dyDescent="0.25">
      <c r="C125" s="97">
        <v>1.5151515151515151</v>
      </c>
      <c r="D125" s="98">
        <v>0.66</v>
      </c>
      <c r="E125" s="3"/>
    </row>
    <row r="126" spans="3:5" x14ac:dyDescent="0.25">
      <c r="C126" s="97">
        <v>1.5384615384615383</v>
      </c>
      <c r="D126" s="98">
        <v>0.65</v>
      </c>
      <c r="E126" s="3"/>
    </row>
    <row r="127" spans="3:5" x14ac:dyDescent="0.25">
      <c r="C127" s="97">
        <v>1.5625</v>
      </c>
      <c r="D127" s="98">
        <v>0.64</v>
      </c>
      <c r="E127" s="3"/>
    </row>
    <row r="128" spans="3:5" x14ac:dyDescent="0.25">
      <c r="C128" s="97">
        <v>1.5873015873015872</v>
      </c>
      <c r="D128" s="98">
        <v>0.63</v>
      </c>
      <c r="E128" s="3"/>
    </row>
    <row r="129" spans="3:5" x14ac:dyDescent="0.25">
      <c r="C129" s="97">
        <v>1.6129032258064517</v>
      </c>
      <c r="D129" s="98">
        <v>0.62</v>
      </c>
      <c r="E129" s="3"/>
    </row>
    <row r="130" spans="3:5" x14ac:dyDescent="0.25">
      <c r="C130" s="97">
        <v>1.639344262295082</v>
      </c>
      <c r="D130" s="98">
        <v>0.61</v>
      </c>
      <c r="E130" s="3"/>
    </row>
    <row r="131" spans="3:5" x14ac:dyDescent="0.25">
      <c r="C131" s="97">
        <v>1.6666666666666667</v>
      </c>
      <c r="D131" s="98">
        <v>0.6</v>
      </c>
      <c r="E131" s="3"/>
    </row>
    <row r="132" spans="3:5" x14ac:dyDescent="0.25">
      <c r="C132" s="97">
        <v>1.6949152542372883</v>
      </c>
      <c r="D132" s="98">
        <v>0.59</v>
      </c>
      <c r="E132" s="3"/>
    </row>
    <row r="133" spans="3:5" x14ac:dyDescent="0.25">
      <c r="C133" s="97">
        <v>1.7241379310344829</v>
      </c>
      <c r="D133" s="98">
        <v>0.57999999999999996</v>
      </c>
      <c r="E133" s="3"/>
    </row>
    <row r="134" spans="3:5" x14ac:dyDescent="0.25">
      <c r="C134" s="97">
        <v>1.7543859649122808</v>
      </c>
      <c r="D134" s="98">
        <v>0.56999999999999995</v>
      </c>
      <c r="E134" s="3"/>
    </row>
    <row r="135" spans="3:5" x14ac:dyDescent="0.25">
      <c r="C135" s="97">
        <v>1.7857142857142856</v>
      </c>
      <c r="D135" s="98">
        <v>0.56000000000000005</v>
      </c>
      <c r="E135" s="3"/>
    </row>
    <row r="136" spans="3:5" x14ac:dyDescent="0.25">
      <c r="C136" s="97">
        <v>1.8181818181818181</v>
      </c>
      <c r="D136" s="98">
        <v>0.55000000000000004</v>
      </c>
      <c r="E136" s="3"/>
    </row>
    <row r="137" spans="3:5" x14ac:dyDescent="0.25">
      <c r="C137" s="97">
        <v>1.8518518518518516</v>
      </c>
      <c r="D137" s="98">
        <v>0.54</v>
      </c>
      <c r="E137" s="3"/>
    </row>
    <row r="138" spans="3:5" x14ac:dyDescent="0.25">
      <c r="C138" s="97">
        <v>1.8867924528301885</v>
      </c>
      <c r="D138" s="98">
        <v>0.53</v>
      </c>
      <c r="E138" s="3"/>
    </row>
    <row r="139" spans="3:5" x14ac:dyDescent="0.25">
      <c r="C139" s="97">
        <v>1.9230769230769229</v>
      </c>
      <c r="D139" s="98">
        <v>0.52</v>
      </c>
      <c r="E139" s="3"/>
    </row>
    <row r="140" spans="3:5" x14ac:dyDescent="0.25">
      <c r="C140" s="97">
        <v>1.9607843137254901</v>
      </c>
      <c r="D140" s="98">
        <v>0.51</v>
      </c>
      <c r="E140" s="3"/>
    </row>
    <row r="141" spans="3:5" x14ac:dyDescent="0.25">
      <c r="C141" s="97">
        <v>2</v>
      </c>
      <c r="D141" s="98">
        <v>0.5</v>
      </c>
      <c r="E141" s="3"/>
    </row>
    <row r="142" spans="3:5" x14ac:dyDescent="0.25">
      <c r="C142" s="97">
        <v>2.0408163265306123</v>
      </c>
      <c r="D142" s="98">
        <v>0.49</v>
      </c>
      <c r="E142" s="3"/>
    </row>
    <row r="143" spans="3:5" x14ac:dyDescent="0.25">
      <c r="C143" s="97">
        <v>2.0833333333333335</v>
      </c>
      <c r="D143" s="98">
        <v>0.48</v>
      </c>
      <c r="E143" s="3"/>
    </row>
    <row r="144" spans="3:5" x14ac:dyDescent="0.25">
      <c r="C144" s="97">
        <v>2.1276595744680851</v>
      </c>
      <c r="D144" s="98">
        <v>0.47</v>
      </c>
      <c r="E144" s="3"/>
    </row>
    <row r="145" spans="3:5" x14ac:dyDescent="0.25">
      <c r="C145" s="97">
        <v>2.1739130434782608</v>
      </c>
      <c r="D145" s="98">
        <v>0.46</v>
      </c>
      <c r="E145" s="3"/>
    </row>
    <row r="146" spans="3:5" x14ac:dyDescent="0.25">
      <c r="C146" s="97">
        <v>2.2222222222222223</v>
      </c>
      <c r="D146" s="98">
        <v>0.45</v>
      </c>
      <c r="E146" s="3"/>
    </row>
    <row r="147" spans="3:5" x14ac:dyDescent="0.25">
      <c r="C147" s="97">
        <v>2.2727272727272729</v>
      </c>
      <c r="D147" s="98">
        <v>0.44</v>
      </c>
      <c r="E147" s="3"/>
    </row>
    <row r="148" spans="3:5" x14ac:dyDescent="0.25">
      <c r="C148" s="97">
        <v>2.3255813953488427</v>
      </c>
      <c r="D148" s="98">
        <v>0.43</v>
      </c>
      <c r="E148" s="3"/>
    </row>
    <row r="149" spans="3:5" x14ac:dyDescent="0.25">
      <c r="C149" s="97">
        <v>2.3809523809523867</v>
      </c>
      <c r="D149" s="98">
        <v>0.42</v>
      </c>
      <c r="E149" s="3"/>
    </row>
    <row r="150" spans="3:5" x14ac:dyDescent="0.25">
      <c r="C150" s="97">
        <v>2.4390243902439086</v>
      </c>
      <c r="D150" s="98">
        <v>0.41</v>
      </c>
      <c r="E150" s="3"/>
    </row>
    <row r="151" spans="3:5" x14ac:dyDescent="0.25">
      <c r="C151" s="97">
        <v>2.5000000000000062</v>
      </c>
      <c r="D151" s="98">
        <v>0.4</v>
      </c>
      <c r="E151" s="3"/>
    </row>
    <row r="152" spans="3:5" x14ac:dyDescent="0.25">
      <c r="C152" s="97">
        <v>2.5641025641025705</v>
      </c>
      <c r="D152" s="98">
        <v>0.39</v>
      </c>
      <c r="E152" s="3"/>
    </row>
    <row r="153" spans="3:5" x14ac:dyDescent="0.25">
      <c r="C153" s="97">
        <v>2.6315789473684279</v>
      </c>
      <c r="D153" s="98">
        <v>0.38</v>
      </c>
      <c r="E153" s="3"/>
    </row>
    <row r="154" spans="3:5" x14ac:dyDescent="0.25">
      <c r="C154" s="97">
        <v>2.7027027027027102</v>
      </c>
      <c r="D154" s="98">
        <v>0.37</v>
      </c>
      <c r="E154" s="3"/>
    </row>
    <row r="155" spans="3:5" x14ac:dyDescent="0.25">
      <c r="C155" s="97">
        <v>2.7777777777777857</v>
      </c>
      <c r="D155" s="98">
        <v>0.36</v>
      </c>
      <c r="E155" s="3"/>
    </row>
    <row r="156" spans="3:5" x14ac:dyDescent="0.25">
      <c r="C156" s="97">
        <v>2.8571428571428656</v>
      </c>
      <c r="D156" s="98">
        <v>0.35</v>
      </c>
      <c r="E156" s="3"/>
    </row>
    <row r="157" spans="3:5" x14ac:dyDescent="0.25">
      <c r="C157" s="97">
        <v>2.9411764705882439</v>
      </c>
      <c r="D157" s="98">
        <v>0.34</v>
      </c>
      <c r="E157" s="3"/>
    </row>
    <row r="158" spans="3:5" x14ac:dyDescent="0.25">
      <c r="C158" s="97">
        <v>3.0303030303030392</v>
      </c>
      <c r="D158" s="98">
        <v>0.33</v>
      </c>
      <c r="E158" s="3"/>
    </row>
    <row r="159" spans="3:5" x14ac:dyDescent="0.25">
      <c r="C159" s="97">
        <v>3.1250000000000098</v>
      </c>
      <c r="D159" s="98">
        <v>0.32</v>
      </c>
      <c r="E159" s="3"/>
    </row>
    <row r="160" spans="3:5" x14ac:dyDescent="0.25">
      <c r="C160" s="97">
        <v>3.2258064516129137</v>
      </c>
      <c r="D160" s="98">
        <v>0.31</v>
      </c>
      <c r="E160" s="3"/>
    </row>
    <row r="161" spans="3:5" x14ac:dyDescent="0.25">
      <c r="C161" s="97">
        <v>3.3333333333333446</v>
      </c>
      <c r="D161" s="98">
        <v>0.3</v>
      </c>
      <c r="E161" s="3"/>
    </row>
    <row r="162" spans="3:5" x14ac:dyDescent="0.25">
      <c r="C162" s="97">
        <v>3.4482758620689777</v>
      </c>
      <c r="D162" s="98">
        <v>0.28999999999999998</v>
      </c>
      <c r="E162" s="3"/>
    </row>
    <row r="163" spans="3:5" x14ac:dyDescent="0.25">
      <c r="C163" s="97">
        <v>3.5714285714285841</v>
      </c>
      <c r="D163" s="98">
        <v>0.28000000000000003</v>
      </c>
      <c r="E163" s="3"/>
    </row>
    <row r="164" spans="3:5" x14ac:dyDescent="0.25">
      <c r="C164" s="97">
        <v>3.703703703703717</v>
      </c>
      <c r="D164" s="98">
        <v>0.27</v>
      </c>
      <c r="E164" s="3"/>
    </row>
    <row r="165" spans="3:5" x14ac:dyDescent="0.25">
      <c r="C165" s="97">
        <v>3.8461538461538609</v>
      </c>
      <c r="D165" s="98">
        <v>0.26</v>
      </c>
      <c r="E165" s="3"/>
    </row>
    <row r="166" spans="3:5" x14ac:dyDescent="0.25">
      <c r="C166" s="97">
        <v>4.000000000000016</v>
      </c>
      <c r="D166" s="98">
        <v>0.25</v>
      </c>
      <c r="E166" s="3"/>
    </row>
    <row r="167" spans="3:5" x14ac:dyDescent="0.25">
      <c r="C167" s="97">
        <v>4.1666666666666838</v>
      </c>
      <c r="D167" s="98">
        <v>0.24</v>
      </c>
      <c r="E167" s="3"/>
    </row>
    <row r="168" spans="3:5" x14ac:dyDescent="0.25">
      <c r="C168" s="97">
        <v>4.3478260869565402</v>
      </c>
      <c r="D168" s="98">
        <v>0.23</v>
      </c>
      <c r="E168" s="3"/>
    </row>
    <row r="169" spans="3:5" x14ac:dyDescent="0.25">
      <c r="C169" s="97">
        <v>4.5454545454545663</v>
      </c>
      <c r="D169" s="98">
        <v>0.22</v>
      </c>
      <c r="E169" s="3"/>
    </row>
    <row r="170" spans="3:5" x14ac:dyDescent="0.25">
      <c r="C170" s="97">
        <v>4.761904761904785</v>
      </c>
      <c r="D170" s="98">
        <v>0.21</v>
      </c>
      <c r="E170" s="3"/>
    </row>
    <row r="171" spans="3:5" x14ac:dyDescent="0.25">
      <c r="C171" s="97">
        <v>5.0000000000000249</v>
      </c>
      <c r="D171" s="98">
        <v>0.2</v>
      </c>
      <c r="E171" s="3"/>
    </row>
    <row r="172" spans="3:5" x14ac:dyDescent="0.25">
      <c r="C172" s="97">
        <v>5.26315789473687</v>
      </c>
      <c r="D172" s="98">
        <v>0.19</v>
      </c>
      <c r="E172" s="3"/>
    </row>
    <row r="173" spans="3:5" x14ac:dyDescent="0.25">
      <c r="C173" s="97">
        <v>5.5555555555555864</v>
      </c>
      <c r="D173" s="98">
        <v>0.18</v>
      </c>
      <c r="E173" s="3"/>
    </row>
    <row r="174" spans="3:5" x14ac:dyDescent="0.25">
      <c r="C174" s="97">
        <v>5.8823529411765048</v>
      </c>
      <c r="D174" s="98">
        <v>0.17</v>
      </c>
      <c r="E174" s="3"/>
    </row>
    <row r="175" spans="3:5" x14ac:dyDescent="0.25">
      <c r="C175" s="97">
        <v>6.2500000000000391</v>
      </c>
      <c r="D175" s="98">
        <v>0.16</v>
      </c>
      <c r="E175" s="3"/>
    </row>
    <row r="176" spans="3:5" x14ac:dyDescent="0.25">
      <c r="C176" s="97">
        <v>6.6666666666667114</v>
      </c>
      <c r="D176" s="98">
        <v>0.15</v>
      </c>
      <c r="E176" s="3"/>
    </row>
    <row r="177" spans="3:5" x14ac:dyDescent="0.25">
      <c r="C177" s="97">
        <v>7.1428571428571948</v>
      </c>
      <c r="D177" s="98">
        <v>0.14000000000000001</v>
      </c>
      <c r="E177" s="3"/>
    </row>
    <row r="178" spans="3:5" x14ac:dyDescent="0.25">
      <c r="C178" s="97">
        <v>7.6923076923077511</v>
      </c>
      <c r="D178" s="98">
        <v>0.13</v>
      </c>
      <c r="E178" s="3"/>
    </row>
    <row r="179" spans="3:5" x14ac:dyDescent="0.25">
      <c r="C179" s="97">
        <v>8.3333333333334032</v>
      </c>
      <c r="D179" s="98">
        <v>0.12</v>
      </c>
      <c r="E179" s="3"/>
    </row>
    <row r="180" spans="3:5" x14ac:dyDescent="0.25">
      <c r="C180" s="97">
        <v>9.0909090909091734</v>
      </c>
      <c r="D180" s="98">
        <v>0.11</v>
      </c>
      <c r="E180" s="3"/>
    </row>
    <row r="181" spans="3:5" x14ac:dyDescent="0.25">
      <c r="C181" s="97">
        <v>10.000000000000099</v>
      </c>
      <c r="D181" s="98">
        <v>0.1</v>
      </c>
      <c r="E181" s="3"/>
    </row>
    <row r="182" spans="3:5" x14ac:dyDescent="0.25">
      <c r="C182" s="97">
        <v>11.111111111111235</v>
      </c>
      <c r="D182" s="98">
        <v>0.09</v>
      </c>
      <c r="E182" s="3"/>
    </row>
    <row r="183" spans="3:5" x14ac:dyDescent="0.25">
      <c r="C183" s="97">
        <v>12.500000000000156</v>
      </c>
      <c r="D183" s="98">
        <v>0.08</v>
      </c>
      <c r="E183" s="3"/>
    </row>
    <row r="184" spans="3:5" x14ac:dyDescent="0.25">
      <c r="C184" s="97">
        <v>14.285714285714491</v>
      </c>
      <c r="D184" s="98">
        <v>7.0000000000000007E-2</v>
      </c>
      <c r="E184" s="3"/>
    </row>
    <row r="185" spans="3:5" x14ac:dyDescent="0.25">
      <c r="C185" s="97">
        <v>16.666666666666917</v>
      </c>
      <c r="D185" s="98">
        <v>0.06</v>
      </c>
      <c r="E185" s="3"/>
    </row>
    <row r="186" spans="3:5" x14ac:dyDescent="0.25">
      <c r="C186" s="97">
        <v>20.000000000000401</v>
      </c>
      <c r="D186" s="98">
        <v>0.05</v>
      </c>
      <c r="E186" s="3"/>
    </row>
    <row r="187" spans="3:5" x14ac:dyDescent="0.25">
      <c r="C187" s="97">
        <v>25.000000000000625</v>
      </c>
      <c r="D187" s="98">
        <v>0.04</v>
      </c>
      <c r="E187" s="3"/>
    </row>
    <row r="188" spans="3:5" x14ac:dyDescent="0.25">
      <c r="C188" s="97">
        <v>33.333333333334444</v>
      </c>
      <c r="D188" s="98">
        <v>0.03</v>
      </c>
      <c r="E188" s="3"/>
    </row>
    <row r="189" spans="3:5" x14ac:dyDescent="0.25">
      <c r="C189" s="97">
        <v>50.000000000002494</v>
      </c>
      <c r="D189" s="98">
        <v>0.02</v>
      </c>
      <c r="E189" s="3"/>
    </row>
    <row r="190" spans="3:5" x14ac:dyDescent="0.25">
      <c r="C190" s="97">
        <v>100.0000000000099</v>
      </c>
      <c r="D190" s="98">
        <v>0.01</v>
      </c>
      <c r="E190" s="3"/>
    </row>
  </sheetData>
  <sheetProtection formatCells="0" formatColumns="0" formatRows="0" insertColumns="0" insertRows="0" insertHyperlinks="0" deleteColumns="0" deleteRows="0" selectLockedCells="1" sort="0" autoFilter="0" pivotTables="0"/>
  <mergeCells count="20">
    <mergeCell ref="C14:K14"/>
    <mergeCell ref="B2:K2"/>
    <mergeCell ref="C3:D3"/>
    <mergeCell ref="B4:C4"/>
    <mergeCell ref="B5:K5"/>
    <mergeCell ref="C7:K7"/>
    <mergeCell ref="C8:K8"/>
    <mergeCell ref="C13:K13"/>
    <mergeCell ref="C9:K9"/>
    <mergeCell ref="C10:K10"/>
    <mergeCell ref="C11:K11"/>
    <mergeCell ref="C12:K12"/>
    <mergeCell ref="C15:K15"/>
    <mergeCell ref="B76:B77"/>
    <mergeCell ref="B16:C16"/>
    <mergeCell ref="C17:K17"/>
    <mergeCell ref="B18:C18"/>
    <mergeCell ref="B19:C19"/>
    <mergeCell ref="B21:K21"/>
    <mergeCell ref="D23:K2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BFFFE-74DE-499A-B9B3-5A062F9E6940}">
  <sheetPr>
    <tabColor rgb="FF96330F"/>
    <pageSetUpPr fitToPage="1"/>
  </sheetPr>
  <dimension ref="A1:K27"/>
  <sheetViews>
    <sheetView showGridLines="0" topLeftCell="A17" zoomScale="115" zoomScaleNormal="115" workbookViewId="0">
      <selection activeCell="C31" sqref="C31"/>
    </sheetView>
  </sheetViews>
  <sheetFormatPr defaultColWidth="9.140625" defaultRowHeight="11.25" x14ac:dyDescent="0.2"/>
  <cols>
    <col min="1" max="1" width="3.140625" style="19" bestFit="1" customWidth="1"/>
    <col min="2" max="2" width="37.140625" style="18" customWidth="1"/>
    <col min="3" max="3" width="36.42578125" style="18" customWidth="1"/>
    <col min="4" max="5" width="23.140625" style="18" customWidth="1"/>
    <col min="6" max="6" width="22.28515625" style="18" customWidth="1"/>
    <col min="7" max="7" width="10.140625" style="17" customWidth="1"/>
    <col min="8" max="8" width="23.85546875" style="16" customWidth="1"/>
    <col min="9" max="9" width="5.28515625" style="15" customWidth="1"/>
    <col min="10" max="10" width="5.42578125" style="13" customWidth="1"/>
    <col min="11" max="11" width="40.42578125" style="14" customWidth="1"/>
    <col min="12" max="12" width="8.5703125" style="13" customWidth="1"/>
    <col min="13" max="16384" width="9.140625" style="13"/>
  </cols>
  <sheetData>
    <row r="1" spans="1:11" ht="14.45" customHeight="1" x14ac:dyDescent="0.25">
      <c r="B1" s="55"/>
      <c r="C1" s="55"/>
      <c r="D1" s="55"/>
      <c r="E1" s="55"/>
      <c r="F1" s="55"/>
      <c r="G1" s="55"/>
      <c r="H1" s="55"/>
      <c r="I1" s="55"/>
      <c r="J1" s="55"/>
      <c r="K1" s="55"/>
    </row>
    <row r="2" spans="1:11" ht="15.6" customHeight="1" x14ac:dyDescent="0.25">
      <c r="B2" s="11" t="s">
        <v>77</v>
      </c>
      <c r="C2" s="57"/>
      <c r="D2" s="55"/>
      <c r="E2" s="333" t="s">
        <v>79</v>
      </c>
      <c r="F2" s="333"/>
      <c r="G2" s="333"/>
      <c r="H2" s="55"/>
      <c r="I2" s="55"/>
      <c r="J2" s="55"/>
      <c r="K2" s="55"/>
    </row>
    <row r="3" spans="1:11" ht="15.6" customHeight="1" x14ac:dyDescent="0.25">
      <c r="B3" s="11" t="s">
        <v>80</v>
      </c>
      <c r="C3" s="57"/>
      <c r="D3" s="55"/>
      <c r="E3" s="333"/>
      <c r="F3" s="333"/>
      <c r="G3" s="333"/>
      <c r="H3" s="55"/>
      <c r="I3" s="55"/>
      <c r="J3" s="55"/>
      <c r="K3" s="55"/>
    </row>
    <row r="4" spans="1:11" ht="14.45" customHeight="1" x14ac:dyDescent="0.25">
      <c r="B4" s="11" t="s">
        <v>81</v>
      </c>
      <c r="C4" s="56"/>
      <c r="D4" s="55"/>
      <c r="E4" s="55"/>
      <c r="F4" s="55"/>
      <c r="G4" s="55"/>
      <c r="H4" s="55"/>
      <c r="I4" s="55"/>
      <c r="J4" s="55"/>
      <c r="K4" s="55"/>
    </row>
    <row r="5" spans="1:11" ht="14.45" customHeight="1" x14ac:dyDescent="0.25">
      <c r="B5" s="11" t="s">
        <v>82</v>
      </c>
      <c r="C5" s="56"/>
      <c r="D5" s="55"/>
      <c r="E5" s="55"/>
      <c r="F5" s="55"/>
      <c r="G5" s="55"/>
      <c r="H5" s="55"/>
      <c r="I5" s="55"/>
      <c r="J5" s="55"/>
      <c r="K5" s="55"/>
    </row>
    <row r="6" spans="1:11" ht="14.45" customHeight="1" x14ac:dyDescent="0.25">
      <c r="B6" s="11" t="s">
        <v>83</v>
      </c>
      <c r="C6" s="56"/>
      <c r="D6" s="55"/>
      <c r="E6" s="55"/>
      <c r="F6" s="55"/>
      <c r="G6" s="55"/>
      <c r="H6" s="55"/>
      <c r="I6" s="55"/>
      <c r="J6" s="55"/>
      <c r="K6" s="55"/>
    </row>
    <row r="7" spans="1:11" ht="32.450000000000003" customHeight="1" x14ac:dyDescent="0.25">
      <c r="B7" s="11" t="s">
        <v>84</v>
      </c>
      <c r="C7" s="56"/>
      <c r="D7" s="55"/>
      <c r="E7" s="55"/>
      <c r="F7" s="55"/>
      <c r="G7" s="55"/>
      <c r="H7" s="55"/>
      <c r="I7" s="55"/>
      <c r="J7" s="55"/>
      <c r="K7" s="55"/>
    </row>
    <row r="8" spans="1:11" ht="12" customHeight="1" thickBot="1" x14ac:dyDescent="0.25"/>
    <row r="9" spans="1:11" s="14" customFormat="1" ht="44.45" customHeight="1" thickBot="1" x14ac:dyDescent="0.25">
      <c r="A9" s="334" t="s">
        <v>85</v>
      </c>
      <c r="B9" s="335"/>
      <c r="C9" s="54" t="s">
        <v>19</v>
      </c>
      <c r="D9" s="53" t="s">
        <v>86</v>
      </c>
      <c r="E9" s="52" t="s">
        <v>21</v>
      </c>
      <c r="F9" s="51" t="s">
        <v>87</v>
      </c>
      <c r="G9" s="50" t="s">
        <v>88</v>
      </c>
      <c r="H9" s="336" t="s">
        <v>28</v>
      </c>
      <c r="I9" s="337"/>
      <c r="J9" s="338"/>
      <c r="K9" s="49" t="s">
        <v>29</v>
      </c>
    </row>
    <row r="10" spans="1:11" s="14" customFormat="1" ht="42" customHeight="1" x14ac:dyDescent="0.2">
      <c r="A10" s="48">
        <v>1</v>
      </c>
      <c r="B10" s="47"/>
      <c r="C10" s="46"/>
      <c r="D10" s="45"/>
      <c r="E10" s="44"/>
      <c r="F10" s="43"/>
      <c r="G10" s="42"/>
      <c r="H10" s="339"/>
      <c r="I10" s="340"/>
      <c r="J10" s="341"/>
      <c r="K10" s="41"/>
    </row>
    <row r="11" spans="1:11" s="14" customFormat="1" ht="42.6" customHeight="1" thickBot="1" x14ac:dyDescent="0.25">
      <c r="A11" s="40">
        <v>2</v>
      </c>
      <c r="B11" s="38"/>
      <c r="C11" s="37"/>
      <c r="D11" s="39"/>
      <c r="E11" s="38"/>
      <c r="F11" s="37"/>
      <c r="G11" s="89"/>
      <c r="H11" s="342"/>
      <c r="I11" s="342"/>
      <c r="J11" s="342"/>
      <c r="K11" s="36"/>
    </row>
    <row r="12" spans="1:11" x14ac:dyDescent="0.2">
      <c r="G12" s="90"/>
    </row>
    <row r="13" spans="1:11" ht="10.15" customHeight="1" x14ac:dyDescent="0.3">
      <c r="B13" s="35"/>
      <c r="C13" s="129"/>
      <c r="D13" s="129"/>
      <c r="E13" s="129"/>
      <c r="F13" s="129"/>
    </row>
    <row r="14" spans="1:11" ht="10.9" customHeight="1" thickBot="1" x14ac:dyDescent="0.35">
      <c r="B14" s="35"/>
      <c r="C14" s="130"/>
      <c r="D14" s="130"/>
      <c r="E14" s="130"/>
      <c r="F14" s="130"/>
    </row>
    <row r="15" spans="1:11" ht="16.5" thickBot="1" x14ac:dyDescent="0.25">
      <c r="C15" s="330" t="s">
        <v>89</v>
      </c>
      <c r="D15" s="331"/>
      <c r="E15" s="331"/>
      <c r="F15" s="332"/>
    </row>
    <row r="16" spans="1:11" ht="16.5" thickBot="1" x14ac:dyDescent="0.25">
      <c r="C16" s="34" t="s">
        <v>90</v>
      </c>
      <c r="D16" s="33" t="s">
        <v>91</v>
      </c>
      <c r="E16" s="32" t="s">
        <v>92</v>
      </c>
      <c r="F16" s="32" t="s">
        <v>93</v>
      </c>
    </row>
    <row r="17" spans="3:7" ht="15.75" x14ac:dyDescent="0.2">
      <c r="C17" s="31" t="s">
        <v>106</v>
      </c>
      <c r="D17" s="30">
        <v>0.03</v>
      </c>
      <c r="E17" s="29"/>
      <c r="F17" s="269">
        <f>General!L34</f>
        <v>0</v>
      </c>
      <c r="G17" s="266"/>
    </row>
    <row r="18" spans="3:7" ht="15.75" x14ac:dyDescent="0.2">
      <c r="C18" s="31" t="s">
        <v>52</v>
      </c>
      <c r="D18" s="30">
        <v>0.2</v>
      </c>
      <c r="E18" s="29"/>
      <c r="F18" s="270">
        <f>'Key Requirements'!L24</f>
        <v>0</v>
      </c>
      <c r="G18" s="266"/>
    </row>
    <row r="19" spans="3:7" ht="15.75" x14ac:dyDescent="0.2">
      <c r="C19" s="28" t="s">
        <v>331</v>
      </c>
      <c r="D19" s="27">
        <v>0.15</v>
      </c>
      <c r="E19" s="26"/>
      <c r="F19" s="271">
        <f>'FN2 Functional - CMP'!L91</f>
        <v>0</v>
      </c>
      <c r="G19" s="266"/>
    </row>
    <row r="20" spans="3:7" ht="30" x14ac:dyDescent="0.2">
      <c r="C20" s="28" t="s">
        <v>332</v>
      </c>
      <c r="D20" s="27">
        <v>0.25</v>
      </c>
      <c r="E20" s="26"/>
      <c r="F20" s="271">
        <f>'FN2 Functional - CMP'!L91</f>
        <v>0</v>
      </c>
      <c r="G20" s="266"/>
    </row>
    <row r="21" spans="3:7" ht="15.75" x14ac:dyDescent="0.2">
      <c r="C21" s="28" t="s">
        <v>54</v>
      </c>
      <c r="D21" s="249">
        <v>0.27</v>
      </c>
      <c r="E21" s="26"/>
      <c r="F21" s="271">
        <f>'Non-Functional'!L93</f>
        <v>0</v>
      </c>
      <c r="G21" s="267"/>
    </row>
    <row r="22" spans="3:7" ht="16.5" thickBot="1" x14ac:dyDescent="0.25">
      <c r="C22" s="28" t="s">
        <v>57</v>
      </c>
      <c r="D22" s="249">
        <v>0.1</v>
      </c>
      <c r="E22" s="26"/>
      <c r="F22" s="272">
        <f>Security!L54</f>
        <v>0</v>
      </c>
      <c r="G22" s="267"/>
    </row>
    <row r="23" spans="3:7" ht="21" thickBot="1" x14ac:dyDescent="0.25">
      <c r="C23" s="25" t="s">
        <v>94</v>
      </c>
      <c r="D23" s="24">
        <f>SUM(D17:D22)</f>
        <v>1</v>
      </c>
      <c r="E23" s="216">
        <v>0.75</v>
      </c>
      <c r="F23" s="268">
        <f>SUM(F17:F22)</f>
        <v>0</v>
      </c>
    </row>
    <row r="24" spans="3:7" ht="12" thickBot="1" x14ac:dyDescent="0.25">
      <c r="C24" s="23"/>
      <c r="F24" s="22"/>
    </row>
    <row r="25" spans="3:7" ht="16.5" thickBot="1" x14ac:dyDescent="0.25">
      <c r="C25" s="330" t="s">
        <v>95</v>
      </c>
      <c r="D25" s="331"/>
      <c r="E25" s="331"/>
      <c r="F25" s="332"/>
    </row>
    <row r="26" spans="3:7" ht="16.5" thickBot="1" x14ac:dyDescent="0.25">
      <c r="C26" s="34" t="s">
        <v>58</v>
      </c>
      <c r="D26" s="33" t="s">
        <v>91</v>
      </c>
      <c r="E26" s="32" t="s">
        <v>92</v>
      </c>
      <c r="F26" s="32" t="s">
        <v>93</v>
      </c>
    </row>
    <row r="27" spans="3:7" ht="16.5" thickBot="1" x14ac:dyDescent="0.25">
      <c r="C27" s="21" t="s">
        <v>58</v>
      </c>
      <c r="D27" s="20">
        <v>1</v>
      </c>
      <c r="E27" s="216">
        <v>0.8</v>
      </c>
      <c r="F27" s="20">
        <f>Demonstration!I65</f>
        <v>0</v>
      </c>
    </row>
  </sheetData>
  <mergeCells count="7">
    <mergeCell ref="C25:F25"/>
    <mergeCell ref="C15:F15"/>
    <mergeCell ref="E2:G3"/>
    <mergeCell ref="A9:B9"/>
    <mergeCell ref="H9:J9"/>
    <mergeCell ref="H10:J10"/>
    <mergeCell ref="H11:J11"/>
  </mergeCells>
  <conditionalFormatting sqref="F23">
    <cfRule type="expression" dxfId="2" priority="4">
      <formula>$F$23&lt;$E$23</formula>
    </cfRule>
    <cfRule type="expression" dxfId="1" priority="5">
      <formula>$F$23&gt;$E$23</formula>
    </cfRule>
    <cfRule type="expression" dxfId="0" priority="6">
      <formula>$F$23=$E$23</formula>
    </cfRule>
  </conditionalFormatting>
  <pageMargins left="0.25" right="0.25" top="0.75" bottom="0.75" header="0.3" footer="0.3"/>
  <pageSetup paperSize="9" scale="63"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7D93F6B-C37D-4881-9191-445CDA34B2CD}">
          <x14:formula1>
            <xm:f>'Response Guidelines'!$C$72:$C$73</xm:f>
          </x14:formula1>
          <xm:sqref>G10:G11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ED472-0F3A-475A-BCA7-40A0C358344D}">
  <sheetPr>
    <tabColor rgb="FF598787"/>
    <pageSetUpPr fitToPage="1"/>
  </sheetPr>
  <dimension ref="A1:M34"/>
  <sheetViews>
    <sheetView topLeftCell="D5" zoomScale="115" zoomScaleNormal="115" workbookViewId="0">
      <selection activeCell="M34" sqref="M34"/>
    </sheetView>
  </sheetViews>
  <sheetFormatPr defaultColWidth="9.140625" defaultRowHeight="11.25" x14ac:dyDescent="0.2"/>
  <cols>
    <col min="1" max="1" width="3.7109375" style="19" bestFit="1" customWidth="1"/>
    <col min="2" max="2" width="37.140625" style="18" customWidth="1"/>
    <col min="3" max="3" width="37.7109375" style="18" customWidth="1"/>
    <col min="4" max="5" width="23.140625" style="18" customWidth="1"/>
    <col min="6" max="6" width="25.140625" style="18" customWidth="1"/>
    <col min="7" max="7" width="11.28515625" style="18" customWidth="1"/>
    <col min="8" max="8" width="7.5703125" style="18" customWidth="1"/>
    <col min="9" max="9" width="7.140625" style="17" customWidth="1"/>
    <col min="10" max="10" width="23.85546875" style="16" customWidth="1"/>
    <col min="11" max="11" width="5.28515625" style="15" customWidth="1"/>
    <col min="12" max="12" width="5.42578125" style="13" customWidth="1"/>
    <col min="13" max="13" width="40.42578125" style="14" customWidth="1"/>
    <col min="14" max="14" width="8.5703125" style="13" customWidth="1"/>
    <col min="15" max="16384" width="9.140625" style="13"/>
  </cols>
  <sheetData>
    <row r="1" spans="1:13" x14ac:dyDescent="0.2">
      <c r="B1" s="87"/>
      <c r="C1" s="87"/>
      <c r="D1" s="87"/>
      <c r="E1" s="87"/>
      <c r="F1" s="87"/>
      <c r="G1" s="87"/>
      <c r="H1" s="87"/>
    </row>
    <row r="2" spans="1:13" ht="16.149999999999999" customHeight="1" x14ac:dyDescent="0.25">
      <c r="B2" s="11" t="s">
        <v>77</v>
      </c>
      <c r="C2" s="12">
        <f>'Scoring Summary'!C2</f>
        <v>0</v>
      </c>
      <c r="D2" s="55"/>
      <c r="E2" s="333" t="s">
        <v>105</v>
      </c>
      <c r="F2" s="333"/>
      <c r="G2" s="333"/>
      <c r="H2" s="55"/>
      <c r="I2" s="55"/>
      <c r="J2" s="55"/>
      <c r="K2" s="55"/>
      <c r="L2" s="55"/>
      <c r="M2" s="55"/>
    </row>
    <row r="3" spans="1:13" ht="16.149999999999999" customHeight="1" x14ac:dyDescent="0.25">
      <c r="B3" s="11" t="s">
        <v>80</v>
      </c>
      <c r="C3" s="12">
        <f>'Scoring Summary'!C3</f>
        <v>0</v>
      </c>
      <c r="D3" s="55"/>
      <c r="E3" s="333"/>
      <c r="F3" s="333"/>
      <c r="G3" s="333"/>
      <c r="H3" s="55"/>
      <c r="I3" s="55"/>
      <c r="J3" s="55"/>
      <c r="K3" s="55"/>
      <c r="L3" s="55"/>
      <c r="M3" s="55"/>
    </row>
    <row r="4" spans="1:13" ht="14.45" customHeight="1" x14ac:dyDescent="0.25">
      <c r="B4" s="11" t="s">
        <v>96</v>
      </c>
      <c r="C4" s="12">
        <f>'Scoring Summary'!C4</f>
        <v>0</v>
      </c>
      <c r="D4" s="55"/>
      <c r="E4" s="86"/>
      <c r="F4" s="86"/>
      <c r="G4" s="86"/>
      <c r="H4" s="55"/>
      <c r="I4" s="55"/>
      <c r="J4" s="55"/>
      <c r="K4" s="55"/>
      <c r="L4" s="55"/>
      <c r="M4" s="55"/>
    </row>
    <row r="5" spans="1:13" ht="14.45" customHeight="1" x14ac:dyDescent="0.25">
      <c r="B5" s="11" t="s">
        <v>82</v>
      </c>
      <c r="C5" s="12">
        <f>'Scoring Summary'!C5</f>
        <v>0</v>
      </c>
      <c r="D5" s="55"/>
      <c r="E5" s="55"/>
      <c r="F5" s="55"/>
      <c r="G5" s="55"/>
      <c r="H5" s="55"/>
      <c r="I5" s="55"/>
      <c r="J5" s="55"/>
      <c r="K5" s="55"/>
      <c r="L5" s="55"/>
      <c r="M5" s="55"/>
    </row>
    <row r="6" spans="1:13" ht="14.45" customHeight="1" x14ac:dyDescent="0.25">
      <c r="B6" s="11" t="s">
        <v>83</v>
      </c>
      <c r="C6" s="12">
        <f>'Scoring Summary'!C6</f>
        <v>0</v>
      </c>
      <c r="D6" s="55"/>
      <c r="E6" s="55"/>
      <c r="F6" s="55"/>
      <c r="G6" s="55"/>
      <c r="H6" s="55"/>
      <c r="I6" s="55"/>
      <c r="J6" s="55"/>
      <c r="K6" s="55"/>
      <c r="L6" s="55"/>
      <c r="M6" s="55"/>
    </row>
    <row r="7" spans="1:13" ht="27.6" customHeight="1" x14ac:dyDescent="0.25">
      <c r="B7" s="11" t="s">
        <v>84</v>
      </c>
      <c r="C7" s="12"/>
      <c r="D7" s="55"/>
      <c r="E7" s="55"/>
      <c r="F7" s="55"/>
      <c r="G7" s="55"/>
      <c r="H7" s="55"/>
      <c r="I7" s="55"/>
      <c r="J7" s="55"/>
      <c r="K7" s="55"/>
      <c r="L7" s="55"/>
      <c r="M7" s="55"/>
    </row>
    <row r="8" spans="1:13" ht="12" customHeight="1" x14ac:dyDescent="0.2"/>
    <row r="10" spans="1:13" x14ac:dyDescent="0.2">
      <c r="B10" s="35"/>
      <c r="C10" s="35"/>
      <c r="D10" s="35"/>
      <c r="E10" s="35"/>
      <c r="F10" s="35"/>
      <c r="G10" s="35"/>
      <c r="H10" s="35"/>
    </row>
    <row r="12" spans="1:13" x14ac:dyDescent="0.2">
      <c r="B12" s="35"/>
      <c r="C12" s="35"/>
      <c r="D12" s="35"/>
      <c r="E12" s="35"/>
      <c r="F12" s="35"/>
      <c r="G12" s="35"/>
      <c r="H12" s="35"/>
    </row>
    <row r="13" spans="1:13" ht="12" thickBot="1" x14ac:dyDescent="0.25">
      <c r="B13" s="35"/>
      <c r="C13" s="35"/>
      <c r="D13" s="35"/>
      <c r="E13" s="35"/>
      <c r="F13" s="35"/>
      <c r="G13" s="35"/>
      <c r="H13" s="35"/>
    </row>
    <row r="14" spans="1:13" ht="14.45" customHeight="1" x14ac:dyDescent="0.2">
      <c r="A14" s="296" t="s">
        <v>14</v>
      </c>
      <c r="B14" s="298" t="s">
        <v>15</v>
      </c>
      <c r="C14" s="299"/>
      <c r="D14" s="300" t="s">
        <v>16</v>
      </c>
      <c r="E14" s="301"/>
      <c r="F14" s="302"/>
      <c r="G14" s="85"/>
      <c r="H14" s="85"/>
      <c r="I14" s="84" t="s">
        <v>17</v>
      </c>
      <c r="J14" s="83"/>
      <c r="K14" s="83"/>
      <c r="L14" s="83"/>
      <c r="M14" s="82"/>
    </row>
    <row r="15" spans="1:13" s="58" customFormat="1" ht="58.15" customHeight="1" thickBot="1" x14ac:dyDescent="0.3">
      <c r="A15" s="350"/>
      <c r="B15" s="162" t="s">
        <v>97</v>
      </c>
      <c r="C15" s="80" t="s">
        <v>19</v>
      </c>
      <c r="D15" s="163" t="s">
        <v>20</v>
      </c>
      <c r="E15" s="164" t="s">
        <v>21</v>
      </c>
      <c r="F15" s="165" t="s">
        <v>22</v>
      </c>
      <c r="G15" s="91" t="s">
        <v>23</v>
      </c>
      <c r="H15" s="166" t="s">
        <v>24</v>
      </c>
      <c r="I15" s="167" t="s">
        <v>25</v>
      </c>
      <c r="J15" s="168" t="s">
        <v>26</v>
      </c>
      <c r="K15" s="169" t="s">
        <v>27</v>
      </c>
      <c r="L15" s="170" t="s">
        <v>28</v>
      </c>
      <c r="M15" s="171" t="s">
        <v>29</v>
      </c>
    </row>
    <row r="16" spans="1:13" s="70" customFormat="1" ht="22.9" customHeight="1" x14ac:dyDescent="0.25">
      <c r="A16" s="351" t="s">
        <v>369</v>
      </c>
      <c r="B16" s="353" t="s">
        <v>315</v>
      </c>
      <c r="C16" s="355" t="s">
        <v>314</v>
      </c>
      <c r="D16" s="357"/>
      <c r="E16" s="357"/>
      <c r="F16" s="359"/>
      <c r="G16" s="363" t="s">
        <v>70</v>
      </c>
      <c r="H16" s="372">
        <f>IF(G16='Response Guidelines'!$D$80,'Response Guidelines'!$C$80, IF(G16='Response Guidelines'!$D$81,'Response Guidelines'!$C$81,IF(G16='Response Guidelines'!$D$82,'Response Guidelines'!$C$82,IF(G16='Response Guidelines'!$D$83,'Response Guidelines'!$C$83,IF(G16='Response Guidelines'!$D$84,'Response Guidelines'!$C$84,IF(G16='Response Guidelines'!$D$85,'Response Guidelines'!$C$85,IF(G16='Response Guidelines'!$D$86,'Response Guidelines'!$C$86,"No Rating")))))))</f>
        <v>1</v>
      </c>
      <c r="I16" s="361">
        <f>(H16/$H$34)/_xlfn.XLOOKUP('Scoring Summary'!$D$17,'Response Guidelines'!$D$91:$D$190,'Response Guidelines'!$C$91:$C$190,"",0,1)</f>
        <v>1.8749999999999375E-3</v>
      </c>
      <c r="J16" s="237" t="s">
        <v>247</v>
      </c>
      <c r="K16" s="238">
        <f>I16</f>
        <v>1.8749999999999375E-3</v>
      </c>
      <c r="L16" s="361"/>
      <c r="M16" s="362"/>
    </row>
    <row r="17" spans="1:13" s="70" customFormat="1" ht="22.9" customHeight="1" x14ac:dyDescent="0.25">
      <c r="A17" s="352"/>
      <c r="B17" s="354"/>
      <c r="C17" s="356"/>
      <c r="D17" s="358"/>
      <c r="E17" s="358"/>
      <c r="F17" s="358"/>
      <c r="G17" s="291"/>
      <c r="H17" s="344"/>
      <c r="I17" s="346"/>
      <c r="J17" s="66" t="s">
        <v>246</v>
      </c>
      <c r="K17" s="236">
        <f>K16/2</f>
        <v>9.3749999999996874E-4</v>
      </c>
      <c r="L17" s="346"/>
      <c r="M17" s="281"/>
    </row>
    <row r="18" spans="1:13" s="70" customFormat="1" ht="22.9" customHeight="1" x14ac:dyDescent="0.25">
      <c r="A18" s="352"/>
      <c r="B18" s="354"/>
      <c r="C18" s="356"/>
      <c r="D18" s="358"/>
      <c r="E18" s="358"/>
      <c r="F18" s="358"/>
      <c r="G18" s="291"/>
      <c r="H18" s="344"/>
      <c r="I18" s="346"/>
      <c r="J18" s="66" t="s">
        <v>245</v>
      </c>
      <c r="K18" s="236">
        <v>0</v>
      </c>
      <c r="L18" s="346"/>
      <c r="M18" s="281"/>
    </row>
    <row r="19" spans="1:13" s="58" customFormat="1" ht="22.5" x14ac:dyDescent="0.25">
      <c r="A19" s="279" t="s">
        <v>370</v>
      </c>
      <c r="B19" s="354" t="s">
        <v>316</v>
      </c>
      <c r="C19" s="356" t="s">
        <v>415</v>
      </c>
      <c r="D19" s="360"/>
      <c r="E19" s="358"/>
      <c r="F19" s="358"/>
      <c r="G19" s="291" t="s">
        <v>33</v>
      </c>
      <c r="H19" s="344">
        <f>IF(G19='Response Guidelines'!$D$80,'Response Guidelines'!$C$80, IF(G19='Response Guidelines'!$D$81,'Response Guidelines'!$C$81,IF(G19='Response Guidelines'!$D$82,'Response Guidelines'!$C$82,IF(G19='Response Guidelines'!$D$83,'Response Guidelines'!$C$83,IF(G19='Response Guidelines'!$D$84,'Response Guidelines'!$C$84,IF(G19='Response Guidelines'!$D$85,'Response Guidelines'!$C$85,IF(G19='Response Guidelines'!$D$86,'Response Guidelines'!$C$86,"No Rating")))))))</f>
        <v>3</v>
      </c>
      <c r="I19" s="346">
        <f>(H19/$H$34)/_xlfn.XLOOKUP('Scoring Summary'!$D$17,'Response Guidelines'!$D$91:$D$190,'Response Guidelines'!$C$91:$C$190,"",0,1)</f>
        <v>5.6249999999998124E-3</v>
      </c>
      <c r="J19" s="250" t="s">
        <v>317</v>
      </c>
      <c r="K19" s="210">
        <f>I19</f>
        <v>5.6249999999998124E-3</v>
      </c>
      <c r="L19" s="346"/>
      <c r="M19" s="281"/>
    </row>
    <row r="20" spans="1:13" s="58" customFormat="1" ht="22.5" x14ac:dyDescent="0.25">
      <c r="A20" s="279"/>
      <c r="B20" s="354"/>
      <c r="C20" s="356"/>
      <c r="D20" s="358"/>
      <c r="E20" s="358"/>
      <c r="F20" s="358"/>
      <c r="G20" s="291"/>
      <c r="H20" s="344"/>
      <c r="I20" s="346"/>
      <c r="J20" s="250" t="s">
        <v>318</v>
      </c>
      <c r="K20" s="210">
        <f>0.5%/2</f>
        <v>2.5000000000000001E-3</v>
      </c>
      <c r="L20" s="346"/>
      <c r="M20" s="281"/>
    </row>
    <row r="21" spans="1:13" s="58" customFormat="1" ht="22.5" x14ac:dyDescent="0.25">
      <c r="A21" s="279"/>
      <c r="B21" s="354"/>
      <c r="C21" s="356"/>
      <c r="D21" s="358"/>
      <c r="E21" s="358"/>
      <c r="F21" s="358"/>
      <c r="G21" s="291"/>
      <c r="H21" s="344"/>
      <c r="I21" s="346"/>
      <c r="J21" s="250" t="s">
        <v>319</v>
      </c>
      <c r="K21" s="210">
        <v>3.0000000000000001E-3</v>
      </c>
      <c r="L21" s="346"/>
      <c r="M21" s="281"/>
    </row>
    <row r="22" spans="1:13" s="58" customFormat="1" ht="33" customHeight="1" x14ac:dyDescent="0.25">
      <c r="A22" s="364" t="s">
        <v>371</v>
      </c>
      <c r="B22" s="354" t="s">
        <v>316</v>
      </c>
      <c r="C22" s="354" t="s">
        <v>108</v>
      </c>
      <c r="D22" s="365"/>
      <c r="E22" s="366"/>
      <c r="F22" s="366"/>
      <c r="G22" s="291" t="s">
        <v>33</v>
      </c>
      <c r="H22" s="344">
        <f>IF(G22='Response Guidelines'!$D$80,'Response Guidelines'!$C$80, IF(G22='Response Guidelines'!$D$81,'Response Guidelines'!$C$81,IF(G22='Response Guidelines'!$D$82,'Response Guidelines'!$C$82,IF(G22='Response Guidelines'!$D$83,'Response Guidelines'!$C$83,IF(G22='Response Guidelines'!$D$84,'Response Guidelines'!$C$84,IF(G22='Response Guidelines'!$D$85,'Response Guidelines'!$C$85,IF(G22='Response Guidelines'!$D$86,'Response Guidelines'!$C$86,"No Rating")))))))</f>
        <v>3</v>
      </c>
      <c r="I22" s="346">
        <f>(H22/$H$34)/_xlfn.XLOOKUP('Scoring Summary'!$D$17,'Response Guidelines'!$D$91:$D$190,'Response Guidelines'!$C$91:$C$190,"",0,1)</f>
        <v>5.6249999999998124E-3</v>
      </c>
      <c r="J22" s="206" t="s">
        <v>522</v>
      </c>
      <c r="K22" s="210">
        <f>I22</f>
        <v>5.6249999999998124E-3</v>
      </c>
      <c r="L22" s="346"/>
      <c r="M22" s="348"/>
    </row>
    <row r="23" spans="1:13" s="58" customFormat="1" ht="22.5" x14ac:dyDescent="0.25">
      <c r="A23" s="364"/>
      <c r="B23" s="354"/>
      <c r="C23" s="354"/>
      <c r="D23" s="366"/>
      <c r="E23" s="366"/>
      <c r="F23" s="366"/>
      <c r="G23" s="291"/>
      <c r="H23" s="344"/>
      <c r="I23" s="346"/>
      <c r="J23" s="206" t="s">
        <v>523</v>
      </c>
      <c r="K23" s="210">
        <f>I22/2</f>
        <v>2.8124999999999062E-3</v>
      </c>
      <c r="L23" s="346"/>
      <c r="M23" s="348"/>
    </row>
    <row r="24" spans="1:13" s="58" customFormat="1" ht="21" customHeight="1" x14ac:dyDescent="0.25">
      <c r="A24" s="364"/>
      <c r="B24" s="354"/>
      <c r="C24" s="354"/>
      <c r="D24" s="366"/>
      <c r="E24" s="366"/>
      <c r="F24" s="366"/>
      <c r="G24" s="291"/>
      <c r="H24" s="344"/>
      <c r="I24" s="346"/>
      <c r="J24" s="206" t="s">
        <v>524</v>
      </c>
      <c r="K24" s="210">
        <v>0</v>
      </c>
      <c r="L24" s="346"/>
      <c r="M24" s="348"/>
    </row>
    <row r="25" spans="1:13" s="58" customFormat="1" ht="82.9" customHeight="1" x14ac:dyDescent="0.25">
      <c r="A25" s="279" t="s">
        <v>372</v>
      </c>
      <c r="B25" s="354" t="s">
        <v>325</v>
      </c>
      <c r="C25" s="354" t="s">
        <v>324</v>
      </c>
      <c r="D25" s="366"/>
      <c r="E25" s="366"/>
      <c r="F25" s="366"/>
      <c r="G25" s="291" t="s">
        <v>33</v>
      </c>
      <c r="H25" s="344">
        <f>IF(G25='Response Guidelines'!$D$80,'Response Guidelines'!$C$80, IF(G25='Response Guidelines'!$D$81,'Response Guidelines'!$C$81,IF(G25='Response Guidelines'!$D$82,'Response Guidelines'!$C$82,IF(G25='Response Guidelines'!$D$83,'Response Guidelines'!$C$83,IF(G25='Response Guidelines'!$D$84,'Response Guidelines'!$C$84,IF(G25='Response Guidelines'!$D$85,'Response Guidelines'!$C$85,IF(G25='Response Guidelines'!$D$86,'Response Guidelines'!$C$86,"No Rating")))))))</f>
        <v>3</v>
      </c>
      <c r="I25" s="346">
        <f>(H25/$H$34)/_xlfn.XLOOKUP('Scoring Summary'!$D$17,'Response Guidelines'!$D$91:$D$190,'Response Guidelines'!$C$91:$C$190,"",0,1)</f>
        <v>5.6249999999998124E-3</v>
      </c>
      <c r="J25" s="206" t="s">
        <v>525</v>
      </c>
      <c r="K25" s="210">
        <f>I25</f>
        <v>5.6249999999998124E-3</v>
      </c>
      <c r="L25" s="346"/>
      <c r="M25" s="348"/>
    </row>
    <row r="26" spans="1:13" s="58" customFormat="1" ht="82.9" customHeight="1" x14ac:dyDescent="0.25">
      <c r="A26" s="279"/>
      <c r="B26" s="354"/>
      <c r="C26" s="354"/>
      <c r="D26" s="366"/>
      <c r="E26" s="366"/>
      <c r="F26" s="366"/>
      <c r="G26" s="291"/>
      <c r="H26" s="344"/>
      <c r="I26" s="346"/>
      <c r="J26" s="206" t="s">
        <v>526</v>
      </c>
      <c r="K26" s="210">
        <f>I25/2</f>
        <v>2.8124999999999062E-3</v>
      </c>
      <c r="L26" s="346"/>
      <c r="M26" s="348"/>
    </row>
    <row r="27" spans="1:13" s="58" customFormat="1" ht="37.9" customHeight="1" x14ac:dyDescent="0.25">
      <c r="A27" s="279"/>
      <c r="B27" s="354"/>
      <c r="C27" s="354"/>
      <c r="D27" s="366"/>
      <c r="E27" s="366"/>
      <c r="F27" s="366"/>
      <c r="G27" s="291"/>
      <c r="H27" s="344"/>
      <c r="I27" s="346"/>
      <c r="J27" s="206" t="s">
        <v>527</v>
      </c>
      <c r="K27" s="210">
        <v>0</v>
      </c>
      <c r="L27" s="346"/>
      <c r="M27" s="348"/>
    </row>
    <row r="28" spans="1:13" s="58" customFormat="1" ht="63.6" customHeight="1" x14ac:dyDescent="0.25">
      <c r="A28" s="279" t="s">
        <v>373</v>
      </c>
      <c r="B28" s="354" t="s">
        <v>326</v>
      </c>
      <c r="C28" s="354" t="s">
        <v>327</v>
      </c>
      <c r="D28" s="366"/>
      <c r="E28" s="366"/>
      <c r="F28" s="366"/>
      <c r="G28" s="291" t="s">
        <v>33</v>
      </c>
      <c r="H28" s="344">
        <f>IF(G28='Response Guidelines'!$D$80,'Response Guidelines'!$C$80, IF(G28='Response Guidelines'!$D$81,'Response Guidelines'!$C$81,IF(G28='Response Guidelines'!$D$82,'Response Guidelines'!$C$82,IF(G28='Response Guidelines'!$D$83,'Response Guidelines'!$C$83,IF(G28='Response Guidelines'!$D$84,'Response Guidelines'!$C$84,IF(G28='Response Guidelines'!$D$85,'Response Guidelines'!$C$85,IF(G28='Response Guidelines'!$D$86,'Response Guidelines'!$C$86,"No Rating")))))))</f>
        <v>3</v>
      </c>
      <c r="I28" s="346">
        <f>(H28/$H$34)/_xlfn.XLOOKUP('Scoring Summary'!$D$17,'Response Guidelines'!$D$91:$D$190,'Response Guidelines'!$C$91:$C$190,"",0,1)</f>
        <v>5.6249999999998124E-3</v>
      </c>
      <c r="J28" s="206" t="s">
        <v>529</v>
      </c>
      <c r="K28" s="210">
        <f>I28</f>
        <v>5.6249999999998124E-3</v>
      </c>
      <c r="L28" s="346"/>
      <c r="M28" s="348"/>
    </row>
    <row r="29" spans="1:13" s="58" customFormat="1" ht="63.6" customHeight="1" x14ac:dyDescent="0.25">
      <c r="A29" s="279"/>
      <c r="B29" s="354"/>
      <c r="C29" s="354"/>
      <c r="D29" s="366"/>
      <c r="E29" s="366"/>
      <c r="F29" s="366"/>
      <c r="G29" s="291"/>
      <c r="H29" s="344"/>
      <c r="I29" s="346"/>
      <c r="J29" s="206" t="s">
        <v>528</v>
      </c>
      <c r="K29" s="210">
        <f>I28/2</f>
        <v>2.8124999999999062E-3</v>
      </c>
      <c r="L29" s="346"/>
      <c r="M29" s="348"/>
    </row>
    <row r="30" spans="1:13" s="58" customFormat="1" ht="25.9" customHeight="1" x14ac:dyDescent="0.25">
      <c r="A30" s="279"/>
      <c r="B30" s="354"/>
      <c r="C30" s="354"/>
      <c r="D30" s="366"/>
      <c r="E30" s="366"/>
      <c r="F30" s="366"/>
      <c r="G30" s="291"/>
      <c r="H30" s="344"/>
      <c r="I30" s="346"/>
      <c r="J30" s="206" t="s">
        <v>527</v>
      </c>
      <c r="K30" s="210">
        <v>0</v>
      </c>
      <c r="L30" s="346"/>
      <c r="M30" s="348"/>
    </row>
    <row r="31" spans="1:13" s="58" customFormat="1" ht="33.6" customHeight="1" x14ac:dyDescent="0.25">
      <c r="A31" s="279" t="s">
        <v>374</v>
      </c>
      <c r="B31" s="354" t="s">
        <v>328</v>
      </c>
      <c r="C31" s="354" t="s">
        <v>329</v>
      </c>
      <c r="D31" s="366"/>
      <c r="E31" s="366"/>
      <c r="F31" s="366"/>
      <c r="G31" s="291" t="s">
        <v>33</v>
      </c>
      <c r="H31" s="344">
        <f>IF(G31='Response Guidelines'!$D$80,'Response Guidelines'!$C$80, IF(G31='Response Guidelines'!$D$81,'Response Guidelines'!$C$81,IF(G31='Response Guidelines'!$D$82,'Response Guidelines'!$C$82,IF(G31='Response Guidelines'!$D$83,'Response Guidelines'!$C$83,IF(G31='Response Guidelines'!$D$84,'Response Guidelines'!$C$84,IF(G31='Response Guidelines'!$D$85,'Response Guidelines'!$C$85,IF(G31='Response Guidelines'!$D$86,'Response Guidelines'!$C$86,"No Rating")))))))</f>
        <v>3</v>
      </c>
      <c r="I31" s="346">
        <f>(H31/$H$34)/_xlfn.XLOOKUP('Scoring Summary'!$D$17,'Response Guidelines'!$D$91:$D$190,'Response Guidelines'!$C$91:$C$190,"",0,1)</f>
        <v>5.6249999999998124E-3</v>
      </c>
      <c r="J31" s="206" t="s">
        <v>530</v>
      </c>
      <c r="K31" s="210">
        <f>I31</f>
        <v>5.6249999999998124E-3</v>
      </c>
      <c r="L31" s="346"/>
      <c r="M31" s="348"/>
    </row>
    <row r="32" spans="1:13" s="58" customFormat="1" ht="33.6" customHeight="1" x14ac:dyDescent="0.25">
      <c r="A32" s="279"/>
      <c r="B32" s="354"/>
      <c r="C32" s="354"/>
      <c r="D32" s="366"/>
      <c r="E32" s="366"/>
      <c r="F32" s="366"/>
      <c r="G32" s="291"/>
      <c r="H32" s="344"/>
      <c r="I32" s="346"/>
      <c r="J32" s="206" t="s">
        <v>531</v>
      </c>
      <c r="K32" s="210">
        <f>I31/2</f>
        <v>2.8124999999999062E-3</v>
      </c>
      <c r="L32" s="346"/>
      <c r="M32" s="348"/>
    </row>
    <row r="33" spans="1:13" s="58" customFormat="1" ht="102.6" customHeight="1" thickBot="1" x14ac:dyDescent="0.3">
      <c r="A33" s="369"/>
      <c r="B33" s="370"/>
      <c r="C33" s="370"/>
      <c r="D33" s="371"/>
      <c r="E33" s="371"/>
      <c r="F33" s="371"/>
      <c r="G33" s="343"/>
      <c r="H33" s="345"/>
      <c r="I33" s="347"/>
      <c r="J33" s="253" t="s">
        <v>527</v>
      </c>
      <c r="K33" s="211">
        <v>0</v>
      </c>
      <c r="L33" s="347"/>
      <c r="M33" s="349"/>
    </row>
    <row r="34" spans="1:13" s="58" customFormat="1" ht="16.149999999999999" customHeight="1" thickBot="1" x14ac:dyDescent="0.3">
      <c r="A34" s="64"/>
      <c r="B34" s="63" t="s">
        <v>43</v>
      </c>
      <c r="C34" s="63"/>
      <c r="D34" s="63"/>
      <c r="E34" s="63"/>
      <c r="F34" s="63"/>
      <c r="G34" s="63"/>
      <c r="H34" s="248">
        <f>SUM(H16:H33)</f>
        <v>16</v>
      </c>
      <c r="I34" s="160">
        <f>SUM(I16:I33)</f>
        <v>2.9999999999999E-2</v>
      </c>
      <c r="J34" s="367" t="s">
        <v>44</v>
      </c>
      <c r="K34" s="368"/>
      <c r="L34" s="160">
        <f>SUM(L16:L33)</f>
        <v>0</v>
      </c>
      <c r="M34" s="59"/>
    </row>
  </sheetData>
  <mergeCells count="71">
    <mergeCell ref="F19:F21"/>
    <mergeCell ref="E2:G3"/>
    <mergeCell ref="G28:G30"/>
    <mergeCell ref="H28:H30"/>
    <mergeCell ref="F22:F24"/>
    <mergeCell ref="H16:H18"/>
    <mergeCell ref="M28:M30"/>
    <mergeCell ref="J34:K34"/>
    <mergeCell ref="A28:A30"/>
    <mergeCell ref="B28:B30"/>
    <mergeCell ref="C28:C30"/>
    <mergeCell ref="D28:D30"/>
    <mergeCell ref="E28:E30"/>
    <mergeCell ref="F28:F30"/>
    <mergeCell ref="I28:I30"/>
    <mergeCell ref="L28:L30"/>
    <mergeCell ref="A31:A33"/>
    <mergeCell ref="B31:B33"/>
    <mergeCell ref="C31:C33"/>
    <mergeCell ref="D31:D33"/>
    <mergeCell ref="E31:E33"/>
    <mergeCell ref="F31:F33"/>
    <mergeCell ref="M25:M27"/>
    <mergeCell ref="A25:A27"/>
    <mergeCell ref="B25:B27"/>
    <mergeCell ref="C25:C27"/>
    <mergeCell ref="D25:D27"/>
    <mergeCell ref="E25:E27"/>
    <mergeCell ref="F25:F27"/>
    <mergeCell ref="G25:G27"/>
    <mergeCell ref="H25:H27"/>
    <mergeCell ref="I25:I27"/>
    <mergeCell ref="L25:L27"/>
    <mergeCell ref="M22:M24"/>
    <mergeCell ref="G22:G24"/>
    <mergeCell ref="H22:H24"/>
    <mergeCell ref="I22:I24"/>
    <mergeCell ref="L22:L24"/>
    <mergeCell ref="A22:A24"/>
    <mergeCell ref="B22:B24"/>
    <mergeCell ref="C22:C24"/>
    <mergeCell ref="D22:D24"/>
    <mergeCell ref="E22:E24"/>
    <mergeCell ref="I16:I18"/>
    <mergeCell ref="L16:L18"/>
    <mergeCell ref="M16:M18"/>
    <mergeCell ref="G19:G21"/>
    <mergeCell ref="H19:H21"/>
    <mergeCell ref="I19:I21"/>
    <mergeCell ref="L19:L21"/>
    <mergeCell ref="M19:M21"/>
    <mergeCell ref="G16:G18"/>
    <mergeCell ref="A19:A21"/>
    <mergeCell ref="B19:B21"/>
    <mergeCell ref="C19:C21"/>
    <mergeCell ref="D19:D21"/>
    <mergeCell ref="E19:E21"/>
    <mergeCell ref="A14:A15"/>
    <mergeCell ref="B14:C14"/>
    <mergeCell ref="D14:F14"/>
    <mergeCell ref="A16:A18"/>
    <mergeCell ref="B16:B18"/>
    <mergeCell ref="C16:C18"/>
    <mergeCell ref="D16:D18"/>
    <mergeCell ref="E16:E18"/>
    <mergeCell ref="F16:F18"/>
    <mergeCell ref="G31:G33"/>
    <mergeCell ref="H31:H33"/>
    <mergeCell ref="I31:I33"/>
    <mergeCell ref="L31:L33"/>
    <mergeCell ref="M31:M33"/>
  </mergeCells>
  <dataValidations count="5">
    <dataValidation type="list" allowBlank="1" showInputMessage="1" showErrorMessage="1" sqref="D22:D24" xr:uid="{6193900C-C026-4B3F-94DC-D37A5E64077E}">
      <formula1>$J$22:$J$24</formula1>
    </dataValidation>
    <dataValidation type="list" allowBlank="1" showInputMessage="1" showErrorMessage="1" sqref="D16:D18" xr:uid="{8146A166-5A8E-4E99-8F54-7087B151EDE9}">
      <formula1>$J$16:$J$18</formula1>
    </dataValidation>
    <dataValidation type="list" allowBlank="1" showInputMessage="1" showErrorMessage="1" sqref="D25:D27" xr:uid="{5C44EFF8-6422-4B60-AFFC-7EEDACA047B0}">
      <formula1>$J$25:$J$27</formula1>
    </dataValidation>
    <dataValidation type="list" allowBlank="1" showInputMessage="1" showErrorMessage="1" sqref="D19:D21" xr:uid="{5033D232-E2D6-4925-82FA-439C3959E915}">
      <formula1>$J$19:$J$21</formula1>
    </dataValidation>
    <dataValidation type="list" allowBlank="1" showInputMessage="1" showErrorMessage="1" sqref="D28:D33" xr:uid="{C8F259CC-68BE-4ADB-866A-20F198BF713F}">
      <formula1>$J$28:$J$30</formula1>
    </dataValidation>
  </dataValidations>
  <pageMargins left="0.25" right="0.25" top="0.75" bottom="0.75" header="0.3" footer="0.3"/>
  <pageSetup paperSize="9" scale="57"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D9810A9-D3CD-4ECB-BF3E-D8A3FC9A72A7}">
          <x14:formula1>
            <xm:f>'Response Guidelines'!$D$80:$D$86</xm:f>
          </x14:formula1>
          <xm:sqref>G16:G33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2A5A5-D981-4729-80F8-4F60F1E6D2D2}">
  <sheetPr>
    <tabColor rgb="FF598787"/>
    <pageSetUpPr fitToPage="1"/>
  </sheetPr>
  <dimension ref="A1:M24"/>
  <sheetViews>
    <sheetView topLeftCell="A15" zoomScale="115" zoomScaleNormal="115" workbookViewId="0">
      <selection activeCell="B16" sqref="B16:B18"/>
    </sheetView>
  </sheetViews>
  <sheetFormatPr defaultColWidth="9.140625" defaultRowHeight="11.25" x14ac:dyDescent="0.2"/>
  <cols>
    <col min="1" max="1" width="3.7109375" style="19" bestFit="1" customWidth="1"/>
    <col min="2" max="2" width="37.140625" style="18" customWidth="1"/>
    <col min="3" max="3" width="37.7109375" style="18" customWidth="1"/>
    <col min="4" max="5" width="23.140625" style="18" customWidth="1"/>
    <col min="6" max="6" width="25.140625" style="18" customWidth="1"/>
    <col min="7" max="7" width="11.28515625" style="18" customWidth="1"/>
    <col min="8" max="8" width="7.5703125" style="18" customWidth="1"/>
    <col min="9" max="9" width="7.140625" style="17" customWidth="1"/>
    <col min="10" max="10" width="23.85546875" style="16" customWidth="1"/>
    <col min="11" max="11" width="6.85546875" style="15" customWidth="1"/>
    <col min="12" max="12" width="5.42578125" style="13" customWidth="1"/>
    <col min="13" max="13" width="40.42578125" style="14" customWidth="1"/>
    <col min="14" max="14" width="8.5703125" style="13" customWidth="1"/>
    <col min="15" max="16384" width="9.140625" style="13"/>
  </cols>
  <sheetData>
    <row r="1" spans="1:13" x14ac:dyDescent="0.2">
      <c r="B1" s="87"/>
      <c r="C1" s="87"/>
      <c r="D1" s="87"/>
      <c r="E1" s="87"/>
      <c r="F1" s="87"/>
      <c r="G1" s="87"/>
      <c r="H1" s="87"/>
    </row>
    <row r="2" spans="1:13" ht="16.149999999999999" customHeight="1" x14ac:dyDescent="0.25">
      <c r="B2" s="11" t="s">
        <v>77</v>
      </c>
      <c r="C2" s="12">
        <f>'Scoring Summary'!C2</f>
        <v>0</v>
      </c>
      <c r="D2" s="55"/>
      <c r="E2" s="333" t="s">
        <v>105</v>
      </c>
      <c r="F2" s="333"/>
      <c r="G2" s="333"/>
      <c r="H2" s="55"/>
      <c r="I2" s="55"/>
      <c r="J2" s="55"/>
      <c r="K2" s="55"/>
      <c r="L2" s="55"/>
      <c r="M2" s="55"/>
    </row>
    <row r="3" spans="1:13" ht="16.149999999999999" customHeight="1" x14ac:dyDescent="0.25">
      <c r="B3" s="11" t="s">
        <v>80</v>
      </c>
      <c r="C3" s="12">
        <f>'Scoring Summary'!C3</f>
        <v>0</v>
      </c>
      <c r="D3" s="55"/>
      <c r="E3" s="333"/>
      <c r="F3" s="333"/>
      <c r="G3" s="333"/>
      <c r="H3" s="55"/>
      <c r="I3" s="55"/>
      <c r="J3" s="55"/>
      <c r="K3" s="55"/>
      <c r="L3" s="55"/>
      <c r="M3" s="55"/>
    </row>
    <row r="4" spans="1:13" ht="14.45" customHeight="1" x14ac:dyDescent="0.25">
      <c r="B4" s="11" t="s">
        <v>96</v>
      </c>
      <c r="C4" s="12">
        <f>'Scoring Summary'!C4</f>
        <v>0</v>
      </c>
      <c r="D4" s="55"/>
      <c r="E4" s="86"/>
      <c r="F4" s="86"/>
      <c r="G4" s="86"/>
      <c r="H4" s="55"/>
      <c r="I4" s="55"/>
      <c r="J4" s="55"/>
      <c r="K4" s="55"/>
      <c r="L4" s="55"/>
      <c r="M4" s="55"/>
    </row>
    <row r="5" spans="1:13" ht="14.45" customHeight="1" x14ac:dyDescent="0.25">
      <c r="B5" s="11" t="s">
        <v>82</v>
      </c>
      <c r="C5" s="12">
        <f>'Scoring Summary'!C5</f>
        <v>0</v>
      </c>
      <c r="D5" s="55"/>
      <c r="E5" s="55"/>
      <c r="F5" s="55"/>
      <c r="G5" s="55"/>
      <c r="H5" s="55"/>
      <c r="I5" s="55"/>
      <c r="J5" s="55"/>
      <c r="K5" s="55"/>
      <c r="L5" s="55"/>
      <c r="M5" s="55"/>
    </row>
    <row r="6" spans="1:13" ht="14.45" customHeight="1" x14ac:dyDescent="0.25">
      <c r="B6" s="11" t="s">
        <v>83</v>
      </c>
      <c r="C6" s="12">
        <f>'Scoring Summary'!C6</f>
        <v>0</v>
      </c>
      <c r="D6" s="55"/>
      <c r="E6" s="55"/>
      <c r="F6" s="55"/>
      <c r="G6" s="55"/>
      <c r="H6" s="55"/>
      <c r="I6" s="55"/>
      <c r="J6" s="55"/>
      <c r="K6" s="55"/>
      <c r="L6" s="55"/>
      <c r="M6" s="55"/>
    </row>
    <row r="7" spans="1:13" ht="27.6" customHeight="1" x14ac:dyDescent="0.25">
      <c r="B7" s="11" t="s">
        <v>84</v>
      </c>
      <c r="C7" s="12"/>
      <c r="D7" s="55"/>
      <c r="E7" s="55"/>
      <c r="F7" s="55"/>
      <c r="G7" s="55"/>
      <c r="H7" s="55"/>
      <c r="I7" s="55"/>
      <c r="J7" s="55"/>
      <c r="K7" s="55"/>
      <c r="L7" s="55"/>
      <c r="M7" s="55"/>
    </row>
    <row r="8" spans="1:13" ht="12" customHeight="1" x14ac:dyDescent="0.2"/>
    <row r="10" spans="1:13" x14ac:dyDescent="0.2">
      <c r="B10" s="35"/>
      <c r="C10" s="35"/>
      <c r="D10" s="35"/>
      <c r="E10" s="35"/>
      <c r="F10" s="35"/>
      <c r="G10" s="35"/>
      <c r="H10" s="35"/>
    </row>
    <row r="12" spans="1:13" x14ac:dyDescent="0.2">
      <c r="B12" s="35"/>
      <c r="C12" s="35"/>
      <c r="D12" s="35"/>
      <c r="E12" s="35"/>
      <c r="F12" s="35"/>
      <c r="G12" s="35"/>
      <c r="H12" s="35"/>
    </row>
    <row r="13" spans="1:13" ht="12" thickBot="1" x14ac:dyDescent="0.25">
      <c r="B13" s="35"/>
      <c r="C13" s="35"/>
      <c r="D13" s="35"/>
      <c r="E13" s="35"/>
      <c r="F13" s="35"/>
      <c r="G13" s="35"/>
      <c r="H13" s="35"/>
    </row>
    <row r="14" spans="1:13" ht="14.45" customHeight="1" x14ac:dyDescent="0.2">
      <c r="A14" s="296" t="s">
        <v>14</v>
      </c>
      <c r="B14" s="298" t="s">
        <v>15</v>
      </c>
      <c r="C14" s="299"/>
      <c r="D14" s="300" t="s">
        <v>16</v>
      </c>
      <c r="E14" s="301"/>
      <c r="F14" s="302"/>
      <c r="G14" s="85"/>
      <c r="H14" s="85"/>
      <c r="I14" s="84" t="s">
        <v>17</v>
      </c>
      <c r="J14" s="83"/>
      <c r="K14" s="83"/>
      <c r="L14" s="83"/>
      <c r="M14" s="82"/>
    </row>
    <row r="15" spans="1:13" s="58" customFormat="1" ht="58.15" customHeight="1" thickBot="1" x14ac:dyDescent="0.3">
      <c r="A15" s="350"/>
      <c r="B15" s="162" t="s">
        <v>97</v>
      </c>
      <c r="C15" s="80" t="s">
        <v>19</v>
      </c>
      <c r="D15" s="163" t="s">
        <v>20</v>
      </c>
      <c r="E15" s="164" t="s">
        <v>21</v>
      </c>
      <c r="F15" s="165" t="s">
        <v>22</v>
      </c>
      <c r="G15" s="91" t="s">
        <v>23</v>
      </c>
      <c r="H15" s="166" t="s">
        <v>24</v>
      </c>
      <c r="I15" s="167" t="s">
        <v>25</v>
      </c>
      <c r="J15" s="168" t="s">
        <v>26</v>
      </c>
      <c r="K15" s="169" t="s">
        <v>27</v>
      </c>
      <c r="L15" s="170" t="s">
        <v>28</v>
      </c>
      <c r="M15" s="171" t="s">
        <v>29</v>
      </c>
    </row>
    <row r="16" spans="1:13" s="58" customFormat="1" ht="73.900000000000006" customHeight="1" x14ac:dyDescent="0.25">
      <c r="A16" s="385" t="s">
        <v>573</v>
      </c>
      <c r="B16" s="387" t="s">
        <v>124</v>
      </c>
      <c r="C16" s="355" t="s">
        <v>117</v>
      </c>
      <c r="D16" s="388"/>
      <c r="E16" s="389"/>
      <c r="F16" s="390"/>
      <c r="G16" s="383" t="s">
        <v>37</v>
      </c>
      <c r="H16" s="372">
        <f>IF(G16='Response Guidelines'!$D$80,'Response Guidelines'!$C$80, IF(G19='Response Guidelines'!$D$81,'Response Guidelines'!$C$81,IF(G19='Response Guidelines'!$D$82,'Response Guidelines'!$C$82,IF(G19='Response Guidelines'!$D$83,'Response Guidelines'!$C$83,IF(G19='Response Guidelines'!$D$84,'Response Guidelines'!$C$84,IF(G19='Response Guidelines'!$D$85,'Response Guidelines'!$C$85,IF(G19='Response Guidelines'!$D$86,'Response Guidelines'!$C$86,"No Rating")))))))</f>
        <v>6</v>
      </c>
      <c r="I16" s="361">
        <f>(H16/$H$24)/_xlfn.XLOOKUP('Scoring Summary'!$D$18,'Response Guidelines'!$D$91:$D$190,'Response Guidelines'!$C$91:$C$190,"",0,1)</f>
        <v>9.9999999999999506E-2</v>
      </c>
      <c r="J16" s="265" t="s">
        <v>466</v>
      </c>
      <c r="K16" s="223">
        <f>I16</f>
        <v>9.9999999999999506E-2</v>
      </c>
      <c r="L16" s="361"/>
      <c r="M16" s="384"/>
    </row>
    <row r="17" spans="1:13" s="58" customFormat="1" ht="48" customHeight="1" x14ac:dyDescent="0.25">
      <c r="A17" s="386"/>
      <c r="B17" s="380"/>
      <c r="C17" s="356"/>
      <c r="D17" s="366"/>
      <c r="E17" s="366"/>
      <c r="F17" s="373"/>
      <c r="G17" s="375"/>
      <c r="H17" s="344"/>
      <c r="I17" s="346"/>
      <c r="J17" s="206" t="s">
        <v>467</v>
      </c>
      <c r="K17" s="210">
        <v>8.0000000000000002E-3</v>
      </c>
      <c r="L17" s="346"/>
      <c r="M17" s="348"/>
    </row>
    <row r="18" spans="1:13" s="58" customFormat="1" ht="48" customHeight="1" x14ac:dyDescent="0.25">
      <c r="A18" s="386"/>
      <c r="B18" s="380"/>
      <c r="C18" s="356"/>
      <c r="D18" s="366"/>
      <c r="E18" s="366"/>
      <c r="F18" s="373"/>
      <c r="G18" s="375"/>
      <c r="H18" s="344"/>
      <c r="I18" s="346"/>
      <c r="J18" s="206" t="s">
        <v>468</v>
      </c>
      <c r="K18" s="210">
        <v>0</v>
      </c>
      <c r="L18" s="346"/>
      <c r="M18" s="348"/>
    </row>
    <row r="19" spans="1:13" s="58" customFormat="1" ht="31.15" customHeight="1" x14ac:dyDescent="0.25">
      <c r="A19" s="377" t="s">
        <v>574</v>
      </c>
      <c r="B19" s="380" t="s">
        <v>160</v>
      </c>
      <c r="C19" s="356" t="s">
        <v>238</v>
      </c>
      <c r="D19" s="365"/>
      <c r="E19" s="366"/>
      <c r="F19" s="373"/>
      <c r="G19" s="375" t="s">
        <v>37</v>
      </c>
      <c r="H19" s="344">
        <f>IF(G19='Response Guidelines'!$D$80,'Response Guidelines'!$C$80, IF(G19='Response Guidelines'!$D$81,'Response Guidelines'!$C$81,IF(G19='Response Guidelines'!$D$82,'Response Guidelines'!$C$82,IF(G19='Response Guidelines'!$D$83,'Response Guidelines'!$C$83,IF(G19='Response Guidelines'!$D$84,'Response Guidelines'!$C$84,IF(G19='Response Guidelines'!$D$85,'Response Guidelines'!$C$85,IF(G19='Response Guidelines'!$D$86,'Response Guidelines'!$C$86,"No Rating")))))))</f>
        <v>6</v>
      </c>
      <c r="I19" s="346">
        <f>(H19/$H$24)/_xlfn.XLOOKUP('Scoring Summary'!$D$18,'Response Guidelines'!$D$91:$D$190,'Response Guidelines'!$C$91:$C$190,"",0,1)</f>
        <v>9.9999999999999506E-2</v>
      </c>
      <c r="J19" s="66" t="s">
        <v>469</v>
      </c>
      <c r="K19" s="210">
        <f>I19</f>
        <v>9.9999999999999506E-2</v>
      </c>
      <c r="L19" s="346"/>
      <c r="M19" s="348"/>
    </row>
    <row r="20" spans="1:13" s="58" customFormat="1" ht="26.45" customHeight="1" x14ac:dyDescent="0.25">
      <c r="A20" s="379"/>
      <c r="B20" s="380"/>
      <c r="C20" s="356"/>
      <c r="D20" s="366"/>
      <c r="E20" s="366"/>
      <c r="F20" s="373"/>
      <c r="G20" s="375"/>
      <c r="H20" s="344"/>
      <c r="I20" s="346"/>
      <c r="J20" s="66" t="s">
        <v>237</v>
      </c>
      <c r="K20" s="210">
        <v>0</v>
      </c>
      <c r="L20" s="346"/>
      <c r="M20" s="348"/>
    </row>
    <row r="21" spans="1:13" s="58" customFormat="1" ht="21" customHeight="1" x14ac:dyDescent="0.25">
      <c r="A21" s="377" t="s">
        <v>575</v>
      </c>
      <c r="B21" s="380" t="s">
        <v>320</v>
      </c>
      <c r="C21" s="354" t="s">
        <v>107</v>
      </c>
      <c r="D21" s="360"/>
      <c r="E21" s="366"/>
      <c r="F21" s="373"/>
      <c r="G21" s="375" t="s">
        <v>37</v>
      </c>
      <c r="H21" s="344">
        <f>IF(G21='Response Guidelines'!$D$80,'Response Guidelines'!$C$80, IF(G21='Response Guidelines'!$D$81,'Response Guidelines'!$C$81,IF(G21='Response Guidelines'!$D$82,'Response Guidelines'!$C$82,IF(G21='Response Guidelines'!$D$83,'Response Guidelines'!$C$83,IF(G21='Response Guidelines'!$D$84,'Response Guidelines'!$C$84,IF(G21='Response Guidelines'!$D$85,'Response Guidelines'!$C$85,IF(G21='Response Guidelines'!$D$86,'Response Guidelines'!$C$86,"No Rating")))))))</f>
        <v>6</v>
      </c>
      <c r="I21" s="346" t="e">
        <f>(H21/$H$37)/_xlfn.XLOOKUP('Scoring Summary'!$D$17,'Response Guidelines'!$D$91:$D$190,'Response Guidelines'!$C$91:$C$190,"",0,1)</f>
        <v>#DIV/0!</v>
      </c>
      <c r="J21" s="250" t="s">
        <v>321</v>
      </c>
      <c r="K21" s="210" t="e">
        <f>I21</f>
        <v>#DIV/0!</v>
      </c>
      <c r="L21" s="346"/>
      <c r="M21" s="348"/>
    </row>
    <row r="22" spans="1:13" s="58" customFormat="1" ht="21" customHeight="1" x14ac:dyDescent="0.25">
      <c r="A22" s="378"/>
      <c r="B22" s="380"/>
      <c r="C22" s="354"/>
      <c r="D22" s="358"/>
      <c r="E22" s="366"/>
      <c r="F22" s="373"/>
      <c r="G22" s="375"/>
      <c r="H22" s="344"/>
      <c r="I22" s="346"/>
      <c r="J22" s="250" t="s">
        <v>322</v>
      </c>
      <c r="K22" s="210">
        <f>0.5%/2</f>
        <v>2.5000000000000001E-3</v>
      </c>
      <c r="L22" s="346"/>
      <c r="M22" s="348"/>
    </row>
    <row r="23" spans="1:13" s="58" customFormat="1" ht="21" customHeight="1" thickBot="1" x14ac:dyDescent="0.3">
      <c r="A23" s="379"/>
      <c r="B23" s="381"/>
      <c r="C23" s="370"/>
      <c r="D23" s="382"/>
      <c r="E23" s="371"/>
      <c r="F23" s="374"/>
      <c r="G23" s="376"/>
      <c r="H23" s="345"/>
      <c r="I23" s="347"/>
      <c r="J23" s="273" t="s">
        <v>323</v>
      </c>
      <c r="K23" s="212">
        <v>3.0000000000000001E-3</v>
      </c>
      <c r="L23" s="347"/>
      <c r="M23" s="349"/>
    </row>
    <row r="24" spans="1:13" s="58" customFormat="1" ht="16.149999999999999" customHeight="1" thickBot="1" x14ac:dyDescent="0.3">
      <c r="A24" s="64"/>
      <c r="B24" s="63" t="s">
        <v>43</v>
      </c>
      <c r="C24" s="63"/>
      <c r="D24" s="63"/>
      <c r="E24" s="63"/>
      <c r="F24" s="63"/>
      <c r="G24" s="63"/>
      <c r="H24" s="161">
        <f>SUM(H15:H20)</f>
        <v>12</v>
      </c>
      <c r="I24" s="160">
        <f>'Scoring Summary'!D18</f>
        <v>0.2</v>
      </c>
      <c r="J24" s="311" t="s">
        <v>44</v>
      </c>
      <c r="K24" s="312"/>
      <c r="L24" s="233">
        <f>SUM(L16:L23)</f>
        <v>0</v>
      </c>
      <c r="M24" s="59"/>
    </row>
  </sheetData>
  <mergeCells count="38">
    <mergeCell ref="L19:L20"/>
    <mergeCell ref="M16:M18"/>
    <mergeCell ref="A19:A20"/>
    <mergeCell ref="B19:B20"/>
    <mergeCell ref="C19:C20"/>
    <mergeCell ref="D19:D20"/>
    <mergeCell ref="E19:E20"/>
    <mergeCell ref="A16:A18"/>
    <mergeCell ref="B16:B18"/>
    <mergeCell ref="C16:C18"/>
    <mergeCell ref="D16:D18"/>
    <mergeCell ref="E16:E18"/>
    <mergeCell ref="F16:F18"/>
    <mergeCell ref="M19:M20"/>
    <mergeCell ref="F19:F20"/>
    <mergeCell ref="E2:G3"/>
    <mergeCell ref="A14:A15"/>
    <mergeCell ref="B14:C14"/>
    <mergeCell ref="D14:F14"/>
    <mergeCell ref="L16:L18"/>
    <mergeCell ref="J24:K24"/>
    <mergeCell ref="G19:G20"/>
    <mergeCell ref="H19:H20"/>
    <mergeCell ref="I19:I20"/>
    <mergeCell ref="H16:H18"/>
    <mergeCell ref="I16:I18"/>
    <mergeCell ref="G16:G18"/>
    <mergeCell ref="A21:A23"/>
    <mergeCell ref="B21:B23"/>
    <mergeCell ref="C21:C23"/>
    <mergeCell ref="D21:D23"/>
    <mergeCell ref="E21:E23"/>
    <mergeCell ref="M21:M23"/>
    <mergeCell ref="F21:F23"/>
    <mergeCell ref="G21:G23"/>
    <mergeCell ref="H21:H23"/>
    <mergeCell ref="I21:I23"/>
    <mergeCell ref="L21:L23"/>
  </mergeCells>
  <dataValidations count="3">
    <dataValidation type="list" allowBlank="1" showInputMessage="1" showErrorMessage="1" sqref="D16:D18" xr:uid="{C1E9556B-EC89-40F4-AEA3-5AFBD02136CE}">
      <formula1>#REF!</formula1>
    </dataValidation>
    <dataValidation type="list" allowBlank="1" showInputMessage="1" showErrorMessage="1" sqref="D19:D20" xr:uid="{07146A3F-DFB0-4F5B-8B8A-A20C7A1CAFC8}">
      <formula1>$J$88:$J$92</formula1>
    </dataValidation>
    <dataValidation type="list" allowBlank="1" showInputMessage="1" showErrorMessage="1" sqref="D21:D23" xr:uid="{89AE5181-42AF-44C2-8C53-8E91B99480FD}">
      <formula1>$J$22:$J$24</formula1>
    </dataValidation>
  </dataValidations>
  <pageMargins left="0.25" right="0.25" top="0.75" bottom="0.75" header="0.3" footer="0.3"/>
  <pageSetup paperSize="9" scale="57"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6C3DE4A-F5EE-4B17-B1B7-018EB58B0F22}">
          <x14:formula1>
            <xm:f>'Response Guidelines'!$D$80:$D$86</xm:f>
          </x14:formula1>
          <xm:sqref>G19 G21:G23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4AF0F-07DD-4508-9CDA-3C98D26E7C8F}">
  <sheetPr>
    <tabColor rgb="FF003896"/>
    <pageSetUpPr fitToPage="1"/>
  </sheetPr>
  <dimension ref="A1:M41"/>
  <sheetViews>
    <sheetView tabSelected="1" topLeftCell="B1" zoomScale="130" zoomScaleNormal="130" workbookViewId="0">
      <selection activeCell="C30" sqref="C30:C32"/>
    </sheetView>
  </sheetViews>
  <sheetFormatPr defaultColWidth="9.140625" defaultRowHeight="11.25" x14ac:dyDescent="0.2"/>
  <cols>
    <col min="1" max="1" width="5.42578125" style="19" bestFit="1" customWidth="1"/>
    <col min="2" max="2" width="37.140625" style="18" customWidth="1"/>
    <col min="3" max="3" width="37.7109375" style="18" customWidth="1"/>
    <col min="4" max="5" width="23.140625" style="18" customWidth="1"/>
    <col min="6" max="6" width="25.140625" style="18" customWidth="1"/>
    <col min="7" max="7" width="11.28515625" style="18" customWidth="1"/>
    <col min="8" max="8" width="7.5703125" style="18" customWidth="1"/>
    <col min="9" max="9" width="13.42578125" style="154" customWidth="1"/>
    <col min="10" max="10" width="23.85546875" style="16" customWidth="1"/>
    <col min="11" max="11" width="7" style="193" customWidth="1"/>
    <col min="12" max="12" width="8.85546875" style="13" customWidth="1"/>
    <col min="13" max="13" width="40.42578125" style="14" customWidth="1"/>
    <col min="14" max="14" width="8.5703125" style="13" customWidth="1"/>
    <col min="15" max="16384" width="9.140625" style="13"/>
  </cols>
  <sheetData>
    <row r="1" spans="1:13" x14ac:dyDescent="0.2">
      <c r="B1" s="87"/>
      <c r="C1" s="87"/>
      <c r="D1" s="87"/>
      <c r="E1" s="87"/>
      <c r="F1" s="87"/>
      <c r="G1" s="87"/>
      <c r="H1" s="87"/>
    </row>
    <row r="2" spans="1:13" ht="16.149999999999999" customHeight="1" x14ac:dyDescent="0.25">
      <c r="B2" s="11" t="s">
        <v>77</v>
      </c>
      <c r="C2" s="12">
        <f>'Scoring Summary'!C2</f>
        <v>0</v>
      </c>
      <c r="D2" s="55"/>
      <c r="E2" s="333" t="s">
        <v>98</v>
      </c>
      <c r="F2" s="333"/>
      <c r="G2" s="333"/>
      <c r="H2" s="86"/>
      <c r="I2" s="155"/>
      <c r="J2" s="55"/>
      <c r="K2" s="156"/>
      <c r="L2" s="55"/>
      <c r="M2" s="55"/>
    </row>
    <row r="3" spans="1:13" ht="16.149999999999999" customHeight="1" x14ac:dyDescent="0.25">
      <c r="B3" s="11" t="s">
        <v>80</v>
      </c>
      <c r="C3" s="12">
        <f>'Scoring Summary'!C3</f>
        <v>0</v>
      </c>
      <c r="D3" s="55"/>
      <c r="E3" s="95" t="s">
        <v>99</v>
      </c>
      <c r="F3" s="86" t="s">
        <v>53</v>
      </c>
      <c r="G3" s="86"/>
      <c r="H3" s="55"/>
      <c r="I3" s="156"/>
      <c r="J3" s="55"/>
      <c r="K3" s="156"/>
      <c r="L3" s="55"/>
      <c r="M3" s="55"/>
    </row>
    <row r="4" spans="1:13" ht="14.45" customHeight="1" x14ac:dyDescent="0.25">
      <c r="B4" s="11" t="s">
        <v>96</v>
      </c>
      <c r="C4" s="10">
        <f>'Scoring Summary'!C4</f>
        <v>0</v>
      </c>
      <c r="D4" s="55"/>
      <c r="E4" s="86"/>
      <c r="F4" s="86"/>
      <c r="G4" s="86"/>
      <c r="H4" s="55"/>
      <c r="I4" s="156"/>
      <c r="J4" s="55"/>
      <c r="K4" s="156"/>
      <c r="L4" s="55"/>
      <c r="M4" s="55"/>
    </row>
    <row r="5" spans="1:13" ht="14.45" customHeight="1" x14ac:dyDescent="0.25">
      <c r="B5" s="11" t="s">
        <v>82</v>
      </c>
      <c r="C5" s="10">
        <f>'Scoring Summary'!C5</f>
        <v>0</v>
      </c>
      <c r="D5" s="55"/>
      <c r="E5" s="55"/>
      <c r="F5" s="55"/>
      <c r="G5" s="55"/>
      <c r="H5" s="55"/>
      <c r="I5" s="156"/>
      <c r="J5" s="55"/>
      <c r="K5" s="156"/>
      <c r="L5" s="55"/>
      <c r="M5" s="55"/>
    </row>
    <row r="6" spans="1:13" ht="14.45" customHeight="1" x14ac:dyDescent="0.25">
      <c r="B6" s="11" t="s">
        <v>83</v>
      </c>
      <c r="C6" s="10">
        <f>'Scoring Summary'!C6</f>
        <v>0</v>
      </c>
      <c r="D6" s="55"/>
      <c r="E6" s="55"/>
      <c r="F6" s="55"/>
      <c r="G6" s="55"/>
      <c r="H6" s="55"/>
      <c r="I6" s="156"/>
      <c r="J6" s="55"/>
      <c r="K6" s="156"/>
      <c r="L6" s="55"/>
      <c r="M6" s="55"/>
    </row>
    <row r="7" spans="1:13" ht="27.6" customHeight="1" x14ac:dyDescent="0.25">
      <c r="B7" s="11" t="s">
        <v>84</v>
      </c>
      <c r="C7" s="10"/>
      <c r="D7" s="55"/>
      <c r="E7" s="55"/>
      <c r="F7" s="55"/>
      <c r="G7" s="55"/>
      <c r="H7" s="55"/>
      <c r="I7" s="156"/>
      <c r="J7" s="55"/>
      <c r="K7" s="156"/>
      <c r="L7" s="55"/>
      <c r="M7" s="55"/>
    </row>
    <row r="8" spans="1:13" ht="6.4" customHeight="1" x14ac:dyDescent="0.25">
      <c r="B8" s="120"/>
      <c r="C8" s="121"/>
      <c r="D8" s="55"/>
      <c r="E8" s="55"/>
      <c r="F8" s="55"/>
      <c r="G8" s="55"/>
      <c r="H8" s="55"/>
      <c r="I8" s="156"/>
      <c r="J8" s="55"/>
      <c r="K8" s="156"/>
      <c r="L8" s="55"/>
      <c r="M8" s="55"/>
    </row>
    <row r="9" spans="1:13" ht="12" thickBot="1" x14ac:dyDescent="0.25">
      <c r="B9" s="35"/>
      <c r="C9" s="35"/>
      <c r="D9" s="35"/>
      <c r="E9" s="35"/>
      <c r="F9" s="35"/>
      <c r="G9" s="35"/>
      <c r="H9" s="35"/>
    </row>
    <row r="10" spans="1:13" ht="14.45" customHeight="1" x14ac:dyDescent="0.2">
      <c r="A10" s="418" t="s">
        <v>14</v>
      </c>
      <c r="B10" s="420" t="s">
        <v>15</v>
      </c>
      <c r="C10" s="298"/>
      <c r="D10" s="421" t="s">
        <v>16</v>
      </c>
      <c r="E10" s="422"/>
      <c r="F10" s="423"/>
      <c r="G10" s="230"/>
      <c r="H10" s="218"/>
      <c r="I10" s="219" t="s">
        <v>17</v>
      </c>
      <c r="J10" s="220"/>
      <c r="K10" s="219"/>
      <c r="L10" s="220"/>
      <c r="M10" s="221"/>
    </row>
    <row r="11" spans="1:13" s="58" customFormat="1" ht="58.15" customHeight="1" thickBot="1" x14ac:dyDescent="0.3">
      <c r="A11" s="419"/>
      <c r="B11" s="162" t="s">
        <v>18</v>
      </c>
      <c r="C11" s="228" t="s">
        <v>19</v>
      </c>
      <c r="D11" s="229" t="s">
        <v>20</v>
      </c>
      <c r="E11" s="222" t="s">
        <v>21</v>
      </c>
      <c r="F11" s="165" t="s">
        <v>22</v>
      </c>
      <c r="G11" s="231" t="s">
        <v>23</v>
      </c>
      <c r="H11" s="166" t="s">
        <v>24</v>
      </c>
      <c r="I11" s="182" t="s">
        <v>25</v>
      </c>
      <c r="J11" s="168" t="s">
        <v>26</v>
      </c>
      <c r="K11" s="197" t="s">
        <v>27</v>
      </c>
      <c r="L11" s="170" t="s">
        <v>28</v>
      </c>
      <c r="M11" s="171" t="s">
        <v>29</v>
      </c>
    </row>
    <row r="12" spans="1:13" s="131" customFormat="1" ht="25.9" customHeight="1" thickBot="1" x14ac:dyDescent="0.3">
      <c r="A12" s="234" t="s">
        <v>334</v>
      </c>
      <c r="B12" s="142" t="s">
        <v>109</v>
      </c>
      <c r="C12" s="145"/>
      <c r="D12" s="235"/>
      <c r="E12" s="146"/>
      <c r="F12" s="143"/>
      <c r="G12" s="235"/>
      <c r="H12" s="215"/>
      <c r="I12" s="158"/>
      <c r="J12" s="148"/>
      <c r="K12" s="195"/>
      <c r="L12" s="158"/>
      <c r="M12" s="150"/>
    </row>
    <row r="13" spans="1:13" s="70" customFormat="1" ht="56.45" customHeight="1" x14ac:dyDescent="0.25">
      <c r="A13" s="424" t="s">
        <v>335</v>
      </c>
      <c r="B13" s="426" t="s">
        <v>298</v>
      </c>
      <c r="C13" s="427" t="s">
        <v>416</v>
      </c>
      <c r="D13" s="428"/>
      <c r="E13" s="429"/>
      <c r="F13" s="430"/>
      <c r="G13" s="315" t="s">
        <v>73</v>
      </c>
      <c r="H13" s="292">
        <f>IF(G13='Response Guidelines'!$D$80,'Response Guidelines'!$C$80, IF(G13='Response Guidelines'!$D$81,'Response Guidelines'!$C$81,IF(G13='Response Guidelines'!$D$82,'Response Guidelines'!$C$82,IF(G13='Response Guidelines'!$D$83,'Response Guidelines'!$C$83,IF(G13='Response Guidelines'!$D$84,'Response Guidelines'!$C$84,IF(G13='Response Guidelines'!$D$85,'Response Guidelines'!$C$85,IF(G13='Response Guidelines'!$D$86,'Response Guidelines'!$C$86,"No Rating")))))))</f>
        <v>5</v>
      </c>
      <c r="I13" s="392">
        <f>(H13/$H$41)/_xlfn.XLOOKUP('Scoring Summary'!$D$19,'Response Guidelines'!$D$91:$D$190,'Response Guidelines'!$C$91:$C$190,"",0,1)</f>
        <v>2.0833333333333193E-2</v>
      </c>
      <c r="J13" s="205" t="s">
        <v>417</v>
      </c>
      <c r="K13" s="209">
        <f>I13</f>
        <v>2.0833333333333193E-2</v>
      </c>
      <c r="L13" s="392"/>
      <c r="M13" s="319"/>
    </row>
    <row r="14" spans="1:13" s="70" customFormat="1" ht="34.15" customHeight="1" x14ac:dyDescent="0.25">
      <c r="A14" s="425"/>
      <c r="B14" s="354"/>
      <c r="C14" s="415"/>
      <c r="D14" s="417"/>
      <c r="E14" s="358"/>
      <c r="F14" s="416"/>
      <c r="G14" s="315"/>
      <c r="H14" s="293"/>
      <c r="I14" s="346"/>
      <c r="J14" s="206" t="s">
        <v>419</v>
      </c>
      <c r="K14" s="210">
        <f>K13/2</f>
        <v>1.0416666666666597E-2</v>
      </c>
      <c r="L14" s="346"/>
      <c r="M14" s="281"/>
    </row>
    <row r="15" spans="1:13" s="70" customFormat="1" ht="25.9" customHeight="1" x14ac:dyDescent="0.25">
      <c r="A15" s="425"/>
      <c r="B15" s="354"/>
      <c r="C15" s="415"/>
      <c r="D15" s="417"/>
      <c r="E15" s="358"/>
      <c r="F15" s="416"/>
      <c r="G15" s="316"/>
      <c r="H15" s="293"/>
      <c r="I15" s="346"/>
      <c r="J15" s="206" t="s">
        <v>418</v>
      </c>
      <c r="K15" s="210">
        <v>0</v>
      </c>
      <c r="L15" s="346"/>
      <c r="M15" s="281"/>
    </row>
    <row r="16" spans="1:13" s="58" customFormat="1" ht="63" customHeight="1" x14ac:dyDescent="0.25">
      <c r="A16" s="394" t="s">
        <v>336</v>
      </c>
      <c r="B16" s="354" t="s">
        <v>299</v>
      </c>
      <c r="C16" s="415" t="s">
        <v>186</v>
      </c>
      <c r="D16" s="417"/>
      <c r="E16" s="358"/>
      <c r="F16" s="416"/>
      <c r="G16" s="291" t="s">
        <v>73</v>
      </c>
      <c r="H16" s="344">
        <f>IF(G16='Response Guidelines'!$D$80,'Response Guidelines'!$C$80, IF(G16='Response Guidelines'!$D$81,'Response Guidelines'!$C$81,IF(G16='Response Guidelines'!$D$82,'Response Guidelines'!$C$82,IF(G16='Response Guidelines'!$D$83,'Response Guidelines'!$C$83,IF(G16='Response Guidelines'!$D$84,'Response Guidelines'!$C$84,IF(G13='Response Guidelines'!$D$85,'Response Guidelines'!$C$85,IF(G13='Response Guidelines'!$D$86,'Response Guidelines'!$C$86,"No Rating")))))))</f>
        <v>5</v>
      </c>
      <c r="I16" s="346">
        <f>(H16/$H$41)/_xlfn.XLOOKUP('Scoring Summary'!$D$19,'Response Guidelines'!$D$91:$D$190,'Response Guidelines'!$C$91:$C$190,"",0,1)</f>
        <v>2.0833333333333193E-2</v>
      </c>
      <c r="J16" s="66" t="s">
        <v>187</v>
      </c>
      <c r="K16" s="210">
        <f>I16</f>
        <v>2.0833333333333193E-2</v>
      </c>
      <c r="L16" s="346"/>
      <c r="M16" s="281"/>
    </row>
    <row r="17" spans="1:13" s="58" customFormat="1" ht="63" customHeight="1" x14ac:dyDescent="0.25">
      <c r="A17" s="394"/>
      <c r="B17" s="354"/>
      <c r="C17" s="415"/>
      <c r="D17" s="417"/>
      <c r="E17" s="358"/>
      <c r="F17" s="416"/>
      <c r="G17" s="291"/>
      <c r="H17" s="344"/>
      <c r="I17" s="346"/>
      <c r="J17" s="66" t="s">
        <v>300</v>
      </c>
      <c r="K17" s="210">
        <v>1.2E-2</v>
      </c>
      <c r="L17" s="346"/>
      <c r="M17" s="281"/>
    </row>
    <row r="18" spans="1:13" s="58" customFormat="1" ht="63" customHeight="1" x14ac:dyDescent="0.25">
      <c r="A18" s="394"/>
      <c r="B18" s="354"/>
      <c r="C18" s="415"/>
      <c r="D18" s="417"/>
      <c r="E18" s="358"/>
      <c r="F18" s="416"/>
      <c r="G18" s="291"/>
      <c r="H18" s="344"/>
      <c r="I18" s="346"/>
      <c r="J18" s="66" t="s">
        <v>301</v>
      </c>
      <c r="K18" s="210">
        <v>6.0000000000000001E-3</v>
      </c>
      <c r="L18" s="346"/>
      <c r="M18" s="281"/>
    </row>
    <row r="19" spans="1:13" s="58" customFormat="1" ht="63" customHeight="1" x14ac:dyDescent="0.25">
      <c r="A19" s="394"/>
      <c r="B19" s="354"/>
      <c r="C19" s="415"/>
      <c r="D19" s="417"/>
      <c r="E19" s="358"/>
      <c r="F19" s="416"/>
      <c r="G19" s="291"/>
      <c r="H19" s="344"/>
      <c r="I19" s="346"/>
      <c r="J19" s="66" t="s">
        <v>302</v>
      </c>
      <c r="K19" s="210">
        <v>3.0000000000000001E-3</v>
      </c>
      <c r="L19" s="346"/>
      <c r="M19" s="281"/>
    </row>
    <row r="20" spans="1:13" s="58" customFormat="1" ht="63" customHeight="1" x14ac:dyDescent="0.25">
      <c r="A20" s="394"/>
      <c r="B20" s="354"/>
      <c r="C20" s="415"/>
      <c r="D20" s="417"/>
      <c r="E20" s="358"/>
      <c r="F20" s="416"/>
      <c r="G20" s="404"/>
      <c r="H20" s="344"/>
      <c r="I20" s="346"/>
      <c r="J20" s="66" t="s">
        <v>188</v>
      </c>
      <c r="K20" s="210">
        <v>0</v>
      </c>
      <c r="L20" s="346"/>
      <c r="M20" s="281"/>
    </row>
    <row r="21" spans="1:13" s="58" customFormat="1" ht="42.6" customHeight="1" x14ac:dyDescent="0.25">
      <c r="A21" s="394" t="s">
        <v>337</v>
      </c>
      <c r="B21" s="354" t="s">
        <v>303</v>
      </c>
      <c r="C21" s="415" t="s">
        <v>420</v>
      </c>
      <c r="D21" s="399"/>
      <c r="E21" s="366"/>
      <c r="F21" s="402"/>
      <c r="G21" s="375" t="s">
        <v>72</v>
      </c>
      <c r="H21" s="292">
        <f>IF(G21='Response Guidelines'!$D$80,'Response Guidelines'!$C$80, IF(G21='Response Guidelines'!$D$81,'Response Guidelines'!$C$81,IF(G21='Response Guidelines'!$D$82,'Response Guidelines'!$C$82,IF(G21='Response Guidelines'!$D$83,'Response Guidelines'!$C$83,IF(G21='Response Guidelines'!$D$84,'Response Guidelines'!$C$84,IF(G21='Response Guidelines'!$D$85,'Response Guidelines'!$C$85,IF(G21='Response Guidelines'!$D$86,'Response Guidelines'!$C$86,"No Rating")))))))</f>
        <v>4</v>
      </c>
      <c r="I21" s="346">
        <f>(H21/$H$41)/_xlfn.XLOOKUP('Scoring Summary'!$D$19,'Response Guidelines'!$D$91:$D$190,'Response Guidelines'!$C$91:$C$190,"",0,1)</f>
        <v>1.6666666666666555E-2</v>
      </c>
      <c r="J21" s="205" t="s">
        <v>421</v>
      </c>
      <c r="K21" s="210">
        <f>I21</f>
        <v>1.6666666666666555E-2</v>
      </c>
      <c r="L21" s="346"/>
      <c r="M21" s="348"/>
    </row>
    <row r="22" spans="1:13" s="58" customFormat="1" ht="45" customHeight="1" x14ac:dyDescent="0.25">
      <c r="A22" s="394"/>
      <c r="B22" s="354"/>
      <c r="C22" s="415"/>
      <c r="D22" s="399"/>
      <c r="E22" s="366"/>
      <c r="F22" s="402"/>
      <c r="G22" s="375"/>
      <c r="H22" s="293"/>
      <c r="I22" s="346"/>
      <c r="J22" s="206" t="s">
        <v>423</v>
      </c>
      <c r="K22" s="210">
        <f>K21/2</f>
        <v>8.3333333333332777E-3</v>
      </c>
      <c r="L22" s="346"/>
      <c r="M22" s="348"/>
    </row>
    <row r="23" spans="1:13" s="58" customFormat="1" ht="28.15" customHeight="1" x14ac:dyDescent="0.25">
      <c r="A23" s="394"/>
      <c r="B23" s="354"/>
      <c r="C23" s="415"/>
      <c r="D23" s="399"/>
      <c r="E23" s="366"/>
      <c r="F23" s="402"/>
      <c r="G23" s="375"/>
      <c r="H23" s="293"/>
      <c r="I23" s="346"/>
      <c r="J23" s="206" t="s">
        <v>422</v>
      </c>
      <c r="K23" s="210">
        <v>0</v>
      </c>
      <c r="L23" s="346"/>
      <c r="M23" s="348"/>
    </row>
    <row r="24" spans="1:13" s="58" customFormat="1" ht="49.15" customHeight="1" x14ac:dyDescent="0.25">
      <c r="A24" s="394" t="s">
        <v>338</v>
      </c>
      <c r="B24" s="354" t="s">
        <v>304</v>
      </c>
      <c r="C24" s="397" t="s">
        <v>305</v>
      </c>
      <c r="D24" s="413"/>
      <c r="E24" s="414"/>
      <c r="F24" s="412"/>
      <c r="G24" s="375" t="s">
        <v>73</v>
      </c>
      <c r="H24" s="292">
        <f>IF(G24='Response Guidelines'!$D$80,'Response Guidelines'!$C$80, IF(G24='Response Guidelines'!$D$81,'Response Guidelines'!$C$81,IF(G24='Response Guidelines'!$D$82,'Response Guidelines'!$C$82,IF(G24='Response Guidelines'!$D$83,'Response Guidelines'!$C$83,IF(G24='Response Guidelines'!$D$84,'Response Guidelines'!$C$84,IF(G24='Response Guidelines'!$D$85,'Response Guidelines'!$C$85,IF(G24='Response Guidelines'!$D$86,'Response Guidelines'!$C$86,"No Rating")))))))</f>
        <v>5</v>
      </c>
      <c r="I24" s="346">
        <f>(H24/$H$41)/_xlfn.XLOOKUP('Scoring Summary'!$D$19,'Response Guidelines'!$D$91:$D$190,'Response Guidelines'!$C$91:$C$190,"",0,1)</f>
        <v>2.0833333333333193E-2</v>
      </c>
      <c r="J24" s="206" t="s">
        <v>424</v>
      </c>
      <c r="K24" s="210">
        <v>1.1999999999999999E-2</v>
      </c>
      <c r="L24" s="346"/>
      <c r="M24" s="405"/>
    </row>
    <row r="25" spans="1:13" s="58" customFormat="1" ht="32.450000000000003" customHeight="1" x14ac:dyDescent="0.25">
      <c r="A25" s="394"/>
      <c r="B25" s="354"/>
      <c r="C25" s="397"/>
      <c r="D25" s="413"/>
      <c r="E25" s="414"/>
      <c r="F25" s="412"/>
      <c r="G25" s="375"/>
      <c r="H25" s="293"/>
      <c r="I25" s="346"/>
      <c r="J25" s="206" t="s">
        <v>425</v>
      </c>
      <c r="K25" s="210">
        <v>8.0000000000000002E-3</v>
      </c>
      <c r="L25" s="346"/>
      <c r="M25" s="405"/>
    </row>
    <row r="26" spans="1:13" s="58" customFormat="1" ht="25.5" customHeight="1" x14ac:dyDescent="0.25">
      <c r="A26" s="394"/>
      <c r="B26" s="354"/>
      <c r="C26" s="397"/>
      <c r="D26" s="413"/>
      <c r="E26" s="414"/>
      <c r="F26" s="412"/>
      <c r="G26" s="375"/>
      <c r="H26" s="293"/>
      <c r="I26" s="346"/>
      <c r="J26" s="206" t="s">
        <v>422</v>
      </c>
      <c r="K26" s="210">
        <v>0</v>
      </c>
      <c r="L26" s="346"/>
      <c r="M26" s="405"/>
    </row>
    <row r="27" spans="1:13" s="58" customFormat="1" ht="49.15" customHeight="1" x14ac:dyDescent="0.25">
      <c r="A27" s="394" t="s">
        <v>339</v>
      </c>
      <c r="B27" s="354" t="s">
        <v>576</v>
      </c>
      <c r="C27" s="397" t="s">
        <v>577</v>
      </c>
      <c r="D27" s="413"/>
      <c r="E27" s="414"/>
      <c r="F27" s="412"/>
      <c r="G27" s="375" t="s">
        <v>73</v>
      </c>
      <c r="H27" s="292">
        <f>IF(G27='Response Guidelines'!$D$80,'Response Guidelines'!$C$80, IF(G27='Response Guidelines'!$D$81,'Response Guidelines'!$C$81,IF(G27='Response Guidelines'!$D$82,'Response Guidelines'!$C$82,IF(G27='Response Guidelines'!$D$83,'Response Guidelines'!$C$83,IF(G27='Response Guidelines'!$D$84,'Response Guidelines'!$C$84,IF(G27='Response Guidelines'!$D$85,'Response Guidelines'!$C$85,IF(G27='Response Guidelines'!$D$86,'Response Guidelines'!$C$86,"No Rating")))))))</f>
        <v>5</v>
      </c>
      <c r="I27" s="346">
        <f>(H27/$H$41)/_xlfn.XLOOKUP('Scoring Summary'!$D$19,'Response Guidelines'!$D$91:$D$190,'Response Guidelines'!$C$91:$C$190,"",0,1)</f>
        <v>2.0833333333333193E-2</v>
      </c>
      <c r="J27" s="206" t="s">
        <v>578</v>
      </c>
      <c r="K27" s="210">
        <v>1.1999999999999999E-2</v>
      </c>
      <c r="L27" s="346"/>
      <c r="M27" s="405"/>
    </row>
    <row r="28" spans="1:13" s="58" customFormat="1" ht="45.6" customHeight="1" x14ac:dyDescent="0.25">
      <c r="A28" s="394"/>
      <c r="B28" s="354"/>
      <c r="C28" s="397"/>
      <c r="D28" s="413"/>
      <c r="E28" s="414"/>
      <c r="F28" s="412"/>
      <c r="G28" s="375"/>
      <c r="H28" s="293"/>
      <c r="I28" s="346"/>
      <c r="J28" s="206" t="s">
        <v>579</v>
      </c>
      <c r="K28" s="210">
        <v>8.0000000000000002E-3</v>
      </c>
      <c r="L28" s="346"/>
      <c r="M28" s="405"/>
    </row>
    <row r="29" spans="1:13" s="58" customFormat="1" ht="25.5" customHeight="1" x14ac:dyDescent="0.25">
      <c r="A29" s="394"/>
      <c r="B29" s="354"/>
      <c r="C29" s="397"/>
      <c r="D29" s="413"/>
      <c r="E29" s="414"/>
      <c r="F29" s="412"/>
      <c r="G29" s="375"/>
      <c r="H29" s="293"/>
      <c r="I29" s="346"/>
      <c r="J29" s="206" t="s">
        <v>422</v>
      </c>
      <c r="K29" s="210">
        <v>0</v>
      </c>
      <c r="L29" s="346"/>
      <c r="M29" s="405"/>
    </row>
    <row r="30" spans="1:13" s="58" customFormat="1" ht="47.45" customHeight="1" x14ac:dyDescent="0.25">
      <c r="A30" s="394" t="s">
        <v>340</v>
      </c>
      <c r="B30" s="408" t="s">
        <v>306</v>
      </c>
      <c r="C30" s="397" t="s">
        <v>420</v>
      </c>
      <c r="D30" s="409"/>
      <c r="E30" s="410"/>
      <c r="F30" s="411"/>
      <c r="G30" s="375" t="s">
        <v>72</v>
      </c>
      <c r="H30" s="292">
        <f>IF(G30='Response Guidelines'!$D$80,'Response Guidelines'!$C$80, IF(G30='Response Guidelines'!$D$81,'Response Guidelines'!$C$81,IF(G30='Response Guidelines'!$D$82,'Response Guidelines'!$C$82,IF(G30='Response Guidelines'!$D$83,'Response Guidelines'!$C$83,IF(G30='Response Guidelines'!$D$84,'Response Guidelines'!$C$84,IF(G30='Response Guidelines'!$D$85,'Response Guidelines'!$C$85,IF(G30='Response Guidelines'!$D$86,'Response Guidelines'!$C$86,"No Rating")))))))</f>
        <v>4</v>
      </c>
      <c r="I30" s="346">
        <f>(H30/$H$41)/_xlfn.XLOOKUP('Scoring Summary'!$D$19,'Response Guidelines'!$D$91:$D$190,'Response Guidelines'!$C$91:$C$190,"",0,1)</f>
        <v>1.6666666666666555E-2</v>
      </c>
      <c r="J30" s="205" t="s">
        <v>429</v>
      </c>
      <c r="K30" s="210">
        <v>1.1999999999999999E-2</v>
      </c>
      <c r="L30" s="346"/>
      <c r="M30" s="405"/>
    </row>
    <row r="31" spans="1:13" s="58" customFormat="1" ht="51" customHeight="1" x14ac:dyDescent="0.25">
      <c r="A31" s="394"/>
      <c r="B31" s="408"/>
      <c r="C31" s="397"/>
      <c r="D31" s="409"/>
      <c r="E31" s="410"/>
      <c r="F31" s="411"/>
      <c r="G31" s="375"/>
      <c r="H31" s="293"/>
      <c r="I31" s="346"/>
      <c r="J31" s="206" t="s">
        <v>426</v>
      </c>
      <c r="K31" s="210">
        <v>8.0000000000000002E-3</v>
      </c>
      <c r="L31" s="346"/>
      <c r="M31" s="405"/>
    </row>
    <row r="32" spans="1:13" s="58" customFormat="1" ht="28.15" customHeight="1" x14ac:dyDescent="0.25">
      <c r="A32" s="394"/>
      <c r="B32" s="408"/>
      <c r="C32" s="397"/>
      <c r="D32" s="409"/>
      <c r="E32" s="410"/>
      <c r="F32" s="411"/>
      <c r="G32" s="375"/>
      <c r="H32" s="293"/>
      <c r="I32" s="346"/>
      <c r="J32" s="206" t="s">
        <v>427</v>
      </c>
      <c r="K32" s="210">
        <v>0</v>
      </c>
      <c r="L32" s="346"/>
      <c r="M32" s="405"/>
    </row>
    <row r="33" spans="1:13" s="58" customFormat="1" ht="36" customHeight="1" x14ac:dyDescent="0.25">
      <c r="A33" s="394" t="s">
        <v>341</v>
      </c>
      <c r="B33" s="366" t="s">
        <v>307</v>
      </c>
      <c r="C33" s="406" t="s">
        <v>308</v>
      </c>
      <c r="D33" s="399"/>
      <c r="E33" s="366"/>
      <c r="F33" s="402"/>
      <c r="G33" s="291" t="s">
        <v>72</v>
      </c>
      <c r="H33" s="344">
        <f>IF(G33='Response Guidelines'!$D$80,'Response Guidelines'!$C$80, IF(G33='Response Guidelines'!$D$81,'Response Guidelines'!$C$81,IF(G33='Response Guidelines'!$D$82,'Response Guidelines'!$C$82,IF(G33='Response Guidelines'!$D$83,'Response Guidelines'!$C$83,IF(G33='Response Guidelines'!$D$84,'Response Guidelines'!$C$84,IF(G30='Response Guidelines'!$D$85,'Response Guidelines'!$C$85,IF(G30='Response Guidelines'!$D$86,'Response Guidelines'!$C$86,"No Rating")))))))</f>
        <v>4</v>
      </c>
      <c r="I33" s="346">
        <f>(H33/$H$41)/_xlfn.XLOOKUP('Scoring Summary'!$D$19,'Response Guidelines'!$D$91:$D$190,'Response Guidelines'!$C$91:$C$190,"",0,1)</f>
        <v>1.6666666666666555E-2</v>
      </c>
      <c r="J33" s="66" t="s">
        <v>309</v>
      </c>
      <c r="K33" s="210">
        <f>I33</f>
        <v>1.6666666666666555E-2</v>
      </c>
      <c r="L33" s="346"/>
      <c r="M33" s="348"/>
    </row>
    <row r="34" spans="1:13" s="58" customFormat="1" ht="36" customHeight="1" x14ac:dyDescent="0.25">
      <c r="A34" s="394"/>
      <c r="B34" s="366"/>
      <c r="C34" s="407"/>
      <c r="D34" s="399"/>
      <c r="E34" s="366"/>
      <c r="F34" s="402"/>
      <c r="G34" s="291"/>
      <c r="H34" s="344"/>
      <c r="I34" s="346"/>
      <c r="J34" s="66" t="s">
        <v>310</v>
      </c>
      <c r="K34" s="210">
        <v>1.2E-2</v>
      </c>
      <c r="L34" s="346"/>
      <c r="M34" s="348"/>
    </row>
    <row r="35" spans="1:13" s="58" customFormat="1" ht="36" customHeight="1" x14ac:dyDescent="0.25">
      <c r="A35" s="394"/>
      <c r="B35" s="366"/>
      <c r="C35" s="407"/>
      <c r="D35" s="399"/>
      <c r="E35" s="366"/>
      <c r="F35" s="402"/>
      <c r="G35" s="291"/>
      <c r="H35" s="344"/>
      <c r="I35" s="346"/>
      <c r="J35" s="66" t="s">
        <v>302</v>
      </c>
      <c r="K35" s="210">
        <v>6.0000000000000001E-3</v>
      </c>
      <c r="L35" s="346"/>
      <c r="M35" s="348"/>
    </row>
    <row r="36" spans="1:13" s="58" customFormat="1" ht="36" customHeight="1" x14ac:dyDescent="0.25">
      <c r="A36" s="394"/>
      <c r="B36" s="366"/>
      <c r="C36" s="407"/>
      <c r="D36" s="399"/>
      <c r="E36" s="366"/>
      <c r="F36" s="402"/>
      <c r="G36" s="291"/>
      <c r="H36" s="344"/>
      <c r="I36" s="346"/>
      <c r="J36" s="66" t="s">
        <v>311</v>
      </c>
      <c r="K36" s="210">
        <v>3.0000000000000001E-3</v>
      </c>
      <c r="L36" s="346"/>
      <c r="M36" s="348"/>
    </row>
    <row r="37" spans="1:13" s="58" customFormat="1" ht="36" customHeight="1" x14ac:dyDescent="0.25">
      <c r="A37" s="394"/>
      <c r="B37" s="366"/>
      <c r="C37" s="407"/>
      <c r="D37" s="399"/>
      <c r="E37" s="366"/>
      <c r="F37" s="402"/>
      <c r="G37" s="404"/>
      <c r="H37" s="344"/>
      <c r="I37" s="346"/>
      <c r="J37" s="66" t="s">
        <v>312</v>
      </c>
      <c r="K37" s="210">
        <v>0</v>
      </c>
      <c r="L37" s="346"/>
      <c r="M37" s="348"/>
    </row>
    <row r="38" spans="1:13" s="58" customFormat="1" ht="55.9" customHeight="1" x14ac:dyDescent="0.25">
      <c r="A38" s="394" t="s">
        <v>580</v>
      </c>
      <c r="B38" s="354" t="s">
        <v>313</v>
      </c>
      <c r="C38" s="397" t="s">
        <v>428</v>
      </c>
      <c r="D38" s="399"/>
      <c r="E38" s="366"/>
      <c r="F38" s="402"/>
      <c r="G38" s="375" t="s">
        <v>72</v>
      </c>
      <c r="H38" s="292">
        <f>IF(G38='Response Guidelines'!$D$80,'Response Guidelines'!$C$80, IF(G38='Response Guidelines'!$D$81,'Response Guidelines'!$C$81,IF(G38='Response Guidelines'!$D$82,'Response Guidelines'!$C$82,IF(G38='Response Guidelines'!$D$83,'Response Guidelines'!$C$83,IF(G38='Response Guidelines'!$D$84,'Response Guidelines'!$C$84,IF(G38='Response Guidelines'!$D$85,'Response Guidelines'!$C$85,IF(G38='Response Guidelines'!$D$86,'Response Guidelines'!$C$86,"No Rating")))))))</f>
        <v>4</v>
      </c>
      <c r="I38" s="392">
        <f>(H38/$H$41)/_xlfn.XLOOKUP('Scoring Summary'!$D$19,'Response Guidelines'!$D$91:$D$190,'Response Guidelines'!$C$91:$C$190,"",0,1)</f>
        <v>1.6666666666666555E-2</v>
      </c>
      <c r="J38" s="205" t="s">
        <v>430</v>
      </c>
      <c r="K38" s="210">
        <v>1.2E-2</v>
      </c>
      <c r="L38" s="346"/>
      <c r="M38" s="348"/>
    </row>
    <row r="39" spans="1:13" s="58" customFormat="1" ht="71.45" customHeight="1" x14ac:dyDescent="0.25">
      <c r="A39" s="394"/>
      <c r="B39" s="354"/>
      <c r="C39" s="397"/>
      <c r="D39" s="399"/>
      <c r="E39" s="366"/>
      <c r="F39" s="402"/>
      <c r="G39" s="375"/>
      <c r="H39" s="293"/>
      <c r="I39" s="346"/>
      <c r="J39" s="206" t="s">
        <v>431</v>
      </c>
      <c r="K39" s="210">
        <v>8.0000000000000002E-3</v>
      </c>
      <c r="L39" s="346"/>
      <c r="M39" s="348"/>
    </row>
    <row r="40" spans="1:13" s="58" customFormat="1" ht="33" customHeight="1" thickBot="1" x14ac:dyDescent="0.3">
      <c r="A40" s="395"/>
      <c r="B40" s="396"/>
      <c r="C40" s="398"/>
      <c r="D40" s="400"/>
      <c r="E40" s="401"/>
      <c r="F40" s="403"/>
      <c r="G40" s="391"/>
      <c r="H40" s="293"/>
      <c r="I40" s="393"/>
      <c r="J40" s="253" t="s">
        <v>427</v>
      </c>
      <c r="K40" s="211">
        <v>0</v>
      </c>
      <c r="L40" s="347"/>
      <c r="M40" s="349"/>
    </row>
    <row r="41" spans="1:13" s="58" customFormat="1" ht="16.149999999999999" customHeight="1" thickBot="1" x14ac:dyDescent="0.3">
      <c r="A41" s="64"/>
      <c r="B41" s="192" t="s">
        <v>43</v>
      </c>
      <c r="C41" s="93"/>
      <c r="D41" s="93"/>
      <c r="E41" s="93"/>
      <c r="F41" s="93"/>
      <c r="G41" s="93"/>
      <c r="H41" s="248">
        <f>SUM(H13:H40)</f>
        <v>36</v>
      </c>
      <c r="I41" s="247">
        <f>SUM(I13:I40)</f>
        <v>0.149999999999999</v>
      </c>
      <c r="J41" s="367" t="s">
        <v>44</v>
      </c>
      <c r="K41" s="368"/>
      <c r="L41" s="233">
        <f>SUM(L13:L40)</f>
        <v>0</v>
      </c>
      <c r="M41" s="227"/>
    </row>
  </sheetData>
  <mergeCells count="93">
    <mergeCell ref="L27:L29"/>
    <mergeCell ref="M27:M29"/>
    <mergeCell ref="A27:A29"/>
    <mergeCell ref="B27:B29"/>
    <mergeCell ref="C27:C29"/>
    <mergeCell ref="D27:D29"/>
    <mergeCell ref="E27:E29"/>
    <mergeCell ref="E2:G2"/>
    <mergeCell ref="A10:A11"/>
    <mergeCell ref="B10:C10"/>
    <mergeCell ref="D10:F10"/>
    <mergeCell ref="A13:A15"/>
    <mergeCell ref="B13:B15"/>
    <mergeCell ref="C13:C15"/>
    <mergeCell ref="D13:D15"/>
    <mergeCell ref="E13:E15"/>
    <mergeCell ref="F13:F15"/>
    <mergeCell ref="A16:A20"/>
    <mergeCell ref="B16:B20"/>
    <mergeCell ref="C16:C20"/>
    <mergeCell ref="D16:D20"/>
    <mergeCell ref="E16:E20"/>
    <mergeCell ref="L16:L20"/>
    <mergeCell ref="M16:M20"/>
    <mergeCell ref="G13:G15"/>
    <mergeCell ref="H13:H15"/>
    <mergeCell ref="I13:I15"/>
    <mergeCell ref="L13:L15"/>
    <mergeCell ref="M13:M15"/>
    <mergeCell ref="F21:F23"/>
    <mergeCell ref="F16:F20"/>
    <mergeCell ref="G16:G20"/>
    <mergeCell ref="H16:H20"/>
    <mergeCell ref="I16:I20"/>
    <mergeCell ref="A21:A23"/>
    <mergeCell ref="B21:B23"/>
    <mergeCell ref="C21:C23"/>
    <mergeCell ref="D21:D23"/>
    <mergeCell ref="E21:E23"/>
    <mergeCell ref="A24:A26"/>
    <mergeCell ref="B24:B26"/>
    <mergeCell ref="C24:C26"/>
    <mergeCell ref="D24:D26"/>
    <mergeCell ref="E24:E26"/>
    <mergeCell ref="L24:L26"/>
    <mergeCell ref="M24:M26"/>
    <mergeCell ref="G21:G23"/>
    <mergeCell ref="H21:H23"/>
    <mergeCell ref="I21:I23"/>
    <mergeCell ref="L21:L23"/>
    <mergeCell ref="M21:M23"/>
    <mergeCell ref="F30:F32"/>
    <mergeCell ref="F24:F26"/>
    <mergeCell ref="G24:G26"/>
    <mergeCell ref="H24:H26"/>
    <mergeCell ref="I24:I26"/>
    <mergeCell ref="F27:F29"/>
    <mergeCell ref="G27:G29"/>
    <mergeCell ref="H27:H29"/>
    <mergeCell ref="I27:I29"/>
    <mergeCell ref="A30:A32"/>
    <mergeCell ref="B30:B32"/>
    <mergeCell ref="C30:C32"/>
    <mergeCell ref="D30:D32"/>
    <mergeCell ref="E30:E32"/>
    <mergeCell ref="A33:A37"/>
    <mergeCell ref="B33:B37"/>
    <mergeCell ref="C33:C37"/>
    <mergeCell ref="D33:D37"/>
    <mergeCell ref="E33:E37"/>
    <mergeCell ref="M33:M37"/>
    <mergeCell ref="G30:G32"/>
    <mergeCell ref="H30:H32"/>
    <mergeCell ref="I30:I32"/>
    <mergeCell ref="L30:L32"/>
    <mergeCell ref="M30:M32"/>
    <mergeCell ref="F33:F37"/>
    <mergeCell ref="G33:G37"/>
    <mergeCell ref="H33:H37"/>
    <mergeCell ref="I33:I37"/>
    <mergeCell ref="L33:L37"/>
    <mergeCell ref="M38:M40"/>
    <mergeCell ref="A38:A40"/>
    <mergeCell ref="B38:B40"/>
    <mergeCell ref="C38:C40"/>
    <mergeCell ref="D38:D40"/>
    <mergeCell ref="E38:E40"/>
    <mergeCell ref="F38:F40"/>
    <mergeCell ref="J41:K41"/>
    <mergeCell ref="G38:G40"/>
    <mergeCell ref="H38:H40"/>
    <mergeCell ref="I38:I40"/>
    <mergeCell ref="L38:L40"/>
  </mergeCells>
  <dataValidations count="5">
    <dataValidation type="list" allowBlank="1" showInputMessage="1" showErrorMessage="1" sqref="D16:D20" xr:uid="{78E29FAF-5225-47B0-B6D2-2AE1C70F5B4A}">
      <formula1>$J$16:$J$20</formula1>
    </dataValidation>
    <dataValidation type="list" allowBlank="1" showInputMessage="1" showErrorMessage="1" sqref="D33:D37" xr:uid="{DB0ADF30-3C15-4558-98B5-55B4C69A4A6A}">
      <formula1>$J$33:$J$37</formula1>
    </dataValidation>
    <dataValidation type="list" allowBlank="1" showInputMessage="1" showErrorMessage="1" sqref="D13:D15" xr:uid="{25BA5722-E681-48D4-A9CD-6D78270FF450}">
      <formula1>$J$13:$J$15</formula1>
    </dataValidation>
    <dataValidation type="list" allowBlank="1" showInputMessage="1" showErrorMessage="1" sqref="D21:D24 D30 D27" xr:uid="{2718ADD6-84F0-4F12-9CE2-0ADF4EE86EFA}">
      <formula1>$J$21:$J$23</formula1>
    </dataValidation>
    <dataValidation type="list" allowBlank="1" showInputMessage="1" showErrorMessage="1" sqref="D38:D40" xr:uid="{83DC6C6D-2908-4EAD-9216-C4B80CA2AB8E}">
      <formula1>$J$38:$J$40</formula1>
    </dataValidation>
  </dataValidations>
  <pageMargins left="0.25" right="0.25" top="0.75" bottom="0.75" header="0.3" footer="0.3"/>
  <pageSetup paperSize="9" scale="13"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BE33C46-57A9-4FC3-84D4-3DA8D4E40571}">
          <x14:formula1>
            <xm:f>'Response Guidelines'!$D$80:$D$86</xm:f>
          </x14:formula1>
          <xm:sqref>G13:G40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0C7B6-F76B-49DE-99F9-3CE71FB35DEE}">
  <sheetPr>
    <tabColor rgb="FF003896"/>
    <pageSetUpPr fitToPage="1"/>
  </sheetPr>
  <dimension ref="A1:N91"/>
  <sheetViews>
    <sheetView topLeftCell="A24" zoomScaleNormal="100" workbookViewId="0">
      <selection activeCell="L10" sqref="A10:L91"/>
    </sheetView>
  </sheetViews>
  <sheetFormatPr defaultColWidth="9.140625" defaultRowHeight="11.25" x14ac:dyDescent="0.2"/>
  <cols>
    <col min="1" max="1" width="7.5703125" style="19" bestFit="1" customWidth="1"/>
    <col min="2" max="2" width="37.140625" style="18" customWidth="1"/>
    <col min="3" max="3" width="37.7109375" style="18" customWidth="1"/>
    <col min="4" max="5" width="23.140625" style="18" customWidth="1"/>
    <col min="6" max="6" width="25.140625" style="18" customWidth="1"/>
    <col min="7" max="7" width="11.28515625" style="18" customWidth="1"/>
    <col min="8" max="8" width="7.5703125" style="18" customWidth="1"/>
    <col min="9" max="9" width="13.42578125" style="154" customWidth="1"/>
    <col min="10" max="10" width="23.85546875" style="16" customWidth="1"/>
    <col min="11" max="11" width="7" style="193" customWidth="1"/>
    <col min="12" max="12" width="8.85546875" style="13" customWidth="1"/>
    <col min="13" max="13" width="40.42578125" style="14" customWidth="1"/>
    <col min="14" max="14" width="8.5703125" style="13" customWidth="1"/>
    <col min="15" max="16384" width="9.140625" style="13"/>
  </cols>
  <sheetData>
    <row r="1" spans="1:13" x14ac:dyDescent="0.2">
      <c r="B1" s="87"/>
      <c r="C1" s="87"/>
      <c r="D1" s="87"/>
      <c r="E1" s="87"/>
      <c r="F1" s="87"/>
      <c r="G1" s="87"/>
      <c r="H1" s="87"/>
    </row>
    <row r="2" spans="1:13" ht="16.149999999999999" customHeight="1" x14ac:dyDescent="0.25">
      <c r="B2" s="11" t="s">
        <v>77</v>
      </c>
      <c r="C2" s="12">
        <f>'Scoring Summary'!C2</f>
        <v>0</v>
      </c>
      <c r="D2" s="55"/>
      <c r="E2" s="333" t="s">
        <v>98</v>
      </c>
      <c r="F2" s="333"/>
      <c r="G2" s="333"/>
      <c r="H2" s="86"/>
      <c r="I2" s="155"/>
      <c r="J2" s="55"/>
      <c r="K2" s="156"/>
      <c r="L2" s="55"/>
      <c r="M2" s="55"/>
    </row>
    <row r="3" spans="1:13" ht="16.149999999999999" customHeight="1" x14ac:dyDescent="0.25">
      <c r="B3" s="11" t="s">
        <v>80</v>
      </c>
      <c r="C3" s="12">
        <f>'Scoring Summary'!C3</f>
        <v>0</v>
      </c>
      <c r="D3" s="55"/>
      <c r="E3" s="95" t="s">
        <v>99</v>
      </c>
      <c r="F3" s="86" t="s">
        <v>53</v>
      </c>
      <c r="G3" s="86"/>
      <c r="H3" s="55"/>
      <c r="I3" s="156"/>
      <c r="J3" s="55"/>
      <c r="K3" s="156"/>
      <c r="L3" s="55"/>
      <c r="M3" s="55"/>
    </row>
    <row r="4" spans="1:13" ht="14.45" customHeight="1" x14ac:dyDescent="0.25">
      <c r="B4" s="11" t="s">
        <v>96</v>
      </c>
      <c r="C4" s="10">
        <f>'Scoring Summary'!C4</f>
        <v>0</v>
      </c>
      <c r="D4" s="55"/>
      <c r="E4" s="86"/>
      <c r="F4" s="86"/>
      <c r="G4" s="86"/>
      <c r="H4" s="55"/>
      <c r="I4" s="156"/>
      <c r="J4" s="55"/>
      <c r="K4" s="156"/>
      <c r="L4" s="55"/>
      <c r="M4" s="55"/>
    </row>
    <row r="5" spans="1:13" ht="14.45" customHeight="1" x14ac:dyDescent="0.25">
      <c r="B5" s="11" t="s">
        <v>82</v>
      </c>
      <c r="C5" s="10">
        <f>'Scoring Summary'!C5</f>
        <v>0</v>
      </c>
      <c r="D5" s="55"/>
      <c r="E5" s="55"/>
      <c r="F5" s="55"/>
      <c r="G5" s="55"/>
      <c r="H5" s="55"/>
      <c r="I5" s="156"/>
      <c r="J5" s="55"/>
      <c r="K5" s="156"/>
      <c r="L5" s="55"/>
      <c r="M5" s="55"/>
    </row>
    <row r="6" spans="1:13" ht="14.45" customHeight="1" x14ac:dyDescent="0.25">
      <c r="B6" s="11" t="s">
        <v>83</v>
      </c>
      <c r="C6" s="10">
        <f>'Scoring Summary'!C6</f>
        <v>0</v>
      </c>
      <c r="D6" s="55"/>
      <c r="E6" s="55"/>
      <c r="F6" s="55"/>
      <c r="G6" s="55"/>
      <c r="H6" s="55"/>
      <c r="I6" s="156"/>
      <c r="J6" s="55"/>
      <c r="K6" s="156"/>
      <c r="L6" s="55"/>
      <c r="M6" s="55"/>
    </row>
    <row r="7" spans="1:13" ht="27.6" customHeight="1" x14ac:dyDescent="0.25">
      <c r="B7" s="11" t="s">
        <v>84</v>
      </c>
      <c r="C7" s="10"/>
      <c r="D7" s="55"/>
      <c r="E7" s="55"/>
      <c r="F7" s="55"/>
      <c r="G7" s="55"/>
      <c r="H7" s="55"/>
      <c r="I7" s="156"/>
      <c r="J7" s="55"/>
      <c r="K7" s="156"/>
      <c r="L7" s="55"/>
      <c r="M7" s="55"/>
    </row>
    <row r="8" spans="1:13" ht="6.4" customHeight="1" x14ac:dyDescent="0.25">
      <c r="B8" s="120"/>
      <c r="C8" s="121"/>
      <c r="D8" s="55"/>
      <c r="E8" s="55"/>
      <c r="F8" s="55"/>
      <c r="G8" s="55"/>
      <c r="H8" s="55"/>
      <c r="I8" s="156"/>
      <c r="J8" s="55"/>
      <c r="K8" s="156"/>
      <c r="L8" s="55"/>
      <c r="M8" s="55"/>
    </row>
    <row r="9" spans="1:13" ht="12" thickBot="1" x14ac:dyDescent="0.25">
      <c r="B9" s="35"/>
      <c r="C9" s="35"/>
      <c r="D9" s="35"/>
      <c r="E9" s="35"/>
      <c r="F9" s="35"/>
      <c r="G9" s="35"/>
      <c r="H9" s="35"/>
    </row>
    <row r="10" spans="1:13" ht="14.45" customHeight="1" x14ac:dyDescent="0.2">
      <c r="A10" s="418" t="s">
        <v>14</v>
      </c>
      <c r="B10" s="420" t="s">
        <v>15</v>
      </c>
      <c r="C10" s="298"/>
      <c r="D10" s="421" t="s">
        <v>16</v>
      </c>
      <c r="E10" s="422"/>
      <c r="F10" s="423"/>
      <c r="G10" s="230"/>
      <c r="H10" s="218"/>
      <c r="I10" s="219" t="s">
        <v>17</v>
      </c>
      <c r="J10" s="220"/>
      <c r="K10" s="219"/>
      <c r="L10" s="220"/>
      <c r="M10" s="221"/>
    </row>
    <row r="11" spans="1:13" s="58" customFormat="1" ht="58.15" customHeight="1" thickBot="1" x14ac:dyDescent="0.3">
      <c r="A11" s="419"/>
      <c r="B11" s="162" t="s">
        <v>18</v>
      </c>
      <c r="C11" s="228" t="s">
        <v>19</v>
      </c>
      <c r="D11" s="229" t="s">
        <v>20</v>
      </c>
      <c r="E11" s="222" t="s">
        <v>21</v>
      </c>
      <c r="F11" s="165" t="s">
        <v>22</v>
      </c>
      <c r="G11" s="231" t="s">
        <v>23</v>
      </c>
      <c r="H11" s="166" t="s">
        <v>24</v>
      </c>
      <c r="I11" s="182" t="s">
        <v>25</v>
      </c>
      <c r="J11" s="168" t="s">
        <v>26</v>
      </c>
      <c r="K11" s="197" t="s">
        <v>27</v>
      </c>
      <c r="L11" s="170" t="s">
        <v>28</v>
      </c>
      <c r="M11" s="171" t="s">
        <v>29</v>
      </c>
    </row>
    <row r="12" spans="1:13" s="58" customFormat="1" ht="16.149999999999999" customHeight="1" thickBot="1" x14ac:dyDescent="0.3">
      <c r="A12" s="172" t="s">
        <v>342</v>
      </c>
      <c r="B12" s="224" t="s">
        <v>110</v>
      </c>
      <c r="C12" s="184"/>
      <c r="D12" s="179"/>
      <c r="E12" s="180"/>
      <c r="F12" s="187"/>
      <c r="G12" s="232"/>
      <c r="H12" s="181"/>
      <c r="I12" s="225"/>
      <c r="J12" s="180"/>
      <c r="K12" s="226"/>
      <c r="L12" s="225"/>
      <c r="M12" s="178"/>
    </row>
    <row r="13" spans="1:13" s="58" customFormat="1" ht="74.45" customHeight="1" x14ac:dyDescent="0.25">
      <c r="A13" s="460" t="s">
        <v>343</v>
      </c>
      <c r="B13" s="461" t="s">
        <v>111</v>
      </c>
      <c r="C13" s="461" t="s">
        <v>112</v>
      </c>
      <c r="D13" s="462"/>
      <c r="E13" s="463"/>
      <c r="F13" s="466"/>
      <c r="G13" s="315" t="s">
        <v>72</v>
      </c>
      <c r="H13" s="292">
        <f>IF(G13='Response Guidelines'!$D$80,'Response Guidelines'!$C$80, IF(G13='Response Guidelines'!$D$81,'Response Guidelines'!$C$81,IF(G13='Response Guidelines'!$D$82,'Response Guidelines'!$C$82,IF(G13='Response Guidelines'!$D$83,'Response Guidelines'!$C$83,IF(G13='Response Guidelines'!$D$84,'Response Guidelines'!$C$84,IF(G13='Response Guidelines'!$D$85,'Response Guidelines'!$C$85,IF(G13='Response Guidelines'!$D$86,'Response Guidelines'!$C$86,"No Rating")))))))</f>
        <v>4</v>
      </c>
      <c r="I13" s="361">
        <f>(H13/$H$91)/_xlfn.XLOOKUP('Scoring Summary'!$D$20,'Response Guidelines'!$D$91:$D$190,'Response Guidelines'!$C$91:$C$190,"",0,1)</f>
        <v>8.849557522123859E-3</v>
      </c>
      <c r="J13" s="206" t="s">
        <v>432</v>
      </c>
      <c r="K13" s="223">
        <f>I13</f>
        <v>8.849557522123859E-3</v>
      </c>
      <c r="L13" s="361"/>
      <c r="M13" s="384"/>
    </row>
    <row r="14" spans="1:13" s="58" customFormat="1" ht="71.45" customHeight="1" x14ac:dyDescent="0.25">
      <c r="A14" s="439"/>
      <c r="B14" s="398"/>
      <c r="C14" s="397"/>
      <c r="D14" s="441"/>
      <c r="E14" s="464"/>
      <c r="F14" s="431"/>
      <c r="G14" s="315"/>
      <c r="H14" s="293"/>
      <c r="I14" s="346"/>
      <c r="J14" s="206" t="s">
        <v>436</v>
      </c>
      <c r="K14" s="211">
        <v>8.0000000000000002E-3</v>
      </c>
      <c r="L14" s="393"/>
      <c r="M14" s="437"/>
    </row>
    <row r="15" spans="1:13" s="58" customFormat="1" ht="72" customHeight="1" x14ac:dyDescent="0.25">
      <c r="A15" s="439"/>
      <c r="B15" s="397"/>
      <c r="C15" s="397"/>
      <c r="D15" s="447"/>
      <c r="E15" s="465"/>
      <c r="F15" s="438"/>
      <c r="G15" s="316"/>
      <c r="H15" s="293"/>
      <c r="I15" s="346"/>
      <c r="J15" s="206" t="s">
        <v>435</v>
      </c>
      <c r="K15" s="210">
        <v>0</v>
      </c>
      <c r="L15" s="346"/>
      <c r="M15" s="348"/>
    </row>
    <row r="16" spans="1:13" s="58" customFormat="1" ht="33.6" customHeight="1" x14ac:dyDescent="0.25">
      <c r="A16" s="394" t="s">
        <v>344</v>
      </c>
      <c r="B16" s="396" t="s">
        <v>119</v>
      </c>
      <c r="C16" s="450" t="s">
        <v>113</v>
      </c>
      <c r="D16" s="440"/>
      <c r="E16" s="443"/>
      <c r="F16" s="431"/>
      <c r="G16" s="315" t="s">
        <v>73</v>
      </c>
      <c r="H16" s="292">
        <f>IF(G16='Response Guidelines'!$D$80,'Response Guidelines'!$C$80, IF(G16='Response Guidelines'!$D$81,'Response Guidelines'!$C$81,IF(G16='Response Guidelines'!$D$82,'Response Guidelines'!$C$82,IF(G16='Response Guidelines'!$D$83,'Response Guidelines'!$C$83,IF(G16='Response Guidelines'!$D$84,'Response Guidelines'!$C$84,IF(G16='Response Guidelines'!$D$85,'Response Guidelines'!$C$85,IF(G16='Response Guidelines'!$D$86,'Response Guidelines'!$C$86,"No Rating")))))))</f>
        <v>5</v>
      </c>
      <c r="I16" s="346">
        <f>(H16/$H$91)/_xlfn.XLOOKUP('Scoring Summary'!$D$20,'Response Guidelines'!$D$91:$D$190,'Response Guidelines'!$C$91:$C$190,"",0,1)</f>
        <v>1.1061946902654824E-2</v>
      </c>
      <c r="J16" s="206" t="s">
        <v>433</v>
      </c>
      <c r="K16" s="209">
        <f>I16</f>
        <v>1.1061946902654824E-2</v>
      </c>
      <c r="L16" s="392"/>
      <c r="M16" s="435"/>
    </row>
    <row r="17" spans="1:13" s="58" customFormat="1" ht="33.6" customHeight="1" x14ac:dyDescent="0.25">
      <c r="A17" s="439"/>
      <c r="B17" s="458"/>
      <c r="C17" s="459"/>
      <c r="D17" s="441"/>
      <c r="E17" s="443"/>
      <c r="F17" s="431"/>
      <c r="G17" s="315"/>
      <c r="H17" s="293"/>
      <c r="I17" s="346"/>
      <c r="J17" s="206" t="s">
        <v>434</v>
      </c>
      <c r="K17" s="210">
        <v>8.0000000000000002E-3</v>
      </c>
      <c r="L17" s="346"/>
      <c r="M17" s="348"/>
    </row>
    <row r="18" spans="1:13" s="58" customFormat="1" ht="33.6" customHeight="1" x14ac:dyDescent="0.25">
      <c r="A18" s="439"/>
      <c r="B18" s="426"/>
      <c r="C18" s="427"/>
      <c r="D18" s="447"/>
      <c r="E18" s="448"/>
      <c r="F18" s="438"/>
      <c r="G18" s="316"/>
      <c r="H18" s="293"/>
      <c r="I18" s="346"/>
      <c r="J18" s="206" t="s">
        <v>437</v>
      </c>
      <c r="K18" s="210">
        <v>0</v>
      </c>
      <c r="L18" s="346"/>
      <c r="M18" s="348"/>
    </row>
    <row r="19" spans="1:13" s="58" customFormat="1" ht="39.6" customHeight="1" x14ac:dyDescent="0.25">
      <c r="A19" s="394" t="s">
        <v>345</v>
      </c>
      <c r="B19" s="354" t="s">
        <v>120</v>
      </c>
      <c r="C19" s="398" t="s">
        <v>114</v>
      </c>
      <c r="D19" s="400"/>
      <c r="E19" s="401"/>
      <c r="F19" s="403"/>
      <c r="G19" s="315" t="s">
        <v>73</v>
      </c>
      <c r="H19" s="292">
        <f>IF(G19='Response Guidelines'!$D$80,'Response Guidelines'!$C$80, IF(G19='Response Guidelines'!$D$81,'Response Guidelines'!$C$81,IF(G19='Response Guidelines'!$D$82,'Response Guidelines'!$C$82,IF(G19='Response Guidelines'!$D$83,'Response Guidelines'!$C$83,IF(G19='Response Guidelines'!$D$84,'Response Guidelines'!$C$84,IF(G19='Response Guidelines'!$D$85,'Response Guidelines'!$C$85,IF(G19='Response Guidelines'!$D$86,'Response Guidelines'!$C$86,"No Rating")))))))</f>
        <v>5</v>
      </c>
      <c r="I19" s="346">
        <f>(H19/$H$91)/_xlfn.XLOOKUP('Scoring Summary'!$D$20,'Response Guidelines'!$D$91:$D$190,'Response Guidelines'!$C$91:$C$190,"",0,1)</f>
        <v>1.1061946902654824E-2</v>
      </c>
      <c r="J19" s="206" t="s">
        <v>463</v>
      </c>
      <c r="K19" s="210">
        <f>I19</f>
        <v>1.1061946902654824E-2</v>
      </c>
      <c r="L19" s="346"/>
      <c r="M19" s="348"/>
    </row>
    <row r="20" spans="1:13" s="58" customFormat="1" ht="39.6" customHeight="1" x14ac:dyDescent="0.25">
      <c r="A20" s="439"/>
      <c r="B20" s="396"/>
      <c r="C20" s="453"/>
      <c r="D20" s="441"/>
      <c r="E20" s="443"/>
      <c r="F20" s="431"/>
      <c r="G20" s="315"/>
      <c r="H20" s="293"/>
      <c r="I20" s="346"/>
      <c r="J20" s="206" t="s">
        <v>464</v>
      </c>
      <c r="K20" s="211">
        <v>8.0000000000000002E-3</v>
      </c>
      <c r="L20" s="393"/>
      <c r="M20" s="437"/>
    </row>
    <row r="21" spans="1:13" s="58" customFormat="1" ht="39.6" customHeight="1" x14ac:dyDescent="0.25">
      <c r="A21" s="439"/>
      <c r="B21" s="354"/>
      <c r="C21" s="454"/>
      <c r="D21" s="447"/>
      <c r="E21" s="448"/>
      <c r="F21" s="438"/>
      <c r="G21" s="316"/>
      <c r="H21" s="293"/>
      <c r="I21" s="346"/>
      <c r="J21" s="206" t="s">
        <v>465</v>
      </c>
      <c r="K21" s="210">
        <v>0</v>
      </c>
      <c r="L21" s="346"/>
      <c r="M21" s="348"/>
    </row>
    <row r="22" spans="1:13" s="58" customFormat="1" ht="56.45" customHeight="1" x14ac:dyDescent="0.25">
      <c r="A22" s="394" t="s">
        <v>346</v>
      </c>
      <c r="B22" s="354" t="s">
        <v>121</v>
      </c>
      <c r="C22" s="398" t="s">
        <v>115</v>
      </c>
      <c r="D22" s="400"/>
      <c r="E22" s="401"/>
      <c r="F22" s="403"/>
      <c r="G22" s="315" t="s">
        <v>72</v>
      </c>
      <c r="H22" s="292">
        <f>IF(G22='Response Guidelines'!$D$80,'Response Guidelines'!$C$80, IF(G22='Response Guidelines'!$D$81,'Response Guidelines'!$C$81,IF(G22='Response Guidelines'!$D$82,'Response Guidelines'!$C$82,IF(G22='Response Guidelines'!$D$83,'Response Guidelines'!$C$83,IF(G22='Response Guidelines'!$D$84,'Response Guidelines'!$C$84,IF(G22='Response Guidelines'!$D$85,'Response Guidelines'!$C$85,IF(G22='Response Guidelines'!$D$86,'Response Guidelines'!$C$86,"No Rating")))))))</f>
        <v>4</v>
      </c>
      <c r="I22" s="346">
        <f>(H22/$H$91)/_xlfn.XLOOKUP('Scoring Summary'!$D$20,'Response Guidelines'!$D$91:$D$190,'Response Guidelines'!$C$91:$C$190,"",0,1)</f>
        <v>8.849557522123859E-3</v>
      </c>
      <c r="J22" s="206" t="s">
        <v>438</v>
      </c>
      <c r="K22" s="210">
        <f>I22</f>
        <v>8.849557522123859E-3</v>
      </c>
      <c r="L22" s="393"/>
      <c r="M22" s="348"/>
    </row>
    <row r="23" spans="1:13" s="58" customFormat="1" ht="51" customHeight="1" x14ac:dyDescent="0.25">
      <c r="A23" s="439"/>
      <c r="B23" s="354"/>
      <c r="C23" s="453"/>
      <c r="D23" s="441"/>
      <c r="E23" s="443"/>
      <c r="F23" s="431"/>
      <c r="G23" s="315"/>
      <c r="H23" s="293"/>
      <c r="I23" s="346"/>
      <c r="J23" s="206" t="s">
        <v>439</v>
      </c>
      <c r="K23" s="210">
        <v>8.0000000000000002E-3</v>
      </c>
      <c r="L23" s="452"/>
      <c r="M23" s="348"/>
    </row>
    <row r="24" spans="1:13" s="58" customFormat="1" ht="54.6" customHeight="1" x14ac:dyDescent="0.25">
      <c r="A24" s="439"/>
      <c r="B24" s="354"/>
      <c r="C24" s="454"/>
      <c r="D24" s="447"/>
      <c r="E24" s="448"/>
      <c r="F24" s="438"/>
      <c r="G24" s="316"/>
      <c r="H24" s="293"/>
      <c r="I24" s="346"/>
      <c r="J24" s="206" t="s">
        <v>440</v>
      </c>
      <c r="K24" s="210">
        <v>0</v>
      </c>
      <c r="L24" s="392"/>
      <c r="M24" s="348"/>
    </row>
    <row r="25" spans="1:13" s="58" customFormat="1" ht="44.45" customHeight="1" x14ac:dyDescent="0.25">
      <c r="A25" s="394" t="s">
        <v>347</v>
      </c>
      <c r="B25" s="426" t="s">
        <v>122</v>
      </c>
      <c r="C25" s="427" t="s">
        <v>116</v>
      </c>
      <c r="D25" s="283"/>
      <c r="E25" s="286"/>
      <c r="F25" s="451"/>
      <c r="G25" s="315" t="s">
        <v>33</v>
      </c>
      <c r="H25" s="292">
        <f>IF(G25='Response Guidelines'!$D$80,'Response Guidelines'!$C$80, IF(G25='Response Guidelines'!$D$81,'Response Guidelines'!$C$81,IF(G25='Response Guidelines'!$D$82,'Response Guidelines'!$C$82,IF(G25='Response Guidelines'!$D$83,'Response Guidelines'!$C$83,IF(G25='Response Guidelines'!$D$84,'Response Guidelines'!$C$84,IF(G25='Response Guidelines'!$D$85,'Response Guidelines'!$C$85,IF(G25='Response Guidelines'!$D$86,'Response Guidelines'!$C$86,"No Rating")))))))</f>
        <v>3</v>
      </c>
      <c r="I25" s="346">
        <f>(H25/$H$91)/_xlfn.XLOOKUP('Scoring Summary'!$D$20,'Response Guidelines'!$D$91:$D$190,'Response Guidelines'!$C$91:$C$190,"",0,1)</f>
        <v>6.6371681415928934E-3</v>
      </c>
      <c r="J25" s="206" t="s">
        <v>462</v>
      </c>
      <c r="K25" s="209">
        <f>I25</f>
        <v>6.6371681415928934E-3</v>
      </c>
      <c r="L25" s="392"/>
      <c r="M25" s="319"/>
    </row>
    <row r="26" spans="1:13" s="58" customFormat="1" ht="44.45" customHeight="1" x14ac:dyDescent="0.25">
      <c r="A26" s="439"/>
      <c r="B26" s="354"/>
      <c r="C26" s="415"/>
      <c r="D26" s="283"/>
      <c r="E26" s="286"/>
      <c r="F26" s="451"/>
      <c r="G26" s="315"/>
      <c r="H26" s="293"/>
      <c r="I26" s="346"/>
      <c r="J26" s="206" t="s">
        <v>461</v>
      </c>
      <c r="K26" s="210">
        <v>8.0000000000000002E-3</v>
      </c>
      <c r="L26" s="346"/>
      <c r="M26" s="281"/>
    </row>
    <row r="27" spans="1:13" s="58" customFormat="1" ht="44.45" customHeight="1" x14ac:dyDescent="0.25">
      <c r="A27" s="439"/>
      <c r="B27" s="354"/>
      <c r="C27" s="415"/>
      <c r="D27" s="284"/>
      <c r="E27" s="287"/>
      <c r="F27" s="430"/>
      <c r="G27" s="316"/>
      <c r="H27" s="293"/>
      <c r="I27" s="346"/>
      <c r="J27" s="206" t="s">
        <v>461</v>
      </c>
      <c r="K27" s="210">
        <v>0</v>
      </c>
      <c r="L27" s="346"/>
      <c r="M27" s="281"/>
    </row>
    <row r="28" spans="1:13" s="58" customFormat="1" ht="40.15" customHeight="1" x14ac:dyDescent="0.25">
      <c r="A28" s="394" t="s">
        <v>348</v>
      </c>
      <c r="B28" s="354" t="s">
        <v>123</v>
      </c>
      <c r="C28" s="415" t="s">
        <v>116</v>
      </c>
      <c r="D28" s="400"/>
      <c r="E28" s="401"/>
      <c r="F28" s="403"/>
      <c r="G28" s="315" t="s">
        <v>33</v>
      </c>
      <c r="H28" s="292">
        <f>IF(G28='Response Guidelines'!$D$80,'Response Guidelines'!$C$80, IF(G28='Response Guidelines'!$D$81,'Response Guidelines'!$C$81,IF(G28='Response Guidelines'!$D$82,'Response Guidelines'!$C$82,IF(G28='Response Guidelines'!$D$83,'Response Guidelines'!$C$83,IF(G28='Response Guidelines'!$D$84,'Response Guidelines'!$C$84,IF(G28='Response Guidelines'!$D$85,'Response Guidelines'!$C$85,IF(G28='Response Guidelines'!$D$86,'Response Guidelines'!$C$86,"No Rating")))))))</f>
        <v>3</v>
      </c>
      <c r="I28" s="346">
        <f>(H28/$H$91)/_xlfn.XLOOKUP('Scoring Summary'!$D$20,'Response Guidelines'!$D$91:$D$190,'Response Guidelines'!$C$91:$C$190,"",0,1)</f>
        <v>6.6371681415928934E-3</v>
      </c>
      <c r="J28" s="206" t="s">
        <v>460</v>
      </c>
      <c r="K28" s="210">
        <f>I28</f>
        <v>6.6371681415928934E-3</v>
      </c>
      <c r="L28" s="346"/>
      <c r="M28" s="348"/>
    </row>
    <row r="29" spans="1:13" s="58" customFormat="1" ht="40.15" customHeight="1" x14ac:dyDescent="0.25">
      <c r="A29" s="439"/>
      <c r="B29" s="396"/>
      <c r="C29" s="450"/>
      <c r="D29" s="441"/>
      <c r="E29" s="443"/>
      <c r="F29" s="431"/>
      <c r="G29" s="315"/>
      <c r="H29" s="293"/>
      <c r="I29" s="346"/>
      <c r="J29" s="206" t="s">
        <v>459</v>
      </c>
      <c r="K29" s="211">
        <v>8.0000000000000002E-3</v>
      </c>
      <c r="L29" s="393"/>
      <c r="M29" s="437"/>
    </row>
    <row r="30" spans="1:13" s="58" customFormat="1" ht="40.15" customHeight="1" x14ac:dyDescent="0.25">
      <c r="A30" s="439"/>
      <c r="B30" s="354"/>
      <c r="C30" s="415"/>
      <c r="D30" s="447"/>
      <c r="E30" s="448"/>
      <c r="F30" s="438"/>
      <c r="G30" s="316"/>
      <c r="H30" s="293"/>
      <c r="I30" s="346"/>
      <c r="J30" s="206" t="s">
        <v>458</v>
      </c>
      <c r="K30" s="210">
        <v>0</v>
      </c>
      <c r="L30" s="346"/>
      <c r="M30" s="348"/>
    </row>
    <row r="31" spans="1:13" s="58" customFormat="1" ht="68.45" customHeight="1" x14ac:dyDescent="0.25">
      <c r="A31" s="394" t="s">
        <v>349</v>
      </c>
      <c r="B31" s="354" t="s">
        <v>125</v>
      </c>
      <c r="C31" s="455" t="s">
        <v>116</v>
      </c>
      <c r="D31" s="400"/>
      <c r="E31" s="401"/>
      <c r="F31" s="403"/>
      <c r="G31" s="315" t="s">
        <v>73</v>
      </c>
      <c r="H31" s="292">
        <f>IF(G31='Response Guidelines'!$D$80,'Response Guidelines'!$C$80, IF(G31='Response Guidelines'!$D$81,'Response Guidelines'!$C$81,IF(G31='Response Guidelines'!$D$82,'Response Guidelines'!$C$82,IF(G31='Response Guidelines'!$D$83,'Response Guidelines'!$C$83,IF(G31='Response Guidelines'!$D$84,'Response Guidelines'!$C$84,IF(G31='Response Guidelines'!$D$85,'Response Guidelines'!$C$85,IF(G31='Response Guidelines'!$D$86,'Response Guidelines'!$C$86,"No Rating")))))))</f>
        <v>5</v>
      </c>
      <c r="I31" s="346">
        <f>(H31/$H$91)/_xlfn.XLOOKUP('Scoring Summary'!$D$20,'Response Guidelines'!$D$91:$D$190,'Response Guidelines'!$C$91:$C$190,"",0,1)</f>
        <v>1.1061946902654824E-2</v>
      </c>
      <c r="J31" s="206" t="s">
        <v>457</v>
      </c>
      <c r="K31" s="210">
        <f>I31</f>
        <v>1.1061946902654824E-2</v>
      </c>
      <c r="L31" s="346"/>
      <c r="M31" s="348"/>
    </row>
    <row r="32" spans="1:13" s="58" customFormat="1" ht="68.45" customHeight="1" x14ac:dyDescent="0.25">
      <c r="A32" s="439"/>
      <c r="B32" s="396"/>
      <c r="C32" s="456"/>
      <c r="D32" s="441"/>
      <c r="E32" s="443"/>
      <c r="F32" s="431"/>
      <c r="G32" s="315"/>
      <c r="H32" s="293"/>
      <c r="I32" s="346"/>
      <c r="J32" s="206" t="s">
        <v>456</v>
      </c>
      <c r="K32" s="211">
        <v>8.0000000000000002E-3</v>
      </c>
      <c r="L32" s="393"/>
      <c r="M32" s="437"/>
    </row>
    <row r="33" spans="1:14" s="58" customFormat="1" ht="68.45" customHeight="1" x14ac:dyDescent="0.25">
      <c r="A33" s="439"/>
      <c r="B33" s="354"/>
      <c r="C33" s="457"/>
      <c r="D33" s="447"/>
      <c r="E33" s="448"/>
      <c r="F33" s="438"/>
      <c r="G33" s="316"/>
      <c r="H33" s="293"/>
      <c r="I33" s="346"/>
      <c r="J33" s="206" t="s">
        <v>455</v>
      </c>
      <c r="K33" s="210">
        <v>0</v>
      </c>
      <c r="L33" s="346"/>
      <c r="M33" s="348"/>
    </row>
    <row r="34" spans="1:14" s="58" customFormat="1" ht="97.9" customHeight="1" x14ac:dyDescent="0.25">
      <c r="A34" s="394" t="s">
        <v>350</v>
      </c>
      <c r="B34" s="354" t="s">
        <v>126</v>
      </c>
      <c r="C34" s="455" t="s">
        <v>116</v>
      </c>
      <c r="D34" s="400"/>
      <c r="E34" s="401"/>
      <c r="F34" s="403"/>
      <c r="G34" s="315" t="s">
        <v>73</v>
      </c>
      <c r="H34" s="292">
        <f>IF(G34='Response Guidelines'!$D$80,'Response Guidelines'!$C$80, IF(G34='Response Guidelines'!$D$81,'Response Guidelines'!$C$81,IF(G34='Response Guidelines'!$D$82,'Response Guidelines'!$C$82,IF(G34='Response Guidelines'!$D$83,'Response Guidelines'!$C$83,IF(G34='Response Guidelines'!$D$84,'Response Guidelines'!$C$84,IF(G34='Response Guidelines'!$D$85,'Response Guidelines'!$C$85,IF(G34='Response Guidelines'!$D$86,'Response Guidelines'!$C$86,"No Rating")))))))</f>
        <v>5</v>
      </c>
      <c r="I34" s="346">
        <f>(H34/$H$91)/_xlfn.XLOOKUP('Scoring Summary'!$D$20,'Response Guidelines'!$D$91:$D$190,'Response Guidelines'!$C$91:$C$190,"",0,1)</f>
        <v>1.1061946902654824E-2</v>
      </c>
      <c r="J34" s="206" t="s">
        <v>443</v>
      </c>
      <c r="K34" s="210">
        <f>I34</f>
        <v>1.1061946902654824E-2</v>
      </c>
      <c r="L34" s="346"/>
      <c r="M34" s="348"/>
    </row>
    <row r="35" spans="1:14" s="58" customFormat="1" ht="62.45" customHeight="1" x14ac:dyDescent="0.25">
      <c r="A35" s="439"/>
      <c r="B35" s="396"/>
      <c r="C35" s="456"/>
      <c r="D35" s="441"/>
      <c r="E35" s="443"/>
      <c r="F35" s="431"/>
      <c r="G35" s="315"/>
      <c r="H35" s="293"/>
      <c r="I35" s="346"/>
      <c r="J35" s="206" t="s">
        <v>444</v>
      </c>
      <c r="K35" s="211">
        <v>8.0000000000000002E-3</v>
      </c>
      <c r="L35" s="393"/>
      <c r="M35" s="437"/>
    </row>
    <row r="36" spans="1:14" s="58" customFormat="1" ht="85.15" customHeight="1" x14ac:dyDescent="0.25">
      <c r="A36" s="439"/>
      <c r="B36" s="354"/>
      <c r="C36" s="457"/>
      <c r="D36" s="447"/>
      <c r="E36" s="448"/>
      <c r="F36" s="438"/>
      <c r="G36" s="316"/>
      <c r="H36" s="293"/>
      <c r="I36" s="346"/>
      <c r="J36" s="206" t="s">
        <v>445</v>
      </c>
      <c r="K36" s="210">
        <v>0</v>
      </c>
      <c r="L36" s="346"/>
      <c r="M36" s="348"/>
    </row>
    <row r="37" spans="1:14" s="58" customFormat="1" ht="74.45" customHeight="1" x14ac:dyDescent="0.25">
      <c r="A37" s="445" t="s">
        <v>351</v>
      </c>
      <c r="B37" s="354" t="s">
        <v>127</v>
      </c>
      <c r="C37" s="398" t="s">
        <v>118</v>
      </c>
      <c r="D37" s="400"/>
      <c r="E37" s="401"/>
      <c r="F37" s="403"/>
      <c r="G37" s="315" t="s">
        <v>73</v>
      </c>
      <c r="H37" s="292">
        <f>IF(G37='Response Guidelines'!$D$80,'Response Guidelines'!$C$80, IF(G37='Response Guidelines'!$D$81,'Response Guidelines'!$C$81,IF(G37='Response Guidelines'!$D$82,'Response Guidelines'!$C$82,IF(G37='Response Guidelines'!$D$83,'Response Guidelines'!$C$83,IF(G37='Response Guidelines'!$D$84,'Response Guidelines'!$C$84,IF(G37='Response Guidelines'!$D$85,'Response Guidelines'!$C$85,IF(G37='Response Guidelines'!$D$86,'Response Guidelines'!$C$86,"No Rating")))))))</f>
        <v>5</v>
      </c>
      <c r="I37" s="346">
        <f>(H37/$H$91)/_xlfn.XLOOKUP('Scoring Summary'!$D$20,'Response Guidelines'!$D$91:$D$190,'Response Guidelines'!$C$91:$C$190,"",0,1)</f>
        <v>1.1061946902654824E-2</v>
      </c>
      <c r="J37" s="206" t="s">
        <v>441</v>
      </c>
      <c r="K37" s="210">
        <f>I37</f>
        <v>1.1061946902654824E-2</v>
      </c>
      <c r="L37" s="393"/>
      <c r="M37" s="348"/>
      <c r="N37" s="88"/>
    </row>
    <row r="38" spans="1:14" s="58" customFormat="1" ht="65.45" customHeight="1" x14ac:dyDescent="0.25">
      <c r="A38" s="446"/>
      <c r="B38" s="354"/>
      <c r="C38" s="453"/>
      <c r="D38" s="441"/>
      <c r="E38" s="443"/>
      <c r="F38" s="431"/>
      <c r="G38" s="315"/>
      <c r="H38" s="293"/>
      <c r="I38" s="346"/>
      <c r="J38" s="206" t="s">
        <v>442</v>
      </c>
      <c r="K38" s="210">
        <v>8.0000000000000002E-3</v>
      </c>
      <c r="L38" s="452"/>
      <c r="M38" s="348"/>
      <c r="N38" s="88"/>
    </row>
    <row r="39" spans="1:14" s="58" customFormat="1" ht="75" customHeight="1" x14ac:dyDescent="0.25">
      <c r="A39" s="446"/>
      <c r="B39" s="354"/>
      <c r="C39" s="454"/>
      <c r="D39" s="447"/>
      <c r="E39" s="448"/>
      <c r="F39" s="438"/>
      <c r="G39" s="316"/>
      <c r="H39" s="293"/>
      <c r="I39" s="346"/>
      <c r="J39" s="206" t="s">
        <v>441</v>
      </c>
      <c r="K39" s="210">
        <v>0</v>
      </c>
      <c r="L39" s="392"/>
      <c r="M39" s="348"/>
      <c r="N39" s="88"/>
    </row>
    <row r="40" spans="1:14" s="58" customFormat="1" ht="80.45" customHeight="1" x14ac:dyDescent="0.25">
      <c r="A40" s="394" t="s">
        <v>368</v>
      </c>
      <c r="B40" s="426" t="s">
        <v>128</v>
      </c>
      <c r="C40" s="427" t="s">
        <v>116</v>
      </c>
      <c r="D40" s="283"/>
      <c r="E40" s="286"/>
      <c r="F40" s="451"/>
      <c r="G40" s="315" t="s">
        <v>73</v>
      </c>
      <c r="H40" s="292">
        <f>IF(G40='Response Guidelines'!$D$80,'Response Guidelines'!$C$80, IF(G40='Response Guidelines'!$D$81,'Response Guidelines'!$C$81,IF(G40='Response Guidelines'!$D$82,'Response Guidelines'!$C$82,IF(G40='Response Guidelines'!$D$83,'Response Guidelines'!$C$83,IF(G40='Response Guidelines'!$D$84,'Response Guidelines'!$C$84,IF(G40='Response Guidelines'!$D$85,'Response Guidelines'!$C$85,IF(G40='Response Guidelines'!$D$86,'Response Guidelines'!$C$86,"No Rating")))))))</f>
        <v>5</v>
      </c>
      <c r="I40" s="346">
        <f>(H40/$H$91)/_xlfn.XLOOKUP('Scoring Summary'!$D$20,'Response Guidelines'!$D$91:$D$190,'Response Guidelines'!$C$91:$C$190,"",0,1)</f>
        <v>1.1061946902654824E-2</v>
      </c>
      <c r="J40" s="206" t="s">
        <v>446</v>
      </c>
      <c r="K40" s="209">
        <f>I40</f>
        <v>1.1061946902654824E-2</v>
      </c>
      <c r="L40" s="392"/>
      <c r="M40" s="319"/>
      <c r="N40" s="88"/>
    </row>
    <row r="41" spans="1:14" s="58" customFormat="1" ht="63.6" customHeight="1" x14ac:dyDescent="0.25">
      <c r="A41" s="439"/>
      <c r="B41" s="354"/>
      <c r="C41" s="415"/>
      <c r="D41" s="283"/>
      <c r="E41" s="286"/>
      <c r="F41" s="451"/>
      <c r="G41" s="315"/>
      <c r="H41" s="293"/>
      <c r="I41" s="346"/>
      <c r="J41" s="206" t="s">
        <v>447</v>
      </c>
      <c r="K41" s="210">
        <v>8.0000000000000002E-3</v>
      </c>
      <c r="L41" s="346"/>
      <c r="M41" s="281"/>
      <c r="N41" s="88"/>
    </row>
    <row r="42" spans="1:14" s="58" customFormat="1" ht="86.45" customHeight="1" x14ac:dyDescent="0.25">
      <c r="A42" s="439"/>
      <c r="B42" s="354"/>
      <c r="C42" s="415"/>
      <c r="D42" s="284"/>
      <c r="E42" s="287"/>
      <c r="F42" s="430"/>
      <c r="G42" s="316"/>
      <c r="H42" s="293"/>
      <c r="I42" s="346"/>
      <c r="J42" s="206" t="s">
        <v>448</v>
      </c>
      <c r="K42" s="210">
        <v>0</v>
      </c>
      <c r="L42" s="346"/>
      <c r="M42" s="281"/>
      <c r="N42" s="88"/>
    </row>
    <row r="43" spans="1:14" s="58" customFormat="1" ht="84.6" customHeight="1" x14ac:dyDescent="0.25">
      <c r="A43" s="445" t="s">
        <v>352</v>
      </c>
      <c r="B43" s="354" t="s">
        <v>129</v>
      </c>
      <c r="C43" s="415" t="s">
        <v>116</v>
      </c>
      <c r="D43" s="400"/>
      <c r="E43" s="401"/>
      <c r="F43" s="403"/>
      <c r="G43" s="315" t="s">
        <v>73</v>
      </c>
      <c r="H43" s="292">
        <f>IF(G43='Response Guidelines'!$D$80,'Response Guidelines'!$C$80, IF(G43='Response Guidelines'!$D$81,'Response Guidelines'!$C$81,IF(G43='Response Guidelines'!$D$82,'Response Guidelines'!$C$82,IF(G43='Response Guidelines'!$D$83,'Response Guidelines'!$C$83,IF(G43='Response Guidelines'!$D$84,'Response Guidelines'!$C$84,IF(G43='Response Guidelines'!$D$85,'Response Guidelines'!$C$85,IF(G43='Response Guidelines'!$D$86,'Response Guidelines'!$C$86,"No Rating")))))))</f>
        <v>5</v>
      </c>
      <c r="I43" s="346">
        <f>(H43/$H$91)/_xlfn.XLOOKUP('Scoring Summary'!$D$20,'Response Guidelines'!$D$91:$D$190,'Response Guidelines'!$C$91:$C$190,"",0,1)</f>
        <v>1.1061946902654824E-2</v>
      </c>
      <c r="J43" s="206" t="s">
        <v>449</v>
      </c>
      <c r="K43" s="210">
        <f>I43</f>
        <v>1.1061946902654824E-2</v>
      </c>
      <c r="L43" s="346"/>
      <c r="M43" s="348"/>
    </row>
    <row r="44" spans="1:14" s="58" customFormat="1" ht="66.599999999999994" customHeight="1" x14ac:dyDescent="0.25">
      <c r="A44" s="446"/>
      <c r="B44" s="396"/>
      <c r="C44" s="450"/>
      <c r="D44" s="441"/>
      <c r="E44" s="443"/>
      <c r="F44" s="431"/>
      <c r="G44" s="315"/>
      <c r="H44" s="293"/>
      <c r="I44" s="346"/>
      <c r="J44" s="206" t="s">
        <v>450</v>
      </c>
      <c r="K44" s="211">
        <v>8.0000000000000002E-3</v>
      </c>
      <c r="L44" s="393"/>
      <c r="M44" s="437"/>
    </row>
    <row r="45" spans="1:14" s="58" customFormat="1" ht="82.15" customHeight="1" x14ac:dyDescent="0.25">
      <c r="A45" s="446"/>
      <c r="B45" s="354"/>
      <c r="C45" s="415"/>
      <c r="D45" s="447"/>
      <c r="E45" s="448"/>
      <c r="F45" s="438"/>
      <c r="G45" s="316"/>
      <c r="H45" s="293"/>
      <c r="I45" s="346"/>
      <c r="J45" s="206" t="s">
        <v>451</v>
      </c>
      <c r="K45" s="210">
        <v>0</v>
      </c>
      <c r="L45" s="346"/>
      <c r="M45" s="348"/>
    </row>
    <row r="46" spans="1:14" s="58" customFormat="1" ht="70.900000000000006" customHeight="1" x14ac:dyDescent="0.25">
      <c r="A46" s="394" t="s">
        <v>353</v>
      </c>
      <c r="B46" s="354" t="s">
        <v>130</v>
      </c>
      <c r="C46" s="415" t="s">
        <v>116</v>
      </c>
      <c r="D46" s="400"/>
      <c r="E46" s="401"/>
      <c r="F46" s="403"/>
      <c r="G46" s="315" t="s">
        <v>33</v>
      </c>
      <c r="H46" s="292">
        <f>IF(G46='Response Guidelines'!$D$80,'Response Guidelines'!$C$80, IF(G46='Response Guidelines'!$D$81,'Response Guidelines'!$C$81,IF(G46='Response Guidelines'!$D$82,'Response Guidelines'!$C$82,IF(G46='Response Guidelines'!$D$83,'Response Guidelines'!$C$83,IF(G46='Response Guidelines'!$D$84,'Response Guidelines'!$C$84,IF(G46='Response Guidelines'!$D$85,'Response Guidelines'!$C$85,IF(G46='Response Guidelines'!$D$86,'Response Guidelines'!$C$86,"No Rating")))))))</f>
        <v>3</v>
      </c>
      <c r="I46" s="346">
        <f>(H46/$H$91)/_xlfn.XLOOKUP('Scoring Summary'!$D$20,'Response Guidelines'!$D$91:$D$190,'Response Guidelines'!$C$91:$C$190,"",0,1)</f>
        <v>6.6371681415928934E-3</v>
      </c>
      <c r="J46" s="206" t="s">
        <v>452</v>
      </c>
      <c r="K46" s="210">
        <f>I46</f>
        <v>6.6371681415928934E-3</v>
      </c>
      <c r="L46" s="346"/>
      <c r="M46" s="348"/>
    </row>
    <row r="47" spans="1:14" s="58" customFormat="1" ht="57" customHeight="1" x14ac:dyDescent="0.25">
      <c r="A47" s="439"/>
      <c r="B47" s="396"/>
      <c r="C47" s="450"/>
      <c r="D47" s="441"/>
      <c r="E47" s="443"/>
      <c r="F47" s="431"/>
      <c r="G47" s="315"/>
      <c r="H47" s="293"/>
      <c r="I47" s="346"/>
      <c r="J47" s="206" t="s">
        <v>453</v>
      </c>
      <c r="K47" s="210">
        <v>8.0000000000000002E-3</v>
      </c>
      <c r="L47" s="393"/>
      <c r="M47" s="437"/>
    </row>
    <row r="48" spans="1:14" s="58" customFormat="1" ht="65.45" customHeight="1" x14ac:dyDescent="0.25">
      <c r="A48" s="439"/>
      <c r="B48" s="354"/>
      <c r="C48" s="415"/>
      <c r="D48" s="447"/>
      <c r="E48" s="448"/>
      <c r="F48" s="438"/>
      <c r="G48" s="316"/>
      <c r="H48" s="293"/>
      <c r="I48" s="346"/>
      <c r="J48" s="206" t="s">
        <v>454</v>
      </c>
      <c r="K48" s="210">
        <v>0</v>
      </c>
      <c r="L48" s="346"/>
      <c r="M48" s="348"/>
    </row>
    <row r="49" spans="1:13" s="58" customFormat="1" ht="78.75" x14ac:dyDescent="0.25">
      <c r="A49" s="445" t="s">
        <v>354</v>
      </c>
      <c r="B49" s="354" t="s">
        <v>131</v>
      </c>
      <c r="C49" s="415" t="s">
        <v>116</v>
      </c>
      <c r="D49" s="449"/>
      <c r="E49" s="401"/>
      <c r="F49" s="403"/>
      <c r="G49" s="315" t="s">
        <v>73</v>
      </c>
      <c r="H49" s="292">
        <f>IF(G49='Response Guidelines'!$D$80,'Response Guidelines'!$C$80, IF(G49='Response Guidelines'!$D$81,'Response Guidelines'!$C$81,IF(G49='Response Guidelines'!$D$82,'Response Guidelines'!$C$82,IF(G49='Response Guidelines'!$D$83,'Response Guidelines'!$C$83,IF(G49='Response Guidelines'!$D$84,'Response Guidelines'!$C$84,IF(G49='Response Guidelines'!$D$85,'Response Guidelines'!$C$85,IF(G49='Response Guidelines'!$D$86,'Response Guidelines'!$C$86,"No Rating")))))))</f>
        <v>5</v>
      </c>
      <c r="I49" s="346">
        <f>(H49/$H$91)/_xlfn.XLOOKUP('Scoring Summary'!$D$20,'Response Guidelines'!$D$91:$D$190,'Response Guidelines'!$C$91:$C$190,"",0,1)</f>
        <v>1.1061946902654824E-2</v>
      </c>
      <c r="J49" s="206" t="s">
        <v>470</v>
      </c>
      <c r="K49" s="209">
        <f>I49</f>
        <v>1.1061946902654824E-2</v>
      </c>
      <c r="L49" s="392"/>
      <c r="M49" s="435"/>
    </row>
    <row r="50" spans="1:13" s="58" customFormat="1" ht="56.25" x14ac:dyDescent="0.25">
      <c r="A50" s="446"/>
      <c r="B50" s="354"/>
      <c r="C50" s="415"/>
      <c r="D50" s="441"/>
      <c r="E50" s="443"/>
      <c r="F50" s="431"/>
      <c r="G50" s="315"/>
      <c r="H50" s="293"/>
      <c r="I50" s="346"/>
      <c r="J50" s="206" t="s">
        <v>471</v>
      </c>
      <c r="K50" s="210">
        <v>8.0000000000000002E-3</v>
      </c>
      <c r="L50" s="346"/>
      <c r="M50" s="348"/>
    </row>
    <row r="51" spans="1:13" s="58" customFormat="1" ht="78.75" x14ac:dyDescent="0.25">
      <c r="A51" s="446"/>
      <c r="B51" s="354"/>
      <c r="C51" s="415"/>
      <c r="D51" s="447"/>
      <c r="E51" s="448"/>
      <c r="F51" s="438"/>
      <c r="G51" s="316"/>
      <c r="H51" s="293"/>
      <c r="I51" s="346"/>
      <c r="J51" s="206" t="s">
        <v>472</v>
      </c>
      <c r="K51" s="210">
        <v>0</v>
      </c>
      <c r="L51" s="346"/>
      <c r="M51" s="437"/>
    </row>
    <row r="52" spans="1:13" s="58" customFormat="1" ht="56.45" customHeight="1" x14ac:dyDescent="0.25">
      <c r="A52" s="394" t="s">
        <v>355</v>
      </c>
      <c r="B52" s="426" t="s">
        <v>132</v>
      </c>
      <c r="C52" s="415" t="s">
        <v>116</v>
      </c>
      <c r="D52" s="441"/>
      <c r="E52" s="443"/>
      <c r="F52" s="431"/>
      <c r="G52" s="315" t="s">
        <v>73</v>
      </c>
      <c r="H52" s="292">
        <f>IF(G52='Response Guidelines'!$D$80,'Response Guidelines'!$C$80, IF(G52='Response Guidelines'!$D$81,'Response Guidelines'!$C$81,IF(G52='Response Guidelines'!$D$82,'Response Guidelines'!$C$82,IF(G52='Response Guidelines'!$D$83,'Response Guidelines'!$C$83,IF(G52='Response Guidelines'!$D$84,'Response Guidelines'!$C$84,IF(G52='Response Guidelines'!$D$85,'Response Guidelines'!$C$85,IF(G52='Response Guidelines'!$D$86,'Response Guidelines'!$C$86,"No Rating")))))))</f>
        <v>5</v>
      </c>
      <c r="I52" s="346">
        <f>(H52/$H$91)/_xlfn.XLOOKUP('Scoring Summary'!$D$20,'Response Guidelines'!$D$91:$D$190,'Response Guidelines'!$C$91:$C$190,"",0,1)</f>
        <v>1.1061946902654824E-2</v>
      </c>
      <c r="J52" s="206" t="s">
        <v>473</v>
      </c>
      <c r="K52" s="209">
        <f>I52</f>
        <v>1.1061946902654824E-2</v>
      </c>
      <c r="L52" s="346"/>
      <c r="M52" s="348"/>
    </row>
    <row r="53" spans="1:13" s="58" customFormat="1" ht="56.45" customHeight="1" x14ac:dyDescent="0.25">
      <c r="A53" s="439"/>
      <c r="B53" s="396"/>
      <c r="C53" s="415"/>
      <c r="D53" s="441"/>
      <c r="E53" s="443"/>
      <c r="F53" s="431"/>
      <c r="G53" s="315"/>
      <c r="H53" s="293"/>
      <c r="I53" s="346"/>
      <c r="J53" s="206" t="s">
        <v>474</v>
      </c>
      <c r="K53" s="211">
        <v>8.0000000000000002E-3</v>
      </c>
      <c r="L53" s="393"/>
      <c r="M53" s="437"/>
    </row>
    <row r="54" spans="1:13" s="58" customFormat="1" ht="56.45" customHeight="1" x14ac:dyDescent="0.25">
      <c r="A54" s="439"/>
      <c r="B54" s="354"/>
      <c r="C54" s="415"/>
      <c r="D54" s="447"/>
      <c r="E54" s="448"/>
      <c r="F54" s="438"/>
      <c r="G54" s="316"/>
      <c r="H54" s="293"/>
      <c r="I54" s="346"/>
      <c r="J54" s="206" t="s">
        <v>475</v>
      </c>
      <c r="K54" s="210">
        <v>0</v>
      </c>
      <c r="L54" s="346"/>
      <c r="M54" s="348"/>
    </row>
    <row r="55" spans="1:13" s="58" customFormat="1" ht="76.900000000000006" customHeight="1" x14ac:dyDescent="0.25">
      <c r="A55" s="445" t="s">
        <v>356</v>
      </c>
      <c r="B55" s="354" t="s">
        <v>133</v>
      </c>
      <c r="C55" s="415" t="s">
        <v>116</v>
      </c>
      <c r="D55" s="400"/>
      <c r="E55" s="401"/>
      <c r="F55" s="403"/>
      <c r="G55" s="315" t="s">
        <v>73</v>
      </c>
      <c r="H55" s="292">
        <f>IF(G55='Response Guidelines'!$D$80,'Response Guidelines'!$C$80, IF(G55='Response Guidelines'!$D$81,'Response Guidelines'!$C$81,IF(G55='Response Guidelines'!$D$82,'Response Guidelines'!$C$82,IF(G55='Response Guidelines'!$D$83,'Response Guidelines'!$C$83,IF(G55='Response Guidelines'!$D$84,'Response Guidelines'!$C$84,IF(G55='Response Guidelines'!$D$85,'Response Guidelines'!$C$85,IF(G55='Response Guidelines'!$D$86,'Response Guidelines'!$C$86,"No Rating")))))))</f>
        <v>5</v>
      </c>
      <c r="I55" s="346">
        <f>(H55/$H$91)/_xlfn.XLOOKUP('Scoring Summary'!$D$20,'Response Guidelines'!$D$91:$D$190,'Response Guidelines'!$C$91:$C$190,"",0,1)</f>
        <v>1.1061946902654824E-2</v>
      </c>
      <c r="J55" s="206" t="s">
        <v>476</v>
      </c>
      <c r="K55" s="210">
        <f>I55</f>
        <v>1.1061946902654824E-2</v>
      </c>
      <c r="L55" s="346"/>
      <c r="M55" s="348"/>
    </row>
    <row r="56" spans="1:13" s="58" customFormat="1" ht="76.900000000000006" customHeight="1" x14ac:dyDescent="0.25">
      <c r="A56" s="446"/>
      <c r="B56" s="396"/>
      <c r="C56" s="415"/>
      <c r="D56" s="441"/>
      <c r="E56" s="443"/>
      <c r="F56" s="431"/>
      <c r="G56" s="315"/>
      <c r="H56" s="293"/>
      <c r="I56" s="346"/>
      <c r="J56" s="206" t="s">
        <v>477</v>
      </c>
      <c r="K56" s="210">
        <v>8.0000000000000002E-3</v>
      </c>
      <c r="L56" s="393"/>
      <c r="M56" s="437"/>
    </row>
    <row r="57" spans="1:13" s="58" customFormat="1" ht="76.900000000000006" customHeight="1" x14ac:dyDescent="0.25">
      <c r="A57" s="446"/>
      <c r="B57" s="354"/>
      <c r="C57" s="415"/>
      <c r="D57" s="447"/>
      <c r="E57" s="448"/>
      <c r="F57" s="438"/>
      <c r="G57" s="316"/>
      <c r="H57" s="293"/>
      <c r="I57" s="346"/>
      <c r="J57" s="206" t="s">
        <v>478</v>
      </c>
      <c r="K57" s="210">
        <v>0</v>
      </c>
      <c r="L57" s="346"/>
      <c r="M57" s="348"/>
    </row>
    <row r="58" spans="1:13" s="58" customFormat="1" ht="58.15" customHeight="1" x14ac:dyDescent="0.25">
      <c r="A58" s="394" t="s">
        <v>357</v>
      </c>
      <c r="B58" s="354" t="s">
        <v>134</v>
      </c>
      <c r="C58" s="415" t="s">
        <v>116</v>
      </c>
      <c r="D58" s="449"/>
      <c r="E58" s="401"/>
      <c r="F58" s="403"/>
      <c r="G58" s="315" t="s">
        <v>73</v>
      </c>
      <c r="H58" s="292">
        <f>IF(G58='Response Guidelines'!$D$80,'Response Guidelines'!$C$80, IF(G58='Response Guidelines'!$D$81,'Response Guidelines'!$C$81,IF(G58='Response Guidelines'!$D$82,'Response Guidelines'!$C$82,IF(G58='Response Guidelines'!$D$83,'Response Guidelines'!$C$83,IF(G58='Response Guidelines'!$D$84,'Response Guidelines'!$C$84,IF(G58='Response Guidelines'!$D$85,'Response Guidelines'!$C$85,IF(G58='Response Guidelines'!$D$86,'Response Guidelines'!$C$86,"No Rating")))))))</f>
        <v>5</v>
      </c>
      <c r="I58" s="346">
        <f>(H58/$H$91)/_xlfn.XLOOKUP('Scoring Summary'!$D$20,'Response Guidelines'!$D$91:$D$190,'Response Guidelines'!$C$91:$C$190,"",0,1)</f>
        <v>1.1061946902654824E-2</v>
      </c>
      <c r="J58" s="206" t="s">
        <v>479</v>
      </c>
      <c r="K58" s="209">
        <f>I58</f>
        <v>1.1061946902654824E-2</v>
      </c>
      <c r="L58" s="392"/>
      <c r="M58" s="435"/>
    </row>
    <row r="59" spans="1:13" s="58" customFormat="1" ht="58.15" customHeight="1" x14ac:dyDescent="0.25">
      <c r="A59" s="439"/>
      <c r="B59" s="354"/>
      <c r="C59" s="415"/>
      <c r="D59" s="441"/>
      <c r="E59" s="443"/>
      <c r="F59" s="431"/>
      <c r="G59" s="315"/>
      <c r="H59" s="293"/>
      <c r="I59" s="346"/>
      <c r="J59" s="206" t="s">
        <v>480</v>
      </c>
      <c r="K59" s="210">
        <v>8.0000000000000002E-3</v>
      </c>
      <c r="L59" s="346"/>
      <c r="M59" s="348"/>
    </row>
    <row r="60" spans="1:13" s="58" customFormat="1" ht="58.15" customHeight="1" x14ac:dyDescent="0.25">
      <c r="A60" s="439"/>
      <c r="B60" s="354"/>
      <c r="C60" s="415"/>
      <c r="D60" s="447"/>
      <c r="E60" s="448"/>
      <c r="F60" s="438"/>
      <c r="G60" s="316"/>
      <c r="H60" s="293"/>
      <c r="I60" s="346"/>
      <c r="J60" s="206" t="s">
        <v>481</v>
      </c>
      <c r="K60" s="210">
        <v>0</v>
      </c>
      <c r="L60" s="346"/>
      <c r="M60" s="437"/>
    </row>
    <row r="61" spans="1:13" s="58" customFormat="1" ht="44.45" customHeight="1" x14ac:dyDescent="0.25">
      <c r="A61" s="445" t="s">
        <v>358</v>
      </c>
      <c r="B61" s="426" t="s">
        <v>135</v>
      </c>
      <c r="C61" s="415" t="s">
        <v>116</v>
      </c>
      <c r="D61" s="441"/>
      <c r="E61" s="443"/>
      <c r="F61" s="431"/>
      <c r="G61" s="436" t="s">
        <v>72</v>
      </c>
      <c r="H61" s="292">
        <f>IF(G61='Response Guidelines'!$D$80,'Response Guidelines'!$C$80, IF(G61='Response Guidelines'!$D$81,'Response Guidelines'!$C$81,IF(G61='Response Guidelines'!$D$82,'Response Guidelines'!$C$82,IF(G61='Response Guidelines'!$D$83,'Response Guidelines'!$C$83,IF(G61='Response Guidelines'!$D$84,'Response Guidelines'!$C$84,IF(G61='Response Guidelines'!$D$85,'Response Guidelines'!$C$85,IF(G61='Response Guidelines'!$D$86,'Response Guidelines'!$C$86,"No Rating")))))))</f>
        <v>4</v>
      </c>
      <c r="I61" s="346">
        <f>(H61/$H$91)/_xlfn.XLOOKUP('Scoring Summary'!$D$20,'Response Guidelines'!$D$91:$D$190,'Response Guidelines'!$C$91:$C$190,"",0,1)</f>
        <v>8.849557522123859E-3</v>
      </c>
      <c r="J61" s="206" t="s">
        <v>482</v>
      </c>
      <c r="K61" s="209">
        <f>I61</f>
        <v>8.849557522123859E-3</v>
      </c>
      <c r="L61" s="346"/>
      <c r="M61" s="348"/>
    </row>
    <row r="62" spans="1:13" s="58" customFormat="1" ht="44.45" customHeight="1" x14ac:dyDescent="0.25">
      <c r="A62" s="446"/>
      <c r="B62" s="396"/>
      <c r="C62" s="415"/>
      <c r="D62" s="441"/>
      <c r="E62" s="443"/>
      <c r="F62" s="431"/>
      <c r="G62" s="375"/>
      <c r="H62" s="293"/>
      <c r="I62" s="346"/>
      <c r="J62" s="206" t="s">
        <v>483</v>
      </c>
      <c r="K62" s="211">
        <v>8.0000000000000002E-3</v>
      </c>
      <c r="L62" s="393"/>
      <c r="M62" s="437"/>
    </row>
    <row r="63" spans="1:13" s="58" customFormat="1" ht="44.45" customHeight="1" x14ac:dyDescent="0.25">
      <c r="A63" s="446"/>
      <c r="B63" s="354"/>
      <c r="C63" s="415"/>
      <c r="D63" s="447"/>
      <c r="E63" s="448"/>
      <c r="F63" s="438"/>
      <c r="G63" s="375"/>
      <c r="H63" s="293"/>
      <c r="I63" s="346"/>
      <c r="J63" s="206" t="s">
        <v>484</v>
      </c>
      <c r="K63" s="210">
        <v>0</v>
      </c>
      <c r="L63" s="346"/>
      <c r="M63" s="348"/>
    </row>
    <row r="64" spans="1:13" s="58" customFormat="1" ht="55.15" customHeight="1" x14ac:dyDescent="0.25">
      <c r="A64" s="394" t="s">
        <v>359</v>
      </c>
      <c r="B64" s="354" t="s">
        <v>136</v>
      </c>
      <c r="C64" s="415" t="s">
        <v>116</v>
      </c>
      <c r="D64" s="400"/>
      <c r="E64" s="401"/>
      <c r="F64" s="403"/>
      <c r="G64" s="391" t="s">
        <v>73</v>
      </c>
      <c r="H64" s="292">
        <f>IF(G64='Response Guidelines'!$D$80,'Response Guidelines'!$C$80, IF(G64='Response Guidelines'!$D$81,'Response Guidelines'!$C$81,IF(G64='Response Guidelines'!$D$82,'Response Guidelines'!$C$82,IF(G64='Response Guidelines'!$D$83,'Response Guidelines'!$C$83,IF(G64='Response Guidelines'!$D$84,'Response Guidelines'!$C$84,IF(G64='Response Guidelines'!$D$85,'Response Guidelines'!$C$85,IF(G64='Response Guidelines'!$D$86,'Response Guidelines'!$C$86,"No Rating")))))))</f>
        <v>5</v>
      </c>
      <c r="I64" s="346">
        <f>(H64/$H$91)/_xlfn.XLOOKUP('Scoring Summary'!$D$20,'Response Guidelines'!$D$91:$D$190,'Response Guidelines'!$C$91:$C$190,"",0,1)</f>
        <v>1.1061946902654824E-2</v>
      </c>
      <c r="J64" s="206" t="s">
        <v>517</v>
      </c>
      <c r="K64" s="210">
        <f>I64</f>
        <v>1.1061946902654824E-2</v>
      </c>
      <c r="L64" s="346"/>
      <c r="M64" s="348"/>
    </row>
    <row r="65" spans="1:13" s="58" customFormat="1" ht="55.15" customHeight="1" x14ac:dyDescent="0.25">
      <c r="A65" s="439"/>
      <c r="B65" s="396"/>
      <c r="C65" s="415"/>
      <c r="D65" s="441"/>
      <c r="E65" s="443"/>
      <c r="F65" s="431"/>
      <c r="G65" s="433"/>
      <c r="H65" s="293"/>
      <c r="I65" s="346"/>
      <c r="J65" s="206" t="s">
        <v>485</v>
      </c>
      <c r="K65" s="210">
        <v>8.0000000000000002E-3</v>
      </c>
      <c r="L65" s="393"/>
      <c r="M65" s="437"/>
    </row>
    <row r="66" spans="1:13" s="58" customFormat="1" ht="55.15" customHeight="1" x14ac:dyDescent="0.25">
      <c r="A66" s="439"/>
      <c r="B66" s="354"/>
      <c r="C66" s="415"/>
      <c r="D66" s="447"/>
      <c r="E66" s="448"/>
      <c r="F66" s="438"/>
      <c r="G66" s="436"/>
      <c r="H66" s="293"/>
      <c r="I66" s="346"/>
      <c r="J66" s="206" t="s">
        <v>486</v>
      </c>
      <c r="K66" s="210">
        <v>0</v>
      </c>
      <c r="L66" s="346"/>
      <c r="M66" s="348"/>
    </row>
    <row r="67" spans="1:13" s="58" customFormat="1" ht="50.45" customHeight="1" x14ac:dyDescent="0.25">
      <c r="A67" s="445" t="s">
        <v>360</v>
      </c>
      <c r="B67" s="354" t="s">
        <v>137</v>
      </c>
      <c r="C67" s="415" t="s">
        <v>116</v>
      </c>
      <c r="D67" s="449"/>
      <c r="E67" s="401"/>
      <c r="F67" s="403"/>
      <c r="G67" s="391" t="s">
        <v>72</v>
      </c>
      <c r="H67" s="292">
        <f>IF(G67='Response Guidelines'!$D$80,'Response Guidelines'!$C$80, IF(G67='Response Guidelines'!$D$81,'Response Guidelines'!$C$81,IF(G67='Response Guidelines'!$D$82,'Response Guidelines'!$C$82,IF(G67='Response Guidelines'!$D$83,'Response Guidelines'!$C$83,IF(G67='Response Guidelines'!$D$84,'Response Guidelines'!$C$84,IF(G67='Response Guidelines'!$D$85,'Response Guidelines'!$C$85,IF(G67='Response Guidelines'!$D$86,'Response Guidelines'!$C$86,"No Rating")))))))</f>
        <v>4</v>
      </c>
      <c r="I67" s="346">
        <f>(H67/$H$91)/_xlfn.XLOOKUP('Scoring Summary'!$D$20,'Response Guidelines'!$D$91:$D$190,'Response Guidelines'!$C$91:$C$190,"",0,1)</f>
        <v>8.849557522123859E-3</v>
      </c>
      <c r="J67" s="206" t="s">
        <v>487</v>
      </c>
      <c r="K67" s="209">
        <f>I67</f>
        <v>8.849557522123859E-3</v>
      </c>
      <c r="L67" s="392"/>
      <c r="M67" s="435"/>
    </row>
    <row r="68" spans="1:13" s="58" customFormat="1" ht="50.45" customHeight="1" x14ac:dyDescent="0.25">
      <c r="A68" s="446"/>
      <c r="B68" s="354"/>
      <c r="C68" s="415"/>
      <c r="D68" s="441"/>
      <c r="E68" s="443"/>
      <c r="F68" s="431"/>
      <c r="G68" s="433"/>
      <c r="H68" s="293"/>
      <c r="I68" s="346"/>
      <c r="J68" s="206" t="s">
        <v>488</v>
      </c>
      <c r="K68" s="210">
        <v>8.0000000000000002E-3</v>
      </c>
      <c r="L68" s="346"/>
      <c r="M68" s="348"/>
    </row>
    <row r="69" spans="1:13" s="58" customFormat="1" ht="50.45" customHeight="1" x14ac:dyDescent="0.25">
      <c r="A69" s="446"/>
      <c r="B69" s="354"/>
      <c r="C69" s="415"/>
      <c r="D69" s="447"/>
      <c r="E69" s="448"/>
      <c r="F69" s="438"/>
      <c r="G69" s="436"/>
      <c r="H69" s="293"/>
      <c r="I69" s="346"/>
      <c r="J69" s="206" t="s">
        <v>489</v>
      </c>
      <c r="K69" s="210">
        <v>0</v>
      </c>
      <c r="L69" s="346"/>
      <c r="M69" s="437"/>
    </row>
    <row r="70" spans="1:13" s="58" customFormat="1" ht="43.9" customHeight="1" x14ac:dyDescent="0.25">
      <c r="A70" s="394" t="s">
        <v>361</v>
      </c>
      <c r="B70" s="426" t="s">
        <v>138</v>
      </c>
      <c r="C70" s="415" t="s">
        <v>116</v>
      </c>
      <c r="D70" s="441"/>
      <c r="E70" s="443"/>
      <c r="F70" s="431"/>
      <c r="G70" s="436" t="s">
        <v>72</v>
      </c>
      <c r="H70" s="292">
        <f>IF(G70='Response Guidelines'!$D$80,'Response Guidelines'!$C$80, IF(G70='Response Guidelines'!$D$81,'Response Guidelines'!$C$81,IF(G70='Response Guidelines'!$D$82,'Response Guidelines'!$C$82,IF(G70='Response Guidelines'!$D$83,'Response Guidelines'!$C$83,IF(G70='Response Guidelines'!$D$84,'Response Guidelines'!$C$84,IF(G70='Response Guidelines'!$D$85,'Response Guidelines'!$C$85,IF(G70='Response Guidelines'!$D$86,'Response Guidelines'!$C$86,"No Rating")))))))</f>
        <v>4</v>
      </c>
      <c r="I70" s="346">
        <f>(H70/$H$91)/_xlfn.XLOOKUP('Scoring Summary'!$D$20,'Response Guidelines'!$D$91:$D$190,'Response Guidelines'!$C$91:$C$190,"",0,1)</f>
        <v>8.849557522123859E-3</v>
      </c>
      <c r="J70" s="206" t="s">
        <v>490</v>
      </c>
      <c r="K70" s="209">
        <f>I70</f>
        <v>8.849557522123859E-3</v>
      </c>
      <c r="L70" s="346"/>
      <c r="M70" s="348"/>
    </row>
    <row r="71" spans="1:13" s="58" customFormat="1" ht="43.9" customHeight="1" x14ac:dyDescent="0.25">
      <c r="A71" s="439"/>
      <c r="B71" s="396"/>
      <c r="C71" s="415"/>
      <c r="D71" s="441"/>
      <c r="E71" s="443"/>
      <c r="F71" s="431"/>
      <c r="G71" s="375"/>
      <c r="H71" s="293"/>
      <c r="I71" s="346"/>
      <c r="J71" s="206" t="s">
        <v>491</v>
      </c>
      <c r="K71" s="211">
        <v>8.0000000000000002E-3</v>
      </c>
      <c r="L71" s="393"/>
      <c r="M71" s="437"/>
    </row>
    <row r="72" spans="1:13" s="58" customFormat="1" ht="43.9" customHeight="1" x14ac:dyDescent="0.25">
      <c r="A72" s="439"/>
      <c r="B72" s="354"/>
      <c r="C72" s="415"/>
      <c r="D72" s="447"/>
      <c r="E72" s="448"/>
      <c r="F72" s="438"/>
      <c r="G72" s="375"/>
      <c r="H72" s="293"/>
      <c r="I72" s="346"/>
      <c r="J72" s="206" t="s">
        <v>492</v>
      </c>
      <c r="K72" s="210">
        <v>0</v>
      </c>
      <c r="L72" s="346"/>
      <c r="M72" s="348"/>
    </row>
    <row r="73" spans="1:13" s="58" customFormat="1" ht="46.9" customHeight="1" x14ac:dyDescent="0.25">
      <c r="A73" s="445" t="s">
        <v>362</v>
      </c>
      <c r="B73" s="354" t="s">
        <v>139</v>
      </c>
      <c r="C73" s="415" t="s">
        <v>116</v>
      </c>
      <c r="D73" s="400"/>
      <c r="E73" s="401"/>
      <c r="F73" s="403"/>
      <c r="G73" s="391" t="s">
        <v>72</v>
      </c>
      <c r="H73" s="292">
        <f>IF(G73='Response Guidelines'!$D$80,'Response Guidelines'!$C$80, IF(G73='Response Guidelines'!$D$81,'Response Guidelines'!$C$81,IF(G73='Response Guidelines'!$D$82,'Response Guidelines'!$C$82,IF(G73='Response Guidelines'!$D$83,'Response Guidelines'!$C$83,IF(G73='Response Guidelines'!$D$84,'Response Guidelines'!$C$84,IF(G73='Response Guidelines'!$D$85,'Response Guidelines'!$C$85,IF(G73='Response Guidelines'!$D$86,'Response Guidelines'!$C$86,"No Rating")))))))</f>
        <v>4</v>
      </c>
      <c r="I73" s="346">
        <f>(H73/$H$91)/_xlfn.XLOOKUP('Scoring Summary'!$D$20,'Response Guidelines'!$D$91:$D$190,'Response Guidelines'!$C$91:$C$190,"",0,1)</f>
        <v>8.849557522123859E-3</v>
      </c>
      <c r="J73" s="206" t="s">
        <v>493</v>
      </c>
      <c r="K73" s="210">
        <f>I73</f>
        <v>8.849557522123859E-3</v>
      </c>
      <c r="L73" s="346"/>
      <c r="M73" s="348"/>
    </row>
    <row r="74" spans="1:13" s="58" customFormat="1" ht="46.9" customHeight="1" x14ac:dyDescent="0.25">
      <c r="A74" s="446"/>
      <c r="B74" s="396"/>
      <c r="C74" s="415"/>
      <c r="D74" s="441"/>
      <c r="E74" s="443"/>
      <c r="F74" s="431"/>
      <c r="G74" s="433"/>
      <c r="H74" s="293"/>
      <c r="I74" s="346"/>
      <c r="J74" s="206" t="s">
        <v>494</v>
      </c>
      <c r="K74" s="210">
        <v>8.0000000000000002E-3</v>
      </c>
      <c r="L74" s="393"/>
      <c r="M74" s="437"/>
    </row>
    <row r="75" spans="1:13" s="58" customFormat="1" ht="46.9" customHeight="1" x14ac:dyDescent="0.25">
      <c r="A75" s="446"/>
      <c r="B75" s="354"/>
      <c r="C75" s="415"/>
      <c r="D75" s="447"/>
      <c r="E75" s="448"/>
      <c r="F75" s="438"/>
      <c r="G75" s="436"/>
      <c r="H75" s="293"/>
      <c r="I75" s="346"/>
      <c r="J75" s="206" t="s">
        <v>495</v>
      </c>
      <c r="K75" s="210">
        <v>0</v>
      </c>
      <c r="L75" s="346"/>
      <c r="M75" s="348"/>
    </row>
    <row r="76" spans="1:13" s="58" customFormat="1" ht="81" customHeight="1" x14ac:dyDescent="0.25">
      <c r="A76" s="394" t="s">
        <v>363</v>
      </c>
      <c r="B76" s="354" t="s">
        <v>140</v>
      </c>
      <c r="C76" s="415" t="s">
        <v>116</v>
      </c>
      <c r="D76" s="449"/>
      <c r="E76" s="401"/>
      <c r="F76" s="403"/>
      <c r="G76" s="391" t="s">
        <v>72</v>
      </c>
      <c r="H76" s="292">
        <f>IF(G76='Response Guidelines'!$D$80,'Response Guidelines'!$C$80, IF(G76='Response Guidelines'!$D$81,'Response Guidelines'!$C$81,IF(G76='Response Guidelines'!$D$82,'Response Guidelines'!$C$82,IF(G76='Response Guidelines'!$D$83,'Response Guidelines'!$C$83,IF(G76='Response Guidelines'!$D$84,'Response Guidelines'!$C$84,IF(G76='Response Guidelines'!$D$85,'Response Guidelines'!$C$85,IF(G76='Response Guidelines'!$D$86,'Response Guidelines'!$C$86,"No Rating")))))))</f>
        <v>4</v>
      </c>
      <c r="I76" s="346">
        <f>(H76/$H$91)/_xlfn.XLOOKUP('Scoring Summary'!$D$20,'Response Guidelines'!$D$91:$D$190,'Response Guidelines'!$C$91:$C$190,"",0,1)</f>
        <v>8.849557522123859E-3</v>
      </c>
      <c r="J76" s="206" t="s">
        <v>496</v>
      </c>
      <c r="K76" s="209">
        <f>I76</f>
        <v>8.849557522123859E-3</v>
      </c>
      <c r="L76" s="346"/>
      <c r="M76" s="348"/>
    </row>
    <row r="77" spans="1:13" s="58" customFormat="1" ht="81" customHeight="1" x14ac:dyDescent="0.25">
      <c r="A77" s="439"/>
      <c r="B77" s="354"/>
      <c r="C77" s="415"/>
      <c r="D77" s="441"/>
      <c r="E77" s="443"/>
      <c r="F77" s="431"/>
      <c r="G77" s="433"/>
      <c r="H77" s="293"/>
      <c r="I77" s="346"/>
      <c r="J77" s="206" t="s">
        <v>497</v>
      </c>
      <c r="K77" s="210">
        <v>8.0000000000000002E-3</v>
      </c>
      <c r="L77" s="346"/>
      <c r="M77" s="348"/>
    </row>
    <row r="78" spans="1:13" s="58" customFormat="1" ht="81" customHeight="1" x14ac:dyDescent="0.25">
      <c r="A78" s="439"/>
      <c r="B78" s="354"/>
      <c r="C78" s="415"/>
      <c r="D78" s="447"/>
      <c r="E78" s="448"/>
      <c r="F78" s="438"/>
      <c r="G78" s="436"/>
      <c r="H78" s="293"/>
      <c r="I78" s="346"/>
      <c r="J78" s="206" t="s">
        <v>498</v>
      </c>
      <c r="K78" s="210">
        <v>0</v>
      </c>
      <c r="L78" s="346"/>
      <c r="M78" s="348"/>
    </row>
    <row r="79" spans="1:13" s="58" customFormat="1" ht="55.15" customHeight="1" x14ac:dyDescent="0.25">
      <c r="A79" s="445" t="s">
        <v>364</v>
      </c>
      <c r="B79" s="426" t="s">
        <v>141</v>
      </c>
      <c r="C79" s="415" t="s">
        <v>116</v>
      </c>
      <c r="D79" s="441"/>
      <c r="E79" s="443"/>
      <c r="F79" s="431"/>
      <c r="G79" s="436" t="s">
        <v>72</v>
      </c>
      <c r="H79" s="292">
        <f>IF(G79='Response Guidelines'!$D$80,'Response Guidelines'!$C$80, IF(G79='Response Guidelines'!$D$81,'Response Guidelines'!$C$81,IF(G79='Response Guidelines'!$D$82,'Response Guidelines'!$C$82,IF(G79='Response Guidelines'!$D$83,'Response Guidelines'!$C$83,IF(G79='Response Guidelines'!$D$84,'Response Guidelines'!$C$84,IF(G79='Response Guidelines'!$D$85,'Response Guidelines'!$C$85,IF(G79='Response Guidelines'!$D$86,'Response Guidelines'!$C$86,"No Rating")))))))</f>
        <v>4</v>
      </c>
      <c r="I79" s="346">
        <f>(H79/$H$91)/_xlfn.XLOOKUP('Scoring Summary'!$D$20,'Response Guidelines'!$D$91:$D$190,'Response Guidelines'!$C$91:$C$190,"",0,1)</f>
        <v>8.849557522123859E-3</v>
      </c>
      <c r="J79" s="206" t="s">
        <v>499</v>
      </c>
      <c r="K79" s="209">
        <f>I79</f>
        <v>8.849557522123859E-3</v>
      </c>
      <c r="L79" s="392"/>
      <c r="M79" s="435"/>
    </row>
    <row r="80" spans="1:13" s="58" customFormat="1" ht="55.15" customHeight="1" x14ac:dyDescent="0.25">
      <c r="A80" s="446"/>
      <c r="B80" s="396"/>
      <c r="C80" s="415"/>
      <c r="D80" s="441"/>
      <c r="E80" s="443"/>
      <c r="F80" s="431"/>
      <c r="G80" s="375"/>
      <c r="H80" s="293"/>
      <c r="I80" s="346"/>
      <c r="J80" s="206" t="s">
        <v>500</v>
      </c>
      <c r="K80" s="211">
        <v>8.0000000000000002E-3</v>
      </c>
      <c r="L80" s="393"/>
      <c r="M80" s="437"/>
    </row>
    <row r="81" spans="1:13" s="58" customFormat="1" ht="55.15" customHeight="1" x14ac:dyDescent="0.25">
      <c r="A81" s="446"/>
      <c r="B81" s="354"/>
      <c r="C81" s="415"/>
      <c r="D81" s="447"/>
      <c r="E81" s="448"/>
      <c r="F81" s="438"/>
      <c r="G81" s="375"/>
      <c r="H81" s="293"/>
      <c r="I81" s="346"/>
      <c r="J81" s="206" t="s">
        <v>501</v>
      </c>
      <c r="K81" s="210">
        <v>0</v>
      </c>
      <c r="L81" s="346"/>
      <c r="M81" s="348"/>
    </row>
    <row r="82" spans="1:13" s="58" customFormat="1" ht="19.149999999999999" customHeight="1" x14ac:dyDescent="0.25">
      <c r="A82" s="394" t="s">
        <v>365</v>
      </c>
      <c r="B82" s="354" t="s">
        <v>142</v>
      </c>
      <c r="C82" s="415" t="s">
        <v>116</v>
      </c>
      <c r="D82" s="400"/>
      <c r="E82" s="401"/>
      <c r="F82" s="403"/>
      <c r="G82" s="391" t="s">
        <v>72</v>
      </c>
      <c r="H82" s="292">
        <f>IF(G82='Response Guidelines'!$D$80,'Response Guidelines'!$C$80, IF(G82='Response Guidelines'!$D$81,'Response Guidelines'!$C$81,IF(G82='Response Guidelines'!$D$82,'Response Guidelines'!$C$82,IF(G82='Response Guidelines'!$D$83,'Response Guidelines'!$C$83,IF(G82='Response Guidelines'!$D$84,'Response Guidelines'!$C$84,IF(G82='Response Guidelines'!$D$85,'Response Guidelines'!$C$85,IF(G82='Response Guidelines'!$D$86,'Response Guidelines'!$C$86,"No Rating")))))))</f>
        <v>4</v>
      </c>
      <c r="I82" s="346">
        <f>(H82/$H$91)/_xlfn.XLOOKUP('Scoring Summary'!$D$20,'Response Guidelines'!$D$91:$D$190,'Response Guidelines'!$C$91:$C$190,"",0,1)</f>
        <v>8.849557522123859E-3</v>
      </c>
      <c r="J82" s="206" t="s">
        <v>502</v>
      </c>
      <c r="K82" s="210">
        <f>I82</f>
        <v>8.849557522123859E-3</v>
      </c>
      <c r="L82" s="346"/>
      <c r="M82" s="348"/>
    </row>
    <row r="83" spans="1:13" s="58" customFormat="1" ht="19.149999999999999" customHeight="1" x14ac:dyDescent="0.25">
      <c r="A83" s="439"/>
      <c r="B83" s="396"/>
      <c r="C83" s="415"/>
      <c r="D83" s="441"/>
      <c r="E83" s="443"/>
      <c r="F83" s="431"/>
      <c r="G83" s="433"/>
      <c r="H83" s="293"/>
      <c r="I83" s="346"/>
      <c r="J83" s="206" t="s">
        <v>503</v>
      </c>
      <c r="K83" s="210">
        <v>8.0000000000000002E-3</v>
      </c>
      <c r="L83" s="393"/>
      <c r="M83" s="437"/>
    </row>
    <row r="84" spans="1:13" s="58" customFormat="1" ht="19.149999999999999" customHeight="1" x14ac:dyDescent="0.25">
      <c r="A84" s="439"/>
      <c r="B84" s="354"/>
      <c r="C84" s="415"/>
      <c r="D84" s="447"/>
      <c r="E84" s="448"/>
      <c r="F84" s="438"/>
      <c r="G84" s="436"/>
      <c r="H84" s="293"/>
      <c r="I84" s="346"/>
      <c r="J84" s="206" t="s">
        <v>504</v>
      </c>
      <c r="K84" s="210">
        <v>0</v>
      </c>
      <c r="L84" s="346"/>
      <c r="M84" s="348"/>
    </row>
    <row r="85" spans="1:13" s="58" customFormat="1" ht="29.45" customHeight="1" x14ac:dyDescent="0.25">
      <c r="A85" s="445" t="s">
        <v>366</v>
      </c>
      <c r="B85" s="354" t="s">
        <v>143</v>
      </c>
      <c r="C85" s="415" t="s">
        <v>116</v>
      </c>
      <c r="D85" s="400"/>
      <c r="E85" s="401"/>
      <c r="F85" s="403"/>
      <c r="G85" s="391" t="s">
        <v>72</v>
      </c>
      <c r="H85" s="292">
        <f>IF(G85='Response Guidelines'!$D$80,'Response Guidelines'!$C$80, IF(G85='Response Guidelines'!$D$81,'Response Guidelines'!$C$81,IF(G85='Response Guidelines'!$D$82,'Response Guidelines'!$C$82,IF(G85='Response Guidelines'!$D$83,'Response Guidelines'!$C$83,IF(G85='Response Guidelines'!$D$84,'Response Guidelines'!$C$84,IF(G85='Response Guidelines'!$D$85,'Response Guidelines'!$C$85,IF(G85='Response Guidelines'!$D$86,'Response Guidelines'!$C$86,"No Rating")))))))</f>
        <v>4</v>
      </c>
      <c r="I85" s="346">
        <f>(H85/$H$91)/_xlfn.XLOOKUP('Scoring Summary'!$D$20,'Response Guidelines'!$D$91:$D$190,'Response Guidelines'!$C$91:$C$190,"",0,1)</f>
        <v>8.849557522123859E-3</v>
      </c>
      <c r="J85" s="206" t="s">
        <v>505</v>
      </c>
      <c r="K85" s="210">
        <f>I85</f>
        <v>8.849557522123859E-3</v>
      </c>
      <c r="L85" s="346"/>
      <c r="M85" s="348"/>
    </row>
    <row r="86" spans="1:13" s="58" customFormat="1" ht="29.45" customHeight="1" x14ac:dyDescent="0.25">
      <c r="A86" s="446"/>
      <c r="B86" s="396"/>
      <c r="C86" s="415"/>
      <c r="D86" s="441"/>
      <c r="E86" s="443"/>
      <c r="F86" s="431"/>
      <c r="G86" s="433"/>
      <c r="H86" s="293"/>
      <c r="I86" s="346"/>
      <c r="J86" s="206" t="s">
        <v>506</v>
      </c>
      <c r="K86" s="210">
        <v>8.0000000000000002E-3</v>
      </c>
      <c r="L86" s="393"/>
      <c r="M86" s="437"/>
    </row>
    <row r="87" spans="1:13" s="58" customFormat="1" ht="29.45" customHeight="1" x14ac:dyDescent="0.25">
      <c r="A87" s="446"/>
      <c r="B87" s="354"/>
      <c r="C87" s="415"/>
      <c r="D87" s="447"/>
      <c r="E87" s="448"/>
      <c r="F87" s="438"/>
      <c r="G87" s="436"/>
      <c r="H87" s="293"/>
      <c r="I87" s="346"/>
      <c r="J87" s="206" t="s">
        <v>507</v>
      </c>
      <c r="K87" s="210">
        <v>0</v>
      </c>
      <c r="L87" s="346"/>
      <c r="M87" s="348"/>
    </row>
    <row r="88" spans="1:13" s="58" customFormat="1" ht="26.45" customHeight="1" x14ac:dyDescent="0.25">
      <c r="A88" s="394" t="s">
        <v>367</v>
      </c>
      <c r="B88" s="354" t="s">
        <v>144</v>
      </c>
      <c r="C88" s="415" t="s">
        <v>116</v>
      </c>
      <c r="D88" s="440"/>
      <c r="E88" s="401"/>
      <c r="F88" s="403"/>
      <c r="G88" s="391" t="s">
        <v>72</v>
      </c>
      <c r="H88" s="292">
        <f>IF(G88='Response Guidelines'!$D$80,'Response Guidelines'!$C$80, IF(G88='Response Guidelines'!$D$81,'Response Guidelines'!$C$81,IF(G88='Response Guidelines'!$D$82,'Response Guidelines'!$C$82,IF(G88='Response Guidelines'!$D$83,'Response Guidelines'!$C$83,IF(G88='Response Guidelines'!$D$84,'Response Guidelines'!$C$84,IF(G88='Response Guidelines'!$D$85,'Response Guidelines'!$C$85,IF(G88='Response Guidelines'!$D$86,'Response Guidelines'!$C$86,"No Rating")))))))</f>
        <v>4</v>
      </c>
      <c r="I88" s="392">
        <f>(H88/$H$91)/_xlfn.XLOOKUP('Scoring Summary'!$D$20,'Response Guidelines'!$D$91:$D$190,'Response Guidelines'!$C$91:$C$190,"",0,1)</f>
        <v>8.849557522123859E-3</v>
      </c>
      <c r="J88" s="206" t="s">
        <v>510</v>
      </c>
      <c r="K88" s="209">
        <f>I88</f>
        <v>8.849557522123859E-3</v>
      </c>
      <c r="L88" s="392"/>
      <c r="M88" s="435"/>
    </row>
    <row r="89" spans="1:13" s="58" customFormat="1" ht="26.45" customHeight="1" x14ac:dyDescent="0.25">
      <c r="A89" s="439"/>
      <c r="B89" s="354"/>
      <c r="C89" s="415"/>
      <c r="D89" s="441"/>
      <c r="E89" s="443"/>
      <c r="F89" s="431"/>
      <c r="G89" s="433"/>
      <c r="H89" s="293"/>
      <c r="I89" s="346"/>
      <c r="J89" s="206" t="s">
        <v>509</v>
      </c>
      <c r="K89" s="210">
        <v>8.0000000000000002E-3</v>
      </c>
      <c r="L89" s="346"/>
      <c r="M89" s="348"/>
    </row>
    <row r="90" spans="1:13" s="58" customFormat="1" ht="26.45" customHeight="1" thickBot="1" x14ac:dyDescent="0.3">
      <c r="A90" s="395"/>
      <c r="B90" s="370"/>
      <c r="C90" s="415"/>
      <c r="D90" s="442"/>
      <c r="E90" s="444"/>
      <c r="F90" s="432"/>
      <c r="G90" s="434"/>
      <c r="H90" s="293"/>
      <c r="I90" s="393"/>
      <c r="J90" s="208" t="s">
        <v>508</v>
      </c>
      <c r="K90" s="212">
        <v>0</v>
      </c>
      <c r="L90" s="347"/>
      <c r="M90" s="349"/>
    </row>
    <row r="91" spans="1:13" s="58" customFormat="1" ht="16.149999999999999" customHeight="1" thickBot="1" x14ac:dyDescent="0.3">
      <c r="A91" s="64"/>
      <c r="B91" s="63" t="s">
        <v>43</v>
      </c>
      <c r="C91" s="63"/>
      <c r="D91" s="63"/>
      <c r="E91" s="63"/>
      <c r="F91" s="63"/>
      <c r="G91" s="63"/>
      <c r="H91" s="161">
        <f>SUM(H13:H90)</f>
        <v>113</v>
      </c>
      <c r="I91" s="247">
        <f>SUM(I13:I90)</f>
        <v>0.249999999999999</v>
      </c>
      <c r="J91" s="311" t="s">
        <v>44</v>
      </c>
      <c r="K91" s="312"/>
      <c r="L91" s="233">
        <f>SUM(L13:L90)</f>
        <v>0</v>
      </c>
      <c r="M91" s="227"/>
    </row>
  </sheetData>
  <mergeCells count="291">
    <mergeCell ref="E2:G2"/>
    <mergeCell ref="A10:A11"/>
    <mergeCell ref="B10:C10"/>
    <mergeCell ref="D10:F10"/>
    <mergeCell ref="A19:A21"/>
    <mergeCell ref="B19:B21"/>
    <mergeCell ref="C19:C21"/>
    <mergeCell ref="D19:D21"/>
    <mergeCell ref="E19:E21"/>
    <mergeCell ref="F19:F21"/>
    <mergeCell ref="G19:G21"/>
    <mergeCell ref="H13:H15"/>
    <mergeCell ref="I13:I15"/>
    <mergeCell ref="L13:L15"/>
    <mergeCell ref="M13:M15"/>
    <mergeCell ref="A16:A18"/>
    <mergeCell ref="B16:B18"/>
    <mergeCell ref="C16:C18"/>
    <mergeCell ref="D16:D18"/>
    <mergeCell ref="E16:E18"/>
    <mergeCell ref="F16:F18"/>
    <mergeCell ref="A13:A15"/>
    <mergeCell ref="B13:B15"/>
    <mergeCell ref="C13:C15"/>
    <mergeCell ref="D13:D15"/>
    <mergeCell ref="E13:E15"/>
    <mergeCell ref="F13:F15"/>
    <mergeCell ref="G13:G15"/>
    <mergeCell ref="H19:H21"/>
    <mergeCell ref="I19:I21"/>
    <mergeCell ref="L19:L21"/>
    <mergeCell ref="M19:M21"/>
    <mergeCell ref="G16:G18"/>
    <mergeCell ref="H16:H18"/>
    <mergeCell ref="I16:I18"/>
    <mergeCell ref="L16:L18"/>
    <mergeCell ref="M16:M18"/>
    <mergeCell ref="A25:A27"/>
    <mergeCell ref="B25:B27"/>
    <mergeCell ref="C25:C27"/>
    <mergeCell ref="D25:D27"/>
    <mergeCell ref="E25:E27"/>
    <mergeCell ref="A22:A24"/>
    <mergeCell ref="B22:B24"/>
    <mergeCell ref="C22:C24"/>
    <mergeCell ref="D22:D24"/>
    <mergeCell ref="E22:E24"/>
    <mergeCell ref="F25:F27"/>
    <mergeCell ref="G25:G27"/>
    <mergeCell ref="H25:H27"/>
    <mergeCell ref="I25:I27"/>
    <mergeCell ref="L25:L27"/>
    <mergeCell ref="M25:M27"/>
    <mergeCell ref="G22:G24"/>
    <mergeCell ref="H22:H24"/>
    <mergeCell ref="I22:I24"/>
    <mergeCell ref="L22:L24"/>
    <mergeCell ref="M22:M24"/>
    <mergeCell ref="F22:F24"/>
    <mergeCell ref="G28:G30"/>
    <mergeCell ref="H28:H30"/>
    <mergeCell ref="I28:I30"/>
    <mergeCell ref="L28:L30"/>
    <mergeCell ref="M28:M30"/>
    <mergeCell ref="F28:F30"/>
    <mergeCell ref="A28:A30"/>
    <mergeCell ref="B28:B30"/>
    <mergeCell ref="C28:C30"/>
    <mergeCell ref="D28:D30"/>
    <mergeCell ref="E28:E30"/>
    <mergeCell ref="A34:A36"/>
    <mergeCell ref="B34:B36"/>
    <mergeCell ref="C34:C36"/>
    <mergeCell ref="D34:D36"/>
    <mergeCell ref="E34:E36"/>
    <mergeCell ref="A31:A33"/>
    <mergeCell ref="B31:B33"/>
    <mergeCell ref="C31:C33"/>
    <mergeCell ref="D31:D33"/>
    <mergeCell ref="E31:E33"/>
    <mergeCell ref="F34:F36"/>
    <mergeCell ref="G34:G36"/>
    <mergeCell ref="H34:H36"/>
    <mergeCell ref="I34:I36"/>
    <mergeCell ref="L34:L36"/>
    <mergeCell ref="M34:M36"/>
    <mergeCell ref="G31:G33"/>
    <mergeCell ref="H31:H33"/>
    <mergeCell ref="I31:I33"/>
    <mergeCell ref="L31:L33"/>
    <mergeCell ref="M31:M33"/>
    <mergeCell ref="F31:F33"/>
    <mergeCell ref="A40:A42"/>
    <mergeCell ref="B40:B42"/>
    <mergeCell ref="C40:C42"/>
    <mergeCell ref="D40:D42"/>
    <mergeCell ref="E40:E42"/>
    <mergeCell ref="A37:A39"/>
    <mergeCell ref="B37:B39"/>
    <mergeCell ref="C37:C39"/>
    <mergeCell ref="D37:D39"/>
    <mergeCell ref="E37:E39"/>
    <mergeCell ref="F40:F42"/>
    <mergeCell ref="G40:G42"/>
    <mergeCell ref="H40:H42"/>
    <mergeCell ref="I40:I42"/>
    <mergeCell ref="L40:L42"/>
    <mergeCell ref="M40:M42"/>
    <mergeCell ref="G37:G39"/>
    <mergeCell ref="H37:H39"/>
    <mergeCell ref="I37:I39"/>
    <mergeCell ref="L37:L39"/>
    <mergeCell ref="M37:M39"/>
    <mergeCell ref="F37:F39"/>
    <mergeCell ref="A46:A48"/>
    <mergeCell ref="B46:B48"/>
    <mergeCell ref="C46:C48"/>
    <mergeCell ref="D46:D48"/>
    <mergeCell ref="E46:E48"/>
    <mergeCell ref="A43:A45"/>
    <mergeCell ref="B43:B45"/>
    <mergeCell ref="C43:C45"/>
    <mergeCell ref="D43:D45"/>
    <mergeCell ref="E43:E45"/>
    <mergeCell ref="F46:F48"/>
    <mergeCell ref="G46:G48"/>
    <mergeCell ref="H46:H48"/>
    <mergeCell ref="I46:I48"/>
    <mergeCell ref="L46:L48"/>
    <mergeCell ref="M46:M48"/>
    <mergeCell ref="G43:G45"/>
    <mergeCell ref="H43:H45"/>
    <mergeCell ref="I43:I45"/>
    <mergeCell ref="L43:L45"/>
    <mergeCell ref="M43:M45"/>
    <mergeCell ref="F43:F45"/>
    <mergeCell ref="A52:A54"/>
    <mergeCell ref="B52:B54"/>
    <mergeCell ref="C52:C54"/>
    <mergeCell ref="D52:D54"/>
    <mergeCell ref="E52:E54"/>
    <mergeCell ref="A49:A51"/>
    <mergeCell ref="B49:B51"/>
    <mergeCell ref="C49:C51"/>
    <mergeCell ref="D49:D51"/>
    <mergeCell ref="E49:E51"/>
    <mergeCell ref="F52:F54"/>
    <mergeCell ref="G52:G54"/>
    <mergeCell ref="H52:H54"/>
    <mergeCell ref="I52:I54"/>
    <mergeCell ref="L52:L54"/>
    <mergeCell ref="M52:M54"/>
    <mergeCell ref="G49:G51"/>
    <mergeCell ref="H49:H51"/>
    <mergeCell ref="I49:I51"/>
    <mergeCell ref="L49:L51"/>
    <mergeCell ref="M49:M51"/>
    <mergeCell ref="F49:F51"/>
    <mergeCell ref="A58:A60"/>
    <mergeCell ref="B58:B60"/>
    <mergeCell ref="C58:C60"/>
    <mergeCell ref="D58:D60"/>
    <mergeCell ref="E58:E60"/>
    <mergeCell ref="A55:A57"/>
    <mergeCell ref="B55:B57"/>
    <mergeCell ref="C55:C57"/>
    <mergeCell ref="D55:D57"/>
    <mergeCell ref="E55:E57"/>
    <mergeCell ref="F58:F60"/>
    <mergeCell ref="G58:G60"/>
    <mergeCell ref="H58:H60"/>
    <mergeCell ref="I58:I60"/>
    <mergeCell ref="L58:L60"/>
    <mergeCell ref="M58:M60"/>
    <mergeCell ref="G55:G57"/>
    <mergeCell ref="H55:H57"/>
    <mergeCell ref="I55:I57"/>
    <mergeCell ref="L55:L57"/>
    <mergeCell ref="M55:M57"/>
    <mergeCell ref="F55:F57"/>
    <mergeCell ref="A64:A66"/>
    <mergeCell ref="B64:B66"/>
    <mergeCell ref="C64:C66"/>
    <mergeCell ref="D64:D66"/>
    <mergeCell ref="E64:E66"/>
    <mergeCell ref="A61:A63"/>
    <mergeCell ref="B61:B63"/>
    <mergeCell ref="C61:C63"/>
    <mergeCell ref="D61:D63"/>
    <mergeCell ref="E61:E63"/>
    <mergeCell ref="F64:F66"/>
    <mergeCell ref="G64:G66"/>
    <mergeCell ref="H64:H66"/>
    <mergeCell ref="I64:I66"/>
    <mergeCell ref="L64:L66"/>
    <mergeCell ref="M64:M66"/>
    <mergeCell ref="G61:G63"/>
    <mergeCell ref="H61:H63"/>
    <mergeCell ref="I61:I63"/>
    <mergeCell ref="L61:L63"/>
    <mergeCell ref="M61:M63"/>
    <mergeCell ref="F61:F63"/>
    <mergeCell ref="A70:A72"/>
    <mergeCell ref="B70:B72"/>
    <mergeCell ref="C70:C72"/>
    <mergeCell ref="D70:D72"/>
    <mergeCell ref="E70:E72"/>
    <mergeCell ref="A67:A69"/>
    <mergeCell ref="B67:B69"/>
    <mergeCell ref="C67:C69"/>
    <mergeCell ref="D67:D69"/>
    <mergeCell ref="E67:E69"/>
    <mergeCell ref="F70:F72"/>
    <mergeCell ref="G70:G72"/>
    <mergeCell ref="H70:H72"/>
    <mergeCell ref="I70:I72"/>
    <mergeCell ref="L70:L72"/>
    <mergeCell ref="M70:M72"/>
    <mergeCell ref="G67:G69"/>
    <mergeCell ref="H67:H69"/>
    <mergeCell ref="I67:I69"/>
    <mergeCell ref="L67:L69"/>
    <mergeCell ref="M67:M69"/>
    <mergeCell ref="F67:F69"/>
    <mergeCell ref="A76:A78"/>
    <mergeCell ref="B76:B78"/>
    <mergeCell ref="C76:C78"/>
    <mergeCell ref="D76:D78"/>
    <mergeCell ref="E76:E78"/>
    <mergeCell ref="A73:A75"/>
    <mergeCell ref="B73:B75"/>
    <mergeCell ref="C73:C75"/>
    <mergeCell ref="D73:D75"/>
    <mergeCell ref="E73:E75"/>
    <mergeCell ref="F76:F78"/>
    <mergeCell ref="G76:G78"/>
    <mergeCell ref="H76:H78"/>
    <mergeCell ref="I76:I78"/>
    <mergeCell ref="L76:L78"/>
    <mergeCell ref="M76:M78"/>
    <mergeCell ref="G73:G75"/>
    <mergeCell ref="H73:H75"/>
    <mergeCell ref="I73:I75"/>
    <mergeCell ref="L73:L75"/>
    <mergeCell ref="M73:M75"/>
    <mergeCell ref="F73:F75"/>
    <mergeCell ref="A82:A84"/>
    <mergeCell ref="B82:B84"/>
    <mergeCell ref="C82:C84"/>
    <mergeCell ref="D82:D84"/>
    <mergeCell ref="E82:E84"/>
    <mergeCell ref="A79:A81"/>
    <mergeCell ref="B79:B81"/>
    <mergeCell ref="C79:C81"/>
    <mergeCell ref="D79:D81"/>
    <mergeCell ref="E79:E81"/>
    <mergeCell ref="F82:F84"/>
    <mergeCell ref="G82:G84"/>
    <mergeCell ref="H82:H84"/>
    <mergeCell ref="I82:I84"/>
    <mergeCell ref="L82:L84"/>
    <mergeCell ref="M82:M84"/>
    <mergeCell ref="G79:G81"/>
    <mergeCell ref="H79:H81"/>
    <mergeCell ref="I79:I81"/>
    <mergeCell ref="L79:L81"/>
    <mergeCell ref="M79:M81"/>
    <mergeCell ref="F79:F81"/>
    <mergeCell ref="A88:A90"/>
    <mergeCell ref="B88:B90"/>
    <mergeCell ref="C88:C90"/>
    <mergeCell ref="D88:D90"/>
    <mergeCell ref="E88:E90"/>
    <mergeCell ref="A85:A87"/>
    <mergeCell ref="B85:B87"/>
    <mergeCell ref="C85:C87"/>
    <mergeCell ref="D85:D87"/>
    <mergeCell ref="E85:E87"/>
    <mergeCell ref="J91:K91"/>
    <mergeCell ref="F88:F90"/>
    <mergeCell ref="G88:G90"/>
    <mergeCell ref="H88:H90"/>
    <mergeCell ref="I88:I90"/>
    <mergeCell ref="L88:L90"/>
    <mergeCell ref="M88:M90"/>
    <mergeCell ref="G85:G87"/>
    <mergeCell ref="H85:H87"/>
    <mergeCell ref="I85:I87"/>
    <mergeCell ref="L85:L87"/>
    <mergeCell ref="M85:M87"/>
    <mergeCell ref="F85:F87"/>
  </mergeCells>
  <dataValidations count="14">
    <dataValidation type="list" allowBlank="1" showInputMessage="1" showErrorMessage="1" sqref="D40:D42" xr:uid="{0A01E8C8-BD26-435B-9C45-5806DD118EFB}">
      <formula1>$J$40:$J$42</formula1>
    </dataValidation>
    <dataValidation type="list" allowBlank="1" showInputMessage="1" showErrorMessage="1" sqref="D37:D39" xr:uid="{C6C9E7F9-DD83-4FD4-9675-C0419EB77FF1}">
      <formula1>$J$37:$J$39</formula1>
    </dataValidation>
    <dataValidation type="list" allowBlank="1" showInputMessage="1" showErrorMessage="1" sqref="D34:D36" xr:uid="{B28C894F-99DD-4EEA-A3A3-27A6A0BF9682}">
      <formula1>$J$34:$J$36</formula1>
    </dataValidation>
    <dataValidation type="list" allowBlank="1" showInputMessage="1" showErrorMessage="1" sqref="D31:D33" xr:uid="{0333545A-FC37-4A2B-844C-3C8A40711756}">
      <formula1>$J$31:$J$33</formula1>
    </dataValidation>
    <dataValidation type="list" allowBlank="1" showInputMessage="1" showErrorMessage="1" sqref="D28:D30" xr:uid="{4959AE86-A858-4E90-A984-4A4BA58F39B9}">
      <formula1>$J$28:$J$30</formula1>
    </dataValidation>
    <dataValidation type="list" allowBlank="1" showInputMessage="1" showErrorMessage="1" sqref="D25:D27" xr:uid="{F12E9786-D534-4322-A6E0-881030172E49}">
      <formula1>$J$25:$J$27</formula1>
    </dataValidation>
    <dataValidation type="list" allowBlank="1" showInputMessage="1" showErrorMessage="1" sqref="D22:D24" xr:uid="{C0947A87-36C8-48C5-9E7C-6CB4C9647B8B}">
      <formula1>$J$22:$J$24</formula1>
    </dataValidation>
    <dataValidation type="list" allowBlank="1" showInputMessage="1" showErrorMessage="1" sqref="D19:D21" xr:uid="{E743EBF9-896C-4D7F-BDC3-39B70BBBD1E1}">
      <formula1>$J$19:$J$21</formula1>
    </dataValidation>
    <dataValidation type="list" allowBlank="1" showInputMessage="1" showErrorMessage="1" sqref="D16:D18" xr:uid="{769423FE-49B2-4190-A6AE-548F703C3E86}">
      <formula1>$J$16:$J$18</formula1>
    </dataValidation>
    <dataValidation type="list" allowBlank="1" showInputMessage="1" showErrorMessage="1" sqref="D13:D15" xr:uid="{EA2B6870-D045-4AD6-815C-D4725ECD3E53}">
      <formula1>$J$13:$J$15</formula1>
    </dataValidation>
    <dataValidation type="list" allowBlank="1" showInputMessage="1" showErrorMessage="1" sqref="D43:D45 D52:D54 D61:D63 D70:D72 D79:D81" xr:uid="{766588C4-B2FD-48FF-A3C6-883FD275A40F}">
      <formula1>$J$43:$J$45</formula1>
    </dataValidation>
    <dataValidation type="list" allowBlank="1" showInputMessage="1" showErrorMessage="1" sqref="D76:D78 D67:D69 D58:D60 D49:D51 D88:D90" xr:uid="{5A9FC54F-DBA5-4BCC-8642-D43E6069EF3A}">
      <formula1>$J$76:$J$78</formula1>
    </dataValidation>
    <dataValidation type="list" allowBlank="1" showInputMessage="1" showErrorMessage="1" sqref="D46:D48 D55:D57 D64:D66 D73:D75 D82:D87" xr:uid="{315FC40C-F3E2-46F2-B730-1C07B26ED4A3}">
      <formula1>$J$46:$J$48</formula1>
    </dataValidation>
    <dataValidation type="list" allowBlank="1" showInputMessage="1" showErrorMessage="1" sqref="D12" xr:uid="{96277184-CCF8-4E5E-BF31-CBE8A080D143}">
      <formula1>#REF!</formula1>
    </dataValidation>
  </dataValidations>
  <pageMargins left="0.25" right="0.25" top="0.75" bottom="0.75" header="0.3" footer="0.3"/>
  <pageSetup paperSize="9" scale="13"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4DC8755-3976-4BFE-9D2D-ED19B01CE30A}">
          <x14:formula1>
            <xm:f>'Response Guidelines'!$D$80:$D$86</xm:f>
          </x14:formula1>
          <xm:sqref>G13:G60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98132-2236-444E-960D-A8547080DB83}">
  <sheetPr>
    <tabColor theme="9"/>
    <pageSetUpPr fitToPage="1"/>
  </sheetPr>
  <dimension ref="A1:M93"/>
  <sheetViews>
    <sheetView topLeftCell="D1" zoomScale="70" zoomScaleNormal="70" workbookViewId="0">
      <selection activeCell="J69" sqref="J69"/>
    </sheetView>
  </sheetViews>
  <sheetFormatPr defaultColWidth="9.140625" defaultRowHeight="11.25" x14ac:dyDescent="0.2"/>
  <cols>
    <col min="1" max="1" width="6.42578125" style="19" customWidth="1"/>
    <col min="2" max="2" width="37.140625" style="18" customWidth="1"/>
    <col min="3" max="3" width="37.7109375" style="18" customWidth="1"/>
    <col min="4" max="5" width="23.140625" style="18" customWidth="1"/>
    <col min="6" max="6" width="25.140625" style="18" customWidth="1"/>
    <col min="7" max="7" width="11.28515625" style="18" customWidth="1"/>
    <col min="8" max="8" width="7.5703125" style="18" customWidth="1"/>
    <col min="9" max="9" width="7.140625" style="154" customWidth="1"/>
    <col min="10" max="10" width="23.85546875" style="16" customWidth="1"/>
    <col min="11" max="11" width="5.28515625" style="193" customWidth="1"/>
    <col min="12" max="12" width="7.140625" style="13" customWidth="1"/>
    <col min="13" max="13" width="40.42578125" style="14" customWidth="1"/>
    <col min="14" max="14" width="8.5703125" style="13" customWidth="1"/>
    <col min="15" max="16384" width="9.140625" style="13"/>
  </cols>
  <sheetData>
    <row r="1" spans="1:13" x14ac:dyDescent="0.2">
      <c r="B1" s="87"/>
      <c r="C1" s="87"/>
      <c r="D1" s="87"/>
      <c r="E1" s="87"/>
      <c r="F1" s="87"/>
      <c r="G1" s="87"/>
      <c r="H1" s="87"/>
    </row>
    <row r="2" spans="1:13" ht="16.149999999999999" customHeight="1" x14ac:dyDescent="0.25">
      <c r="B2" s="11" t="s">
        <v>77</v>
      </c>
      <c r="C2" s="12">
        <f>'Scoring Summary'!C2</f>
        <v>0</v>
      </c>
      <c r="D2" s="55"/>
      <c r="E2" s="333" t="s">
        <v>98</v>
      </c>
      <c r="F2" s="333"/>
      <c r="G2" s="333"/>
      <c r="H2" s="86"/>
      <c r="I2" s="155"/>
      <c r="J2" s="55"/>
      <c r="K2" s="156"/>
      <c r="L2" s="55"/>
      <c r="M2" s="55"/>
    </row>
    <row r="3" spans="1:13" ht="16.149999999999999" customHeight="1" x14ac:dyDescent="0.25">
      <c r="B3" s="11" t="s">
        <v>80</v>
      </c>
      <c r="C3" s="12">
        <f>'Scoring Summary'!C3</f>
        <v>0</v>
      </c>
      <c r="D3" s="55"/>
      <c r="E3" s="95" t="s">
        <v>99</v>
      </c>
      <c r="F3" s="86" t="s">
        <v>53</v>
      </c>
      <c r="G3" s="86"/>
      <c r="H3" s="55"/>
      <c r="I3" s="156"/>
      <c r="J3" s="55"/>
      <c r="K3" s="156"/>
      <c r="L3" s="55"/>
      <c r="M3" s="55"/>
    </row>
    <row r="4" spans="1:13" ht="14.45" customHeight="1" x14ac:dyDescent="0.25">
      <c r="B4" s="11" t="s">
        <v>96</v>
      </c>
      <c r="C4" s="10">
        <f>'Scoring Summary'!C4</f>
        <v>0</v>
      </c>
      <c r="D4" s="55"/>
      <c r="E4" s="86"/>
      <c r="F4" s="86"/>
      <c r="G4" s="86"/>
      <c r="H4" s="55"/>
      <c r="I4" s="156"/>
      <c r="J4" s="55"/>
      <c r="K4" s="156"/>
      <c r="L4" s="55"/>
      <c r="M4" s="55"/>
    </row>
    <row r="5" spans="1:13" ht="14.45" customHeight="1" x14ac:dyDescent="0.25">
      <c r="B5" s="11" t="s">
        <v>82</v>
      </c>
      <c r="C5" s="10">
        <f>'Scoring Summary'!C5</f>
        <v>0</v>
      </c>
      <c r="D5" s="55"/>
      <c r="E5" s="55"/>
      <c r="F5" s="55"/>
      <c r="G5" s="55"/>
      <c r="H5" s="55"/>
      <c r="I5" s="156"/>
      <c r="J5" s="55"/>
      <c r="K5" s="156"/>
      <c r="L5" s="55"/>
      <c r="M5" s="55"/>
    </row>
    <row r="6" spans="1:13" ht="14.45" customHeight="1" x14ac:dyDescent="0.25">
      <c r="B6" s="11" t="s">
        <v>83</v>
      </c>
      <c r="C6" s="10">
        <f>'Scoring Summary'!C6</f>
        <v>0</v>
      </c>
      <c r="D6" s="55"/>
      <c r="E6" s="55"/>
      <c r="F6" s="55"/>
      <c r="G6" s="55"/>
      <c r="H6" s="55"/>
      <c r="I6" s="156"/>
      <c r="J6" s="55"/>
      <c r="K6" s="156"/>
      <c r="L6" s="55"/>
      <c r="M6" s="55"/>
    </row>
    <row r="7" spans="1:13" ht="27.6" customHeight="1" x14ac:dyDescent="0.25">
      <c r="B7" s="11" t="s">
        <v>84</v>
      </c>
      <c r="C7" s="10"/>
      <c r="D7" s="55"/>
      <c r="E7" s="55"/>
      <c r="F7" s="55"/>
      <c r="G7" s="55"/>
      <c r="H7" s="55"/>
      <c r="I7" s="156"/>
      <c r="J7" s="55"/>
      <c r="K7" s="156"/>
      <c r="L7" s="55"/>
      <c r="M7" s="55"/>
    </row>
    <row r="8" spans="1:13" ht="6.4" customHeight="1" x14ac:dyDescent="0.25">
      <c r="B8" s="120"/>
      <c r="C8" s="121"/>
      <c r="D8" s="55"/>
      <c r="E8" s="55"/>
      <c r="F8" s="55"/>
      <c r="G8" s="55"/>
      <c r="H8" s="55"/>
      <c r="I8" s="156"/>
      <c r="J8" s="55"/>
      <c r="K8" s="156"/>
      <c r="L8" s="55"/>
      <c r="M8" s="55"/>
    </row>
    <row r="9" spans="1:13" ht="12" thickBot="1" x14ac:dyDescent="0.25">
      <c r="B9" s="35"/>
      <c r="C9" s="35"/>
      <c r="D9" s="35"/>
      <c r="E9" s="35"/>
      <c r="F9" s="35"/>
      <c r="G9" s="35"/>
      <c r="H9" s="35"/>
    </row>
    <row r="10" spans="1:13" ht="14.45" customHeight="1" x14ac:dyDescent="0.2">
      <c r="A10" s="418" t="s">
        <v>14</v>
      </c>
      <c r="B10" s="298" t="s">
        <v>15</v>
      </c>
      <c r="C10" s="299"/>
      <c r="D10" s="300" t="s">
        <v>16</v>
      </c>
      <c r="E10" s="301"/>
      <c r="F10" s="301"/>
      <c r="G10" s="217"/>
      <c r="H10" s="85"/>
      <c r="I10" s="157" t="s">
        <v>17</v>
      </c>
      <c r="J10" s="83"/>
      <c r="K10" s="194"/>
      <c r="L10" s="83"/>
      <c r="M10" s="82"/>
    </row>
    <row r="11" spans="1:13" s="58" customFormat="1" ht="58.15" customHeight="1" thickBot="1" x14ac:dyDescent="0.3">
      <c r="A11" s="419"/>
      <c r="B11" s="162" t="s">
        <v>18</v>
      </c>
      <c r="C11" s="80" t="s">
        <v>19</v>
      </c>
      <c r="D11" s="163" t="s">
        <v>20</v>
      </c>
      <c r="E11" s="164" t="s">
        <v>21</v>
      </c>
      <c r="F11" s="164" t="s">
        <v>22</v>
      </c>
      <c r="G11" s="231" t="s">
        <v>23</v>
      </c>
      <c r="H11" s="166" t="s">
        <v>24</v>
      </c>
      <c r="I11" s="182" t="s">
        <v>25</v>
      </c>
      <c r="J11" s="168" t="s">
        <v>26</v>
      </c>
      <c r="K11" s="197" t="s">
        <v>27</v>
      </c>
      <c r="L11" s="170" t="s">
        <v>28</v>
      </c>
      <c r="M11" s="171" t="s">
        <v>29</v>
      </c>
    </row>
    <row r="12" spans="1:13" s="131" customFormat="1" ht="25.9" customHeight="1" thickBot="1" x14ac:dyDescent="0.3">
      <c r="A12" s="214" t="s">
        <v>549</v>
      </c>
      <c r="B12" s="173" t="s">
        <v>145</v>
      </c>
      <c r="C12" s="143"/>
      <c r="D12" s="144"/>
      <c r="E12" s="145"/>
      <c r="F12" s="145"/>
      <c r="G12" s="235"/>
      <c r="H12" s="146"/>
      <c r="I12" s="158"/>
      <c r="J12" s="148"/>
      <c r="K12" s="195"/>
      <c r="L12" s="147"/>
      <c r="M12" s="150"/>
    </row>
    <row r="13" spans="1:13" s="70" customFormat="1" ht="29.45" customHeight="1" x14ac:dyDescent="0.25">
      <c r="A13" s="487" t="s">
        <v>550</v>
      </c>
      <c r="B13" s="426" t="s">
        <v>243</v>
      </c>
      <c r="C13" s="435" t="s">
        <v>244</v>
      </c>
      <c r="D13" s="309"/>
      <c r="E13" s="310"/>
      <c r="F13" s="289"/>
      <c r="G13" s="433" t="s">
        <v>33</v>
      </c>
      <c r="H13" s="317">
        <f>IF(G13='Response Guidelines'!$D$80,'Response Guidelines'!$C$80, IF(G13='Response Guidelines'!$D$81,'Response Guidelines'!$C$81,IF(G13='Response Guidelines'!$D$82,'Response Guidelines'!$C$82,IF(G13='Response Guidelines'!$D$83,'Response Guidelines'!$C$83,IF(G13='Response Guidelines'!$D$84,'Response Guidelines'!$C$84,IF(G13='Response Guidelines'!$D$85,'Response Guidelines'!$C$85,IF(G13='Response Guidelines'!$D$86,'Response Guidelines'!$C$86,"No Rating")))))))</f>
        <v>3</v>
      </c>
      <c r="I13" s="489">
        <f>(H13/$H$93)/_xlfn.XLOOKUP('Scoring Summary'!$D$21,'Response Guidelines'!$D$91:$D$190,'Response Guidelines'!$C$91:$C$190,"",0,1)</f>
        <v>1.1095890410958863E-2</v>
      </c>
      <c r="J13" s="66" t="s">
        <v>247</v>
      </c>
      <c r="K13" s="209">
        <f>I13</f>
        <v>1.1095890410958863E-2</v>
      </c>
      <c r="L13" s="392"/>
      <c r="M13" s="319"/>
    </row>
    <row r="14" spans="1:13" s="70" customFormat="1" ht="27.6" customHeight="1" x14ac:dyDescent="0.25">
      <c r="A14" s="487"/>
      <c r="B14" s="354"/>
      <c r="C14" s="348"/>
      <c r="D14" s="283"/>
      <c r="E14" s="286"/>
      <c r="F14" s="289"/>
      <c r="G14" s="433"/>
      <c r="H14" s="293"/>
      <c r="I14" s="452"/>
      <c r="J14" s="66" t="s">
        <v>246</v>
      </c>
      <c r="K14" s="210">
        <f>K13/2</f>
        <v>5.5479452054794315E-3</v>
      </c>
      <c r="L14" s="346"/>
      <c r="M14" s="281"/>
    </row>
    <row r="15" spans="1:13" s="70" customFormat="1" ht="30" customHeight="1" x14ac:dyDescent="0.25">
      <c r="A15" s="488"/>
      <c r="B15" s="354"/>
      <c r="C15" s="348"/>
      <c r="D15" s="284"/>
      <c r="E15" s="287"/>
      <c r="F15" s="290"/>
      <c r="G15" s="436"/>
      <c r="H15" s="474"/>
      <c r="I15" s="392"/>
      <c r="J15" s="66" t="s">
        <v>245</v>
      </c>
      <c r="K15" s="210">
        <v>0</v>
      </c>
      <c r="L15" s="346"/>
      <c r="M15" s="281"/>
    </row>
    <row r="16" spans="1:13" s="58" customFormat="1" ht="45" customHeight="1" x14ac:dyDescent="0.25">
      <c r="A16" s="485" t="s">
        <v>551</v>
      </c>
      <c r="B16" s="426" t="s">
        <v>240</v>
      </c>
      <c r="C16" s="348" t="s">
        <v>242</v>
      </c>
      <c r="D16" s="282"/>
      <c r="E16" s="285"/>
      <c r="F16" s="288"/>
      <c r="G16" s="375" t="s">
        <v>73</v>
      </c>
      <c r="H16" s="292">
        <f>IF(G16='Response Guidelines'!$D$80,'Response Guidelines'!$C$80, IF(G16='Response Guidelines'!$D$81,'Response Guidelines'!$C$81,IF(G16='Response Guidelines'!$D$82,'Response Guidelines'!$C$82,IF(G16='Response Guidelines'!$D$83,'Response Guidelines'!$C$83,IF(G16='Response Guidelines'!$D$84,'Response Guidelines'!$C$84,IF(G16='Response Guidelines'!$D$85,'Response Guidelines'!$C$85,IF(G16='Response Guidelines'!$D$86,'Response Guidelines'!$C$86,"No Rating")))))))</f>
        <v>5</v>
      </c>
      <c r="I16" s="392">
        <f>(H16/$H$93)/_xlfn.XLOOKUP('Scoring Summary'!$D$21,'Response Guidelines'!$D$91:$D$190,'Response Guidelines'!$C$91:$C$190,"",0,1)</f>
        <v>1.8493150684931438E-2</v>
      </c>
      <c r="J16" s="66" t="s">
        <v>271</v>
      </c>
      <c r="K16" s="210">
        <f>I16</f>
        <v>1.8493150684931438E-2</v>
      </c>
      <c r="L16" s="346"/>
      <c r="M16" s="281"/>
    </row>
    <row r="17" spans="1:13" s="58" customFormat="1" ht="34.9" customHeight="1" x14ac:dyDescent="0.25">
      <c r="A17" s="485"/>
      <c r="B17" s="354"/>
      <c r="C17" s="348"/>
      <c r="D17" s="283"/>
      <c r="E17" s="286"/>
      <c r="F17" s="289"/>
      <c r="G17" s="375"/>
      <c r="H17" s="293"/>
      <c r="I17" s="346"/>
      <c r="J17" s="69" t="s">
        <v>239</v>
      </c>
      <c r="K17" s="210">
        <f>K16/2</f>
        <v>9.2465753424657189E-3</v>
      </c>
      <c r="L17" s="346"/>
      <c r="M17" s="281"/>
    </row>
    <row r="18" spans="1:13" s="58" customFormat="1" ht="34.9" customHeight="1" x14ac:dyDescent="0.25">
      <c r="A18" s="486"/>
      <c r="B18" s="354"/>
      <c r="C18" s="437"/>
      <c r="D18" s="283"/>
      <c r="E18" s="286"/>
      <c r="F18" s="289"/>
      <c r="G18" s="391"/>
      <c r="H18" s="293"/>
      <c r="I18" s="393"/>
      <c r="J18" s="207" t="s">
        <v>241</v>
      </c>
      <c r="K18" s="211">
        <v>0</v>
      </c>
      <c r="L18" s="393"/>
      <c r="M18" s="281"/>
    </row>
    <row r="19" spans="1:13" s="58" customFormat="1" ht="17.45" customHeight="1" x14ac:dyDescent="0.25">
      <c r="A19" s="254" t="s">
        <v>552</v>
      </c>
      <c r="B19" s="140" t="s">
        <v>146</v>
      </c>
      <c r="C19" s="132"/>
      <c r="D19" s="151"/>
      <c r="E19" s="133"/>
      <c r="F19" s="152"/>
      <c r="G19" s="245"/>
      <c r="H19" s="153"/>
      <c r="I19" s="183"/>
      <c r="J19" s="133"/>
      <c r="K19" s="196"/>
      <c r="L19" s="196"/>
      <c r="M19" s="135"/>
    </row>
    <row r="20" spans="1:13" s="58" customFormat="1" ht="100.15" customHeight="1" x14ac:dyDescent="0.25">
      <c r="A20" s="491" t="s">
        <v>553</v>
      </c>
      <c r="B20" s="426" t="s">
        <v>248</v>
      </c>
      <c r="C20" s="438" t="s">
        <v>272</v>
      </c>
      <c r="D20" s="440"/>
      <c r="E20" s="443"/>
      <c r="F20" s="496"/>
      <c r="G20" s="436" t="s">
        <v>72</v>
      </c>
      <c r="H20" s="293">
        <f>IF(G20='Response Guidelines'!$D$80,'Response Guidelines'!$C$80, IF(G20='Response Guidelines'!$D$81,'Response Guidelines'!$C$81,IF(G20='Response Guidelines'!$D$82,'Response Guidelines'!$C$82,IF(G20='Response Guidelines'!$D$83,'Response Guidelines'!$C$83,IF(G20='Response Guidelines'!$D$84,'Response Guidelines'!$C$84,IF(G20='Response Guidelines'!$D$85,'Response Guidelines'!$C$85,IF(G20='Response Guidelines'!$D$86,'Response Guidelines'!$C$86,"No Rating")))))))</f>
        <v>4</v>
      </c>
      <c r="I20" s="392">
        <f>(H20/$H$93)/_xlfn.XLOOKUP('Scoring Summary'!$D$21,'Response Guidelines'!$D$91:$D$190,'Response Guidelines'!$C$91:$C$190,"",0,1)</f>
        <v>1.4794520547945151E-2</v>
      </c>
      <c r="J20" s="68" t="s">
        <v>273</v>
      </c>
      <c r="K20" s="209">
        <f>I20</f>
        <v>1.4794520547945151E-2</v>
      </c>
      <c r="L20" s="392"/>
      <c r="M20" s="435"/>
    </row>
    <row r="21" spans="1:13" s="58" customFormat="1" ht="93" customHeight="1" x14ac:dyDescent="0.25">
      <c r="A21" s="491"/>
      <c r="B21" s="354"/>
      <c r="C21" s="402"/>
      <c r="D21" s="441"/>
      <c r="E21" s="443"/>
      <c r="F21" s="496"/>
      <c r="G21" s="375"/>
      <c r="H21" s="293"/>
      <c r="I21" s="346"/>
      <c r="J21" s="66" t="s">
        <v>275</v>
      </c>
      <c r="K21" s="210">
        <f>K20 * 0.3</f>
        <v>4.438356164383545E-3</v>
      </c>
      <c r="L21" s="346"/>
      <c r="M21" s="348"/>
    </row>
    <row r="22" spans="1:13" s="58" customFormat="1" ht="110.45" customHeight="1" x14ac:dyDescent="0.25">
      <c r="A22" s="492"/>
      <c r="B22" s="354"/>
      <c r="C22" s="402"/>
      <c r="D22" s="447"/>
      <c r="E22" s="448"/>
      <c r="F22" s="497"/>
      <c r="G22" s="375"/>
      <c r="H22" s="293"/>
      <c r="I22" s="346"/>
      <c r="J22" s="66" t="s">
        <v>274</v>
      </c>
      <c r="K22" s="210">
        <v>0</v>
      </c>
      <c r="L22" s="346"/>
      <c r="M22" s="348"/>
    </row>
    <row r="23" spans="1:13" s="58" customFormat="1" ht="23.45" customHeight="1" x14ac:dyDescent="0.25">
      <c r="A23" s="490" t="s">
        <v>554</v>
      </c>
      <c r="B23" s="354" t="s">
        <v>249</v>
      </c>
      <c r="C23" s="493" t="s">
        <v>258</v>
      </c>
      <c r="D23" s="400"/>
      <c r="E23" s="401"/>
      <c r="F23" s="498"/>
      <c r="G23" s="375" t="s">
        <v>33</v>
      </c>
      <c r="H23" s="292">
        <f>IF(G23='Response Guidelines'!$D$80,'Response Guidelines'!$C$80, IF(G23='Response Guidelines'!$D$81,'Response Guidelines'!$C$81,IF(G23='Response Guidelines'!$D$82,'Response Guidelines'!$C$82,IF(G23='Response Guidelines'!$D$83,'Response Guidelines'!$C$83,IF(G23='Response Guidelines'!$D$84,'Response Guidelines'!$C$84,IF(G23='Response Guidelines'!$D$85,'Response Guidelines'!$C$85,IF(G23='Response Guidelines'!$D$86,'Response Guidelines'!$C$86,"No Rating")))))))</f>
        <v>3</v>
      </c>
      <c r="I23" s="392">
        <f>(H23/$H$93)/_xlfn.XLOOKUP('Scoring Summary'!$D$21,'Response Guidelines'!$D$91:$D$190,'Response Guidelines'!$C$91:$C$190,"",0,1)</f>
        <v>1.1095890410958863E-2</v>
      </c>
      <c r="J23" s="66" t="s">
        <v>251</v>
      </c>
      <c r="K23" s="210">
        <f>I23</f>
        <v>1.1095890410958863E-2</v>
      </c>
      <c r="L23" s="346"/>
      <c r="M23" s="348"/>
    </row>
    <row r="24" spans="1:13" s="58" customFormat="1" ht="23.45" customHeight="1" x14ac:dyDescent="0.25">
      <c r="A24" s="491"/>
      <c r="B24" s="354"/>
      <c r="C24" s="494"/>
      <c r="D24" s="441"/>
      <c r="E24" s="443"/>
      <c r="F24" s="496"/>
      <c r="G24" s="375"/>
      <c r="H24" s="293"/>
      <c r="I24" s="346"/>
      <c r="J24" s="66" t="s">
        <v>253</v>
      </c>
      <c r="K24" s="210">
        <f>K23*0.85</f>
        <v>9.4315068493150342E-3</v>
      </c>
      <c r="L24" s="346"/>
      <c r="M24" s="348"/>
    </row>
    <row r="25" spans="1:13" s="58" customFormat="1" ht="23.45" customHeight="1" x14ac:dyDescent="0.25">
      <c r="A25" s="491"/>
      <c r="B25" s="396"/>
      <c r="C25" s="494"/>
      <c r="D25" s="441"/>
      <c r="E25" s="443"/>
      <c r="F25" s="496"/>
      <c r="G25" s="375"/>
      <c r="H25" s="293"/>
      <c r="I25" s="346"/>
      <c r="J25" s="207" t="s">
        <v>254</v>
      </c>
      <c r="K25" s="211">
        <f>K23*0.3</f>
        <v>3.328767123287659E-3</v>
      </c>
      <c r="L25" s="393"/>
      <c r="M25" s="437"/>
    </row>
    <row r="26" spans="1:13" s="58" customFormat="1" ht="23.45" customHeight="1" x14ac:dyDescent="0.25">
      <c r="A26" s="491"/>
      <c r="B26" s="396"/>
      <c r="C26" s="494"/>
      <c r="D26" s="441"/>
      <c r="E26" s="443"/>
      <c r="F26" s="496"/>
      <c r="G26" s="375"/>
      <c r="H26" s="293"/>
      <c r="I26" s="346"/>
      <c r="J26" s="199" t="s">
        <v>255</v>
      </c>
      <c r="K26" s="210">
        <v>0</v>
      </c>
      <c r="L26" s="393"/>
      <c r="M26" s="437"/>
    </row>
    <row r="27" spans="1:13" s="58" customFormat="1" ht="31.15" customHeight="1" x14ac:dyDescent="0.25">
      <c r="A27" s="492"/>
      <c r="B27" s="354"/>
      <c r="C27" s="495"/>
      <c r="D27" s="447"/>
      <c r="E27" s="448"/>
      <c r="F27" s="497"/>
      <c r="G27" s="375"/>
      <c r="H27" s="293"/>
      <c r="I27" s="346"/>
      <c r="J27" s="66" t="s">
        <v>252</v>
      </c>
      <c r="K27" s="210">
        <v>0</v>
      </c>
      <c r="L27" s="346"/>
      <c r="M27" s="348"/>
    </row>
    <row r="28" spans="1:13" s="58" customFormat="1" ht="13.15" customHeight="1" x14ac:dyDescent="0.25">
      <c r="A28" s="255" t="s">
        <v>555</v>
      </c>
      <c r="B28" s="140" t="s">
        <v>147</v>
      </c>
      <c r="C28" s="141"/>
      <c r="D28" s="174"/>
      <c r="E28" s="133"/>
      <c r="F28" s="152"/>
      <c r="G28" s="245"/>
      <c r="H28" s="153"/>
      <c r="I28" s="183"/>
      <c r="J28" s="133"/>
      <c r="K28" s="196"/>
      <c r="L28" s="256"/>
      <c r="M28" s="135"/>
    </row>
    <row r="29" spans="1:13" s="58" customFormat="1" ht="36" customHeight="1" x14ac:dyDescent="0.25">
      <c r="A29" s="490" t="s">
        <v>556</v>
      </c>
      <c r="B29" s="426" t="s">
        <v>189</v>
      </c>
      <c r="C29" s="403" t="s">
        <v>190</v>
      </c>
      <c r="D29" s="283"/>
      <c r="E29" s="286"/>
      <c r="F29" s="289"/>
      <c r="G29" s="436" t="s">
        <v>72</v>
      </c>
      <c r="H29" s="293">
        <f>IF(G29='Response Guidelines'!$D$80,'Response Guidelines'!$C$80, IF(G29='Response Guidelines'!$D$81,'Response Guidelines'!$C$81,IF(G29='Response Guidelines'!$D$82,'Response Guidelines'!$C$82,IF(G29='Response Guidelines'!$D$83,'Response Guidelines'!$C$83,IF(G29='Response Guidelines'!$D$84,'Response Guidelines'!$C$84,IF(G29='Response Guidelines'!$D$85,'Response Guidelines'!$C$85,IF(G29='Response Guidelines'!$D$86,'Response Guidelines'!$C$86,"No Rating")))))))</f>
        <v>4</v>
      </c>
      <c r="I29" s="392">
        <f>(H29/$H$93)/_xlfn.XLOOKUP('Scoring Summary'!$D$21,'Response Guidelines'!$D$91:$D$190,'Response Guidelines'!$C$91:$C$190,"",0,1)</f>
        <v>1.4794520547945151E-2</v>
      </c>
      <c r="J29" s="68" t="s">
        <v>191</v>
      </c>
      <c r="K29" s="209">
        <f>I29</f>
        <v>1.4794520547945151E-2</v>
      </c>
      <c r="L29" s="392"/>
      <c r="M29" s="319"/>
    </row>
    <row r="30" spans="1:13" s="58" customFormat="1" ht="21.6" customHeight="1" x14ac:dyDescent="0.25">
      <c r="A30" s="491"/>
      <c r="B30" s="354"/>
      <c r="C30" s="431"/>
      <c r="D30" s="283"/>
      <c r="E30" s="286"/>
      <c r="F30" s="289"/>
      <c r="G30" s="375"/>
      <c r="H30" s="293"/>
      <c r="I30" s="346"/>
      <c r="J30" s="68" t="s">
        <v>194</v>
      </c>
      <c r="K30" s="210">
        <f>K31+K29/4</f>
        <v>1.1095890410958863E-2</v>
      </c>
      <c r="L30" s="346"/>
      <c r="M30" s="281"/>
    </row>
    <row r="31" spans="1:13" s="58" customFormat="1" ht="33.6" customHeight="1" x14ac:dyDescent="0.25">
      <c r="A31" s="491"/>
      <c r="B31" s="354"/>
      <c r="C31" s="431"/>
      <c r="D31" s="283"/>
      <c r="E31" s="286"/>
      <c r="F31" s="289"/>
      <c r="G31" s="375"/>
      <c r="H31" s="293"/>
      <c r="I31" s="346"/>
      <c r="J31" s="68" t="s">
        <v>193</v>
      </c>
      <c r="K31" s="210">
        <f>K32+K29/4</f>
        <v>7.3972602739725756E-3</v>
      </c>
      <c r="L31" s="346"/>
      <c r="M31" s="281"/>
    </row>
    <row r="32" spans="1:13" s="58" customFormat="1" ht="21.6" customHeight="1" x14ac:dyDescent="0.25">
      <c r="A32" s="491"/>
      <c r="B32" s="354"/>
      <c r="C32" s="431"/>
      <c r="D32" s="283"/>
      <c r="E32" s="286"/>
      <c r="F32" s="289"/>
      <c r="G32" s="375"/>
      <c r="H32" s="293"/>
      <c r="I32" s="346"/>
      <c r="J32" s="68" t="s">
        <v>195</v>
      </c>
      <c r="K32" s="210">
        <f>K29/4</f>
        <v>3.6986301369862878E-3</v>
      </c>
      <c r="L32" s="346"/>
      <c r="M32" s="281"/>
    </row>
    <row r="33" spans="1:13" s="58" customFormat="1" ht="21.6" customHeight="1" x14ac:dyDescent="0.25">
      <c r="A33" s="492"/>
      <c r="B33" s="396"/>
      <c r="C33" s="438"/>
      <c r="D33" s="283"/>
      <c r="E33" s="286"/>
      <c r="F33" s="289"/>
      <c r="G33" s="391"/>
      <c r="H33" s="293"/>
      <c r="I33" s="393"/>
      <c r="J33" s="207" t="s">
        <v>192</v>
      </c>
      <c r="K33" s="211">
        <v>0</v>
      </c>
      <c r="L33" s="346"/>
      <c r="M33" s="281"/>
    </row>
    <row r="34" spans="1:13" s="58" customFormat="1" ht="15.6" customHeight="1" x14ac:dyDescent="0.25">
      <c r="A34" s="255" t="s">
        <v>557</v>
      </c>
      <c r="B34" s="140" t="s">
        <v>148</v>
      </c>
      <c r="C34" s="141"/>
      <c r="D34" s="175"/>
      <c r="E34" s="176"/>
      <c r="F34" s="177"/>
      <c r="G34" s="245"/>
      <c r="H34" s="153"/>
      <c r="I34" s="183"/>
      <c r="J34" s="133"/>
      <c r="K34" s="196"/>
      <c r="L34" s="196"/>
      <c r="M34" s="134"/>
    </row>
    <row r="35" spans="1:13" s="58" customFormat="1" ht="66.599999999999994" customHeight="1" x14ac:dyDescent="0.25">
      <c r="A35" s="490" t="s">
        <v>558</v>
      </c>
      <c r="B35" s="426" t="s">
        <v>149</v>
      </c>
      <c r="C35" s="495" t="s">
        <v>262</v>
      </c>
      <c r="D35" s="441"/>
      <c r="E35" s="443"/>
      <c r="F35" s="496"/>
      <c r="G35" s="433" t="s">
        <v>72</v>
      </c>
      <c r="H35" s="293">
        <f>IF(G35='Response Guidelines'!$D$80,'Response Guidelines'!$C$80, IF(G35='Response Guidelines'!$D$81,'Response Guidelines'!$C$81,IF(G35='Response Guidelines'!$D$82,'Response Guidelines'!$C$82,IF(G35='Response Guidelines'!$D$83,'Response Guidelines'!$C$83,IF(G35='Response Guidelines'!$D$84,'Response Guidelines'!$C$84,IF(G35='Response Guidelines'!$D$85,'Response Guidelines'!$C$85,IF(G35='Response Guidelines'!$D$86,'Response Guidelines'!$C$86,"No Rating")))))))</f>
        <v>4</v>
      </c>
      <c r="I35" s="392">
        <f>(H35/$H$93)/_xlfn.XLOOKUP('Scoring Summary'!$D$21,'Response Guidelines'!$D$91:$D$190,'Response Guidelines'!$C$91:$C$190,"",0,1)</f>
        <v>1.4794520547945151E-2</v>
      </c>
      <c r="J35" s="202" t="s">
        <v>204</v>
      </c>
      <c r="K35" s="209">
        <f>I35</f>
        <v>1.4794520547945151E-2</v>
      </c>
      <c r="L35" s="346"/>
      <c r="M35" s="348"/>
    </row>
    <row r="36" spans="1:13" s="58" customFormat="1" ht="66.599999999999994" customHeight="1" x14ac:dyDescent="0.25">
      <c r="A36" s="491"/>
      <c r="B36" s="354"/>
      <c r="C36" s="499"/>
      <c r="D36" s="441"/>
      <c r="E36" s="443"/>
      <c r="F36" s="496"/>
      <c r="G36" s="433"/>
      <c r="H36" s="293"/>
      <c r="I36" s="346"/>
      <c r="J36" s="202" t="s">
        <v>205</v>
      </c>
      <c r="K36" s="210">
        <f>K35*0.75</f>
        <v>1.1095890410958863E-2</v>
      </c>
      <c r="L36" s="346"/>
      <c r="M36" s="348"/>
    </row>
    <row r="37" spans="1:13" s="58" customFormat="1" ht="66.599999999999994" customHeight="1" x14ac:dyDescent="0.25">
      <c r="A37" s="491"/>
      <c r="B37" s="396"/>
      <c r="C37" s="493"/>
      <c r="D37" s="441"/>
      <c r="E37" s="443"/>
      <c r="F37" s="496"/>
      <c r="G37" s="433"/>
      <c r="H37" s="293"/>
      <c r="I37" s="346"/>
      <c r="J37" s="203" t="s">
        <v>202</v>
      </c>
      <c r="K37" s="210">
        <f>K36/2</f>
        <v>5.5479452054794315E-3</v>
      </c>
      <c r="L37" s="393"/>
      <c r="M37" s="437"/>
    </row>
    <row r="38" spans="1:13" s="58" customFormat="1" ht="66.599999999999994" customHeight="1" x14ac:dyDescent="0.25">
      <c r="A38" s="491"/>
      <c r="B38" s="396"/>
      <c r="C38" s="493"/>
      <c r="D38" s="441"/>
      <c r="E38" s="443"/>
      <c r="F38" s="496"/>
      <c r="G38" s="433"/>
      <c r="H38" s="293"/>
      <c r="I38" s="346"/>
      <c r="J38" s="204" t="s">
        <v>203</v>
      </c>
      <c r="K38" s="210">
        <f>K36/3</f>
        <v>3.6986301369862878E-3</v>
      </c>
      <c r="L38" s="393"/>
      <c r="M38" s="437"/>
    </row>
    <row r="39" spans="1:13" s="58" customFormat="1" ht="66.599999999999994" customHeight="1" x14ac:dyDescent="0.25">
      <c r="A39" s="492"/>
      <c r="B39" s="354"/>
      <c r="C39" s="499"/>
      <c r="D39" s="447"/>
      <c r="E39" s="448"/>
      <c r="F39" s="497"/>
      <c r="G39" s="433"/>
      <c r="H39" s="293"/>
      <c r="I39" s="346"/>
      <c r="J39" s="203" t="s">
        <v>201</v>
      </c>
      <c r="K39" s="210">
        <v>0</v>
      </c>
      <c r="L39" s="346"/>
      <c r="M39" s="348"/>
    </row>
    <row r="40" spans="1:13" s="58" customFormat="1" ht="38.450000000000003" customHeight="1" x14ac:dyDescent="0.25">
      <c r="A40" s="490" t="s">
        <v>559</v>
      </c>
      <c r="B40" s="426" t="s">
        <v>206</v>
      </c>
      <c r="C40" s="495" t="s">
        <v>207</v>
      </c>
      <c r="D40" s="400"/>
      <c r="E40" s="443"/>
      <c r="F40" s="496"/>
      <c r="G40" s="375" t="s">
        <v>72</v>
      </c>
      <c r="H40" s="344">
        <f>IF(G40='Response Guidelines'!$D$80,'Response Guidelines'!$C$80, IF(G40='Response Guidelines'!$D$81,'Response Guidelines'!$C$81,IF(G40='Response Guidelines'!$D$82,'Response Guidelines'!$C$82,IF(G40='Response Guidelines'!$D$83,'Response Guidelines'!$C$83,IF(G40='Response Guidelines'!$D$84,'Response Guidelines'!$C$84,IF(G40='Response Guidelines'!$D$85,'Response Guidelines'!$C$85,IF(G40='Response Guidelines'!$D$86,'Response Guidelines'!$C$86,"No Rating")))))))</f>
        <v>4</v>
      </c>
      <c r="I40" s="392">
        <f>(H40/$H$93)/_xlfn.XLOOKUP('Scoring Summary'!$D$21,'Response Guidelines'!$D$91:$D$190,'Response Guidelines'!$C$91:$C$190,"",0,1)</f>
        <v>1.4794520547945151E-2</v>
      </c>
      <c r="J40" s="203" t="s">
        <v>269</v>
      </c>
      <c r="K40" s="209">
        <f>I40</f>
        <v>1.4794520547945151E-2</v>
      </c>
      <c r="L40" s="393"/>
      <c r="M40" s="251"/>
    </row>
    <row r="41" spans="1:13" s="58" customFormat="1" ht="38.450000000000003" customHeight="1" x14ac:dyDescent="0.25">
      <c r="A41" s="491"/>
      <c r="B41" s="354"/>
      <c r="C41" s="499"/>
      <c r="D41" s="441"/>
      <c r="E41" s="443"/>
      <c r="F41" s="496"/>
      <c r="G41" s="375"/>
      <c r="H41" s="344"/>
      <c r="I41" s="346"/>
      <c r="J41" s="203" t="s">
        <v>270</v>
      </c>
      <c r="K41" s="209">
        <f>K42+$K$40/6</f>
        <v>1.2328767123287626E-2</v>
      </c>
      <c r="L41" s="452"/>
      <c r="M41" s="251"/>
    </row>
    <row r="42" spans="1:13" s="58" customFormat="1" ht="38.450000000000003" customHeight="1" x14ac:dyDescent="0.25">
      <c r="A42" s="491"/>
      <c r="B42" s="396"/>
      <c r="C42" s="493"/>
      <c r="D42" s="441"/>
      <c r="E42" s="443"/>
      <c r="F42" s="496"/>
      <c r="G42" s="375"/>
      <c r="H42" s="344"/>
      <c r="I42" s="346"/>
      <c r="J42" s="203" t="s">
        <v>216</v>
      </c>
      <c r="K42" s="209">
        <f t="shared" ref="K42:K45" si="0">K43+$K$40/6</f>
        <v>9.8630136986301003E-3</v>
      </c>
      <c r="L42" s="452"/>
      <c r="M42" s="251"/>
    </row>
    <row r="43" spans="1:13" s="58" customFormat="1" ht="38.450000000000003" customHeight="1" x14ac:dyDescent="0.25">
      <c r="A43" s="491"/>
      <c r="B43" s="396"/>
      <c r="C43" s="493"/>
      <c r="D43" s="441"/>
      <c r="E43" s="443"/>
      <c r="F43" s="496"/>
      <c r="G43" s="375"/>
      <c r="H43" s="344"/>
      <c r="I43" s="346"/>
      <c r="J43" s="203" t="s">
        <v>219</v>
      </c>
      <c r="K43" s="209">
        <f t="shared" si="0"/>
        <v>7.3972602739725748E-3</v>
      </c>
      <c r="L43" s="452"/>
      <c r="M43" s="251"/>
    </row>
    <row r="44" spans="1:13" s="58" customFormat="1" ht="38.450000000000003" customHeight="1" x14ac:dyDescent="0.25">
      <c r="A44" s="491"/>
      <c r="B44" s="396"/>
      <c r="C44" s="493"/>
      <c r="D44" s="441"/>
      <c r="E44" s="443"/>
      <c r="F44" s="496"/>
      <c r="G44" s="375"/>
      <c r="H44" s="344"/>
      <c r="I44" s="346"/>
      <c r="J44" s="203" t="s">
        <v>227</v>
      </c>
      <c r="K44" s="209">
        <f t="shared" si="0"/>
        <v>4.9315068493150501E-3</v>
      </c>
      <c r="L44" s="452"/>
      <c r="M44" s="251"/>
    </row>
    <row r="45" spans="1:13" s="58" customFormat="1" ht="38.450000000000003" customHeight="1" x14ac:dyDescent="0.25">
      <c r="A45" s="491"/>
      <c r="B45" s="396"/>
      <c r="C45" s="493"/>
      <c r="D45" s="441"/>
      <c r="E45" s="443"/>
      <c r="F45" s="496"/>
      <c r="G45" s="375"/>
      <c r="H45" s="344"/>
      <c r="I45" s="346"/>
      <c r="J45" s="203" t="s">
        <v>228</v>
      </c>
      <c r="K45" s="209">
        <f t="shared" si="0"/>
        <v>2.4657534246575251E-3</v>
      </c>
      <c r="L45" s="452"/>
      <c r="M45" s="251"/>
    </row>
    <row r="46" spans="1:13" s="58" customFormat="1" ht="38.450000000000003" customHeight="1" x14ac:dyDescent="0.25">
      <c r="A46" s="492"/>
      <c r="B46" s="354"/>
      <c r="C46" s="499"/>
      <c r="D46" s="447"/>
      <c r="E46" s="448"/>
      <c r="F46" s="497"/>
      <c r="G46" s="375"/>
      <c r="H46" s="344"/>
      <c r="I46" s="346"/>
      <c r="J46" s="203" t="s">
        <v>224</v>
      </c>
      <c r="K46" s="209">
        <v>0</v>
      </c>
      <c r="L46" s="392"/>
      <c r="M46" s="251"/>
    </row>
    <row r="47" spans="1:13" s="58" customFormat="1" ht="46.15" customHeight="1" x14ac:dyDescent="0.25">
      <c r="A47" s="485" t="s">
        <v>559</v>
      </c>
      <c r="B47" s="426" t="s">
        <v>150</v>
      </c>
      <c r="C47" s="438" t="s">
        <v>196</v>
      </c>
      <c r="D47" s="440"/>
      <c r="E47" s="443"/>
      <c r="F47" s="496"/>
      <c r="G47" s="375" t="s">
        <v>72</v>
      </c>
      <c r="H47" s="292">
        <f>IF(G47='Response Guidelines'!$D$80,'Response Guidelines'!$C$80, IF(G47='Response Guidelines'!$D$81,'Response Guidelines'!$C$81,IF(G47='Response Guidelines'!$D$82,'Response Guidelines'!$C$82,IF(G47='Response Guidelines'!$D$83,'Response Guidelines'!$C$83,IF(G47='Response Guidelines'!$D$84,'Response Guidelines'!$C$84,IF(G47='Response Guidelines'!$D$85,'Response Guidelines'!$C$85,IF(G47='Response Guidelines'!$D$86,'Response Guidelines'!$C$86,"No Rating")))))))</f>
        <v>4</v>
      </c>
      <c r="I47" s="392">
        <f>(H47/$H$93)/_xlfn.XLOOKUP('Scoring Summary'!$D$21,'Response Guidelines'!$D$91:$D$190,'Response Guidelines'!$C$91:$C$190,"",0,1)</f>
        <v>1.4794520547945151E-2</v>
      </c>
      <c r="J47" s="202" t="s">
        <v>198</v>
      </c>
      <c r="K47" s="209">
        <f>I47</f>
        <v>1.4794520547945151E-2</v>
      </c>
      <c r="L47" s="392"/>
      <c r="M47" s="435"/>
    </row>
    <row r="48" spans="1:13" s="58" customFormat="1" ht="46.15" customHeight="1" x14ac:dyDescent="0.25">
      <c r="A48" s="485"/>
      <c r="B48" s="354"/>
      <c r="C48" s="402"/>
      <c r="D48" s="441"/>
      <c r="E48" s="443"/>
      <c r="F48" s="496"/>
      <c r="G48" s="375"/>
      <c r="H48" s="293"/>
      <c r="I48" s="346"/>
      <c r="J48" s="202" t="s">
        <v>200</v>
      </c>
      <c r="K48" s="210">
        <f>K49+K47/3</f>
        <v>9.8630136986301003E-3</v>
      </c>
      <c r="L48" s="346"/>
      <c r="M48" s="348"/>
    </row>
    <row r="49" spans="1:13" s="58" customFormat="1" ht="46.15" customHeight="1" x14ac:dyDescent="0.25">
      <c r="A49" s="485"/>
      <c r="B49" s="354"/>
      <c r="C49" s="402"/>
      <c r="D49" s="441"/>
      <c r="E49" s="443"/>
      <c r="F49" s="496"/>
      <c r="G49" s="375"/>
      <c r="H49" s="293"/>
      <c r="I49" s="346"/>
      <c r="J49" s="202" t="s">
        <v>199</v>
      </c>
      <c r="K49" s="210">
        <f>K47/3</f>
        <v>4.9315068493150501E-3</v>
      </c>
      <c r="L49" s="346"/>
      <c r="M49" s="348"/>
    </row>
    <row r="50" spans="1:13" s="58" customFormat="1" ht="46.15" customHeight="1" x14ac:dyDescent="0.25">
      <c r="A50" s="485"/>
      <c r="B50" s="354"/>
      <c r="C50" s="402"/>
      <c r="D50" s="447"/>
      <c r="E50" s="448"/>
      <c r="F50" s="497"/>
      <c r="G50" s="375"/>
      <c r="H50" s="293"/>
      <c r="I50" s="346"/>
      <c r="J50" s="203" t="s">
        <v>197</v>
      </c>
      <c r="K50" s="210">
        <v>0</v>
      </c>
      <c r="L50" s="346"/>
      <c r="M50" s="348"/>
    </row>
    <row r="51" spans="1:13" s="58" customFormat="1" ht="20.45" customHeight="1" x14ac:dyDescent="0.25">
      <c r="A51" s="252" t="s">
        <v>560</v>
      </c>
      <c r="B51" s="140" t="s">
        <v>151</v>
      </c>
      <c r="C51" s="139"/>
      <c r="D51" s="136"/>
      <c r="E51" s="136"/>
      <c r="F51" s="137"/>
      <c r="G51" s="246"/>
      <c r="H51" s="153"/>
      <c r="I51" s="159"/>
      <c r="J51" s="133"/>
      <c r="K51" s="196"/>
      <c r="L51" s="196"/>
      <c r="M51" s="132"/>
    </row>
    <row r="52" spans="1:13" s="58" customFormat="1" ht="22.9" customHeight="1" x14ac:dyDescent="0.25">
      <c r="A52" s="394" t="s">
        <v>561</v>
      </c>
      <c r="B52" s="354" t="s">
        <v>152</v>
      </c>
      <c r="C52" s="403" t="s">
        <v>232</v>
      </c>
      <c r="D52" s="501"/>
      <c r="E52" s="401"/>
      <c r="F52" s="498"/>
      <c r="G52" s="375" t="s">
        <v>72</v>
      </c>
      <c r="H52" s="292">
        <f>IF(G52='Response Guidelines'!$D$80,'Response Guidelines'!$C$80, IF(G52='Response Guidelines'!$D$81,'Response Guidelines'!$C$81,IF(G52='Response Guidelines'!$D$82,'Response Guidelines'!$C$82,IF(G52='Response Guidelines'!$D$83,'Response Guidelines'!$C$83,IF(G52='Response Guidelines'!$D$84,'Response Guidelines'!$C$84,IF(G52='Response Guidelines'!$D$85,'Response Guidelines'!$C$85,IF(G52='Response Guidelines'!$D$86,'Response Guidelines'!$C$86,"No Rating")))))))</f>
        <v>4</v>
      </c>
      <c r="I52" s="392">
        <f>(H52/$H$93)/_xlfn.XLOOKUP('Scoring Summary'!$D$21,'Response Guidelines'!$D$91:$D$190,'Response Guidelines'!$C$91:$C$190,"",0,1)</f>
        <v>1.4794520547945151E-2</v>
      </c>
      <c r="J52" s="203" t="s">
        <v>233</v>
      </c>
      <c r="K52" s="210">
        <f>I52</f>
        <v>1.4794520547945151E-2</v>
      </c>
      <c r="L52" s="346"/>
      <c r="M52" s="348"/>
    </row>
    <row r="53" spans="1:13" s="58" customFormat="1" ht="22.9" customHeight="1" x14ac:dyDescent="0.25">
      <c r="A53" s="394"/>
      <c r="B53" s="354"/>
      <c r="C53" s="431"/>
      <c r="D53" s="502"/>
      <c r="E53" s="443"/>
      <c r="F53" s="496"/>
      <c r="G53" s="375"/>
      <c r="H53" s="293"/>
      <c r="I53" s="346"/>
      <c r="J53" s="203" t="s">
        <v>234</v>
      </c>
      <c r="K53" s="210">
        <f>K52*0.9</f>
        <v>1.3315068493150636E-2</v>
      </c>
      <c r="L53" s="346"/>
      <c r="M53" s="348"/>
    </row>
    <row r="54" spans="1:13" s="58" customFormat="1" ht="22.9" customHeight="1" x14ac:dyDescent="0.25">
      <c r="A54" s="394"/>
      <c r="B54" s="396"/>
      <c r="C54" s="431"/>
      <c r="D54" s="502"/>
      <c r="E54" s="443"/>
      <c r="F54" s="496"/>
      <c r="G54" s="375"/>
      <c r="H54" s="293"/>
      <c r="I54" s="346"/>
      <c r="J54" s="213" t="s">
        <v>236</v>
      </c>
      <c r="K54" s="211">
        <f>K52*0.75</f>
        <v>1.1095890410958863E-2</v>
      </c>
      <c r="L54" s="393"/>
      <c r="M54" s="437"/>
    </row>
    <row r="55" spans="1:13" s="58" customFormat="1" ht="22.9" customHeight="1" x14ac:dyDescent="0.25">
      <c r="A55" s="394"/>
      <c r="B55" s="354"/>
      <c r="C55" s="438"/>
      <c r="D55" s="503"/>
      <c r="E55" s="448"/>
      <c r="F55" s="497"/>
      <c r="G55" s="375"/>
      <c r="H55" s="293"/>
      <c r="I55" s="346"/>
      <c r="J55" s="203" t="s">
        <v>235</v>
      </c>
      <c r="K55" s="210">
        <v>0</v>
      </c>
      <c r="L55" s="346"/>
      <c r="M55" s="348"/>
    </row>
    <row r="56" spans="1:13" s="58" customFormat="1" ht="20.45" customHeight="1" x14ac:dyDescent="0.25">
      <c r="A56" s="252" t="s">
        <v>562</v>
      </c>
      <c r="B56" s="140" t="s">
        <v>56</v>
      </c>
      <c r="C56" s="141"/>
      <c r="D56" s="133"/>
      <c r="E56" s="133"/>
      <c r="F56" s="152"/>
      <c r="G56" s="245"/>
      <c r="H56" s="153"/>
      <c r="I56" s="159"/>
      <c r="J56" s="133"/>
      <c r="K56" s="196"/>
      <c r="L56" s="196"/>
      <c r="M56" s="132"/>
    </row>
    <row r="57" spans="1:13" s="239" customFormat="1" ht="20.45" customHeight="1" x14ac:dyDescent="0.25">
      <c r="A57" s="480" t="s">
        <v>563</v>
      </c>
      <c r="B57" s="401" t="s">
        <v>532</v>
      </c>
      <c r="C57" s="469" t="s">
        <v>533</v>
      </c>
      <c r="D57" s="471"/>
      <c r="E57" s="472"/>
      <c r="F57" s="473"/>
      <c r="G57" s="467" t="s">
        <v>73</v>
      </c>
      <c r="H57" s="344">
        <f>IF(G57='Response Guidelines'!$D$80,'Response Guidelines'!$C$80, IF(G57='Response Guidelines'!$D$81,'Response Guidelines'!$C$81,IF(G57='Response Guidelines'!$D$82,'Response Guidelines'!$C$82,IF(G57='Response Guidelines'!$D$83,'Response Guidelines'!$C$83,IF(G57='Response Guidelines'!$D$84,'Response Guidelines'!$C$84,IF(G57='Response Guidelines'!$D$85,'Response Guidelines'!$C$85,IF(G57='Response Guidelines'!$D$86,'Response Guidelines'!$C$86,"No Rating")))))))</f>
        <v>5</v>
      </c>
      <c r="I57" s="392">
        <f>(H57/$H$93)/_xlfn.XLOOKUP('Scoring Summary'!$D$21,'Response Guidelines'!$D$91:$D$190,'Response Guidelines'!$C$91:$C$190,"",0,1)</f>
        <v>1.8493150684931438E-2</v>
      </c>
      <c r="J57" s="68"/>
      <c r="K57" s="257"/>
      <c r="L57" s="475"/>
      <c r="M57" s="468"/>
    </row>
    <row r="58" spans="1:13" s="239" customFormat="1" ht="22.5" x14ac:dyDescent="0.25">
      <c r="A58" s="481"/>
      <c r="B58" s="443"/>
      <c r="C58" s="500"/>
      <c r="D58" s="471"/>
      <c r="E58" s="472"/>
      <c r="F58" s="473"/>
      <c r="G58" s="467"/>
      <c r="H58" s="344"/>
      <c r="I58" s="346"/>
      <c r="J58" s="66" t="s">
        <v>538</v>
      </c>
      <c r="K58" s="258">
        <v>6.0000000000000001E-3</v>
      </c>
      <c r="L58" s="475"/>
      <c r="M58" s="468"/>
    </row>
    <row r="59" spans="1:13" s="239" customFormat="1" ht="33.75" x14ac:dyDescent="0.25">
      <c r="A59" s="481"/>
      <c r="B59" s="443"/>
      <c r="C59" s="500"/>
      <c r="D59" s="471"/>
      <c r="E59" s="472"/>
      <c r="F59" s="473"/>
      <c r="G59" s="467"/>
      <c r="H59" s="344"/>
      <c r="I59" s="346"/>
      <c r="J59" s="66" t="s">
        <v>539</v>
      </c>
      <c r="K59" s="258">
        <v>3.0000000000000001E-3</v>
      </c>
      <c r="L59" s="476"/>
      <c r="M59" s="469"/>
    </row>
    <row r="60" spans="1:13" s="239" customFormat="1" ht="11.25" hidden="1" customHeight="1" x14ac:dyDescent="0.25">
      <c r="A60" s="481"/>
      <c r="B60" s="443"/>
      <c r="C60" s="500"/>
      <c r="D60" s="471"/>
      <c r="E60" s="472"/>
      <c r="F60" s="473"/>
      <c r="G60" s="467"/>
      <c r="H60" s="344"/>
      <c r="I60" s="346"/>
      <c r="J60" s="66"/>
      <c r="K60" s="258"/>
      <c r="L60" s="476"/>
      <c r="M60" s="469"/>
    </row>
    <row r="61" spans="1:13" s="239" customFormat="1" x14ac:dyDescent="0.25">
      <c r="A61" s="482"/>
      <c r="B61" s="448"/>
      <c r="C61" s="478"/>
      <c r="D61" s="471"/>
      <c r="E61" s="472"/>
      <c r="F61" s="473"/>
      <c r="G61" s="467"/>
      <c r="H61" s="344"/>
      <c r="I61" s="346"/>
      <c r="J61" s="66" t="s">
        <v>540</v>
      </c>
      <c r="K61" s="258">
        <v>0</v>
      </c>
      <c r="L61" s="475"/>
      <c r="M61" s="468"/>
    </row>
    <row r="62" spans="1:13" s="239" customFormat="1" ht="10.15" customHeight="1" x14ac:dyDescent="0.25">
      <c r="A62" s="480" t="s">
        <v>564</v>
      </c>
      <c r="B62" s="401" t="s">
        <v>532</v>
      </c>
      <c r="C62" s="470" t="s">
        <v>535</v>
      </c>
      <c r="D62" s="471"/>
      <c r="E62" s="472"/>
      <c r="F62" s="473"/>
      <c r="G62" s="467" t="s">
        <v>73</v>
      </c>
      <c r="H62" s="344">
        <f>IF(G62='Response Guidelines'!$D$80,'Response Guidelines'!$C$80, IF(G62='Response Guidelines'!$D$81,'Response Guidelines'!$C$81,IF(G62='Response Guidelines'!$D$82,'Response Guidelines'!$C$82,IF(G62='Response Guidelines'!$D$83,'Response Guidelines'!$C$83,IF(G62='Response Guidelines'!$D$84,'Response Guidelines'!$C$84,IF(G62='Response Guidelines'!$D$85,'Response Guidelines'!$C$85,IF(G62='Response Guidelines'!$D$86,'Response Guidelines'!$C$86,"No Rating")))))))</f>
        <v>5</v>
      </c>
      <c r="I62" s="392">
        <f>(H62/$H$93)/_xlfn.XLOOKUP('Scoring Summary'!$D$21,'Response Guidelines'!$D$91:$D$190,'Response Guidelines'!$C$91:$C$190,"",0,1)</f>
        <v>1.8493150684931438E-2</v>
      </c>
      <c r="J62" s="68" t="s">
        <v>541</v>
      </c>
      <c r="K62" s="257">
        <f>I62</f>
        <v>1.8493150684931438E-2</v>
      </c>
      <c r="L62" s="477"/>
      <c r="M62" s="478"/>
    </row>
    <row r="63" spans="1:13" s="239" customFormat="1" ht="11.25" hidden="1" customHeight="1" x14ac:dyDescent="0.25">
      <c r="A63" s="481"/>
      <c r="B63" s="443"/>
      <c r="C63" s="470"/>
      <c r="D63" s="471"/>
      <c r="E63" s="472"/>
      <c r="F63" s="473"/>
      <c r="G63" s="467"/>
      <c r="H63" s="344"/>
      <c r="I63" s="346"/>
      <c r="J63" s="66"/>
      <c r="K63" s="258"/>
      <c r="L63" s="475"/>
      <c r="M63" s="468"/>
    </row>
    <row r="64" spans="1:13" s="239" customFormat="1" ht="33.75" x14ac:dyDescent="0.25">
      <c r="A64" s="481"/>
      <c r="B64" s="443"/>
      <c r="C64" s="470"/>
      <c r="D64" s="471"/>
      <c r="E64" s="472"/>
      <c r="F64" s="473"/>
      <c r="G64" s="467"/>
      <c r="H64" s="344"/>
      <c r="I64" s="346"/>
      <c r="J64" s="68" t="s">
        <v>542</v>
      </c>
      <c r="K64" s="258">
        <f>K62/2</f>
        <v>9.2465753424657189E-3</v>
      </c>
      <c r="L64" s="475"/>
      <c r="M64" s="468"/>
    </row>
    <row r="65" spans="1:13" s="239" customFormat="1" ht="11.25" hidden="1" customHeight="1" x14ac:dyDescent="0.25">
      <c r="A65" s="481"/>
      <c r="B65" s="443"/>
      <c r="C65" s="470"/>
      <c r="D65" s="471"/>
      <c r="E65" s="472"/>
      <c r="F65" s="473"/>
      <c r="G65" s="467"/>
      <c r="H65" s="344"/>
      <c r="I65" s="346"/>
      <c r="J65" s="66"/>
      <c r="K65" s="258"/>
      <c r="L65" s="475"/>
      <c r="M65" s="468"/>
    </row>
    <row r="66" spans="1:13" s="239" customFormat="1" x14ac:dyDescent="0.25">
      <c r="A66" s="482"/>
      <c r="B66" s="448"/>
      <c r="C66" s="470"/>
      <c r="D66" s="471"/>
      <c r="E66" s="472"/>
      <c r="F66" s="473"/>
      <c r="G66" s="467"/>
      <c r="H66" s="344"/>
      <c r="I66" s="346"/>
      <c r="J66" s="68" t="s">
        <v>540</v>
      </c>
      <c r="K66" s="258">
        <v>0</v>
      </c>
      <c r="L66" s="475"/>
      <c r="M66" s="468"/>
    </row>
    <row r="67" spans="1:13" s="239" customFormat="1" ht="10.15" customHeight="1" x14ac:dyDescent="0.25">
      <c r="A67" s="480" t="s">
        <v>565</v>
      </c>
      <c r="B67" s="401" t="s">
        <v>532</v>
      </c>
      <c r="C67" s="470" t="s">
        <v>534</v>
      </c>
      <c r="D67" s="471"/>
      <c r="E67" s="472"/>
      <c r="F67" s="473"/>
      <c r="G67" s="467" t="s">
        <v>73</v>
      </c>
      <c r="H67" s="344">
        <f>IF(G67='Response Guidelines'!$D$80,'Response Guidelines'!$C$80, IF(G67='Response Guidelines'!$D$81,'Response Guidelines'!$C$81,IF(G67='Response Guidelines'!$D$82,'Response Guidelines'!$C$82,IF(G67='Response Guidelines'!$D$83,'Response Guidelines'!$C$83,IF(G67='Response Guidelines'!$D$84,'Response Guidelines'!$C$84,IF(G67='Response Guidelines'!$D$85,'Response Guidelines'!$C$85,IF(G67='Response Guidelines'!$D$86,'Response Guidelines'!$C$86,"No Rating")))))))</f>
        <v>5</v>
      </c>
      <c r="I67" s="392">
        <f>(H67/$H$93)/_xlfn.XLOOKUP('Scoring Summary'!$D$21,'Response Guidelines'!$D$91:$D$190,'Response Guidelines'!$C$91:$C$190,"",0,1)</f>
        <v>1.8493150684931438E-2</v>
      </c>
      <c r="J67" s="68" t="s">
        <v>543</v>
      </c>
      <c r="K67" s="257">
        <f>I67</f>
        <v>1.8493150684931438E-2</v>
      </c>
      <c r="L67" s="476"/>
      <c r="M67" s="468"/>
    </row>
    <row r="68" spans="1:13" s="239" customFormat="1" ht="11.25" hidden="1" customHeight="1" x14ac:dyDescent="0.25">
      <c r="A68" s="481"/>
      <c r="B68" s="443"/>
      <c r="C68" s="470"/>
      <c r="D68" s="471"/>
      <c r="E68" s="472"/>
      <c r="F68" s="473"/>
      <c r="G68" s="467"/>
      <c r="H68" s="344"/>
      <c r="I68" s="346"/>
      <c r="J68" s="66"/>
      <c r="K68" s="258"/>
      <c r="L68" s="479"/>
      <c r="M68" s="468"/>
    </row>
    <row r="69" spans="1:13" s="239" customFormat="1" ht="33.75" x14ac:dyDescent="0.25">
      <c r="A69" s="481"/>
      <c r="B69" s="443"/>
      <c r="C69" s="470"/>
      <c r="D69" s="471"/>
      <c r="E69" s="472"/>
      <c r="F69" s="473"/>
      <c r="G69" s="467"/>
      <c r="H69" s="344"/>
      <c r="I69" s="346"/>
      <c r="J69" s="66" t="s">
        <v>544</v>
      </c>
      <c r="K69" s="258">
        <f>K67/2</f>
        <v>9.2465753424657189E-3</v>
      </c>
      <c r="L69" s="479"/>
      <c r="M69" s="468"/>
    </row>
    <row r="70" spans="1:13" s="239" customFormat="1" ht="11.25" hidden="1" customHeight="1" x14ac:dyDescent="0.25">
      <c r="A70" s="481"/>
      <c r="B70" s="443"/>
      <c r="C70" s="470"/>
      <c r="D70" s="471"/>
      <c r="E70" s="472"/>
      <c r="F70" s="473"/>
      <c r="G70" s="467"/>
      <c r="H70" s="344"/>
      <c r="I70" s="346"/>
      <c r="J70" s="66"/>
      <c r="K70" s="258"/>
      <c r="L70" s="479"/>
      <c r="M70" s="468"/>
    </row>
    <row r="71" spans="1:13" s="239" customFormat="1" x14ac:dyDescent="0.25">
      <c r="A71" s="482"/>
      <c r="B71" s="448"/>
      <c r="C71" s="470"/>
      <c r="D71" s="471"/>
      <c r="E71" s="472"/>
      <c r="F71" s="473"/>
      <c r="G71" s="467"/>
      <c r="H71" s="344"/>
      <c r="I71" s="346"/>
      <c r="J71" s="66" t="s">
        <v>540</v>
      </c>
      <c r="K71" s="258">
        <v>0</v>
      </c>
      <c r="L71" s="477"/>
      <c r="M71" s="468"/>
    </row>
    <row r="72" spans="1:13" s="239" customFormat="1" ht="10.15" customHeight="1" x14ac:dyDescent="0.25">
      <c r="A72" s="480" t="s">
        <v>566</v>
      </c>
      <c r="B72" s="401" t="s">
        <v>532</v>
      </c>
      <c r="C72" s="470" t="s">
        <v>536</v>
      </c>
      <c r="D72" s="471"/>
      <c r="E72" s="472"/>
      <c r="F72" s="473"/>
      <c r="G72" s="467" t="s">
        <v>73</v>
      </c>
      <c r="H72" s="344">
        <f>IF(G72='Response Guidelines'!$D$80,'Response Guidelines'!$C$80, IF(G72='Response Guidelines'!$D$81,'Response Guidelines'!$C$81,IF(G72='Response Guidelines'!$D$82,'Response Guidelines'!$C$82,IF(G72='Response Guidelines'!$D$83,'Response Guidelines'!$C$83,IF(G72='Response Guidelines'!$D$84,'Response Guidelines'!$C$84,IF(G72='Response Guidelines'!$D$85,'Response Guidelines'!$C$85,IF(G72='Response Guidelines'!$D$86,'Response Guidelines'!$C$86,"No Rating")))))))</f>
        <v>5</v>
      </c>
      <c r="I72" s="392">
        <f>(H72/$H$93)/_xlfn.XLOOKUP('Scoring Summary'!$D$21,'Response Guidelines'!$D$91:$D$190,'Response Guidelines'!$C$91:$C$190,"",0,1)</f>
        <v>1.8493150684931438E-2</v>
      </c>
      <c r="J72" s="68" t="s">
        <v>545</v>
      </c>
      <c r="K72" s="257">
        <f>I72</f>
        <v>1.8493150684931438E-2</v>
      </c>
      <c r="L72" s="477"/>
      <c r="M72" s="483"/>
    </row>
    <row r="73" spans="1:13" s="239" customFormat="1" ht="11.25" hidden="1" customHeight="1" x14ac:dyDescent="0.25">
      <c r="A73" s="481"/>
      <c r="B73" s="443"/>
      <c r="C73" s="470"/>
      <c r="D73" s="471"/>
      <c r="E73" s="472"/>
      <c r="F73" s="473"/>
      <c r="G73" s="467"/>
      <c r="H73" s="344"/>
      <c r="I73" s="346"/>
      <c r="J73" s="66"/>
      <c r="K73" s="258"/>
      <c r="L73" s="475"/>
      <c r="M73" s="484"/>
    </row>
    <row r="74" spans="1:13" s="239" customFormat="1" ht="33.75" x14ac:dyDescent="0.25">
      <c r="A74" s="481"/>
      <c r="B74" s="443"/>
      <c r="C74" s="470"/>
      <c r="D74" s="471"/>
      <c r="E74" s="472"/>
      <c r="F74" s="473"/>
      <c r="G74" s="467"/>
      <c r="H74" s="344"/>
      <c r="I74" s="346"/>
      <c r="J74" s="68" t="s">
        <v>546</v>
      </c>
      <c r="K74" s="258">
        <f>K72/2</f>
        <v>9.2465753424657189E-3</v>
      </c>
      <c r="L74" s="475"/>
      <c r="M74" s="484"/>
    </row>
    <row r="75" spans="1:13" s="239" customFormat="1" ht="11.25" hidden="1" customHeight="1" x14ac:dyDescent="0.25">
      <c r="A75" s="481"/>
      <c r="B75" s="443"/>
      <c r="C75" s="470"/>
      <c r="D75" s="471"/>
      <c r="E75" s="472"/>
      <c r="F75" s="473"/>
      <c r="G75" s="467"/>
      <c r="H75" s="344"/>
      <c r="I75" s="346"/>
      <c r="J75" s="240"/>
      <c r="K75" s="262"/>
      <c r="L75" s="475"/>
      <c r="M75" s="484"/>
    </row>
    <row r="76" spans="1:13" s="239" customFormat="1" x14ac:dyDescent="0.25">
      <c r="A76" s="482"/>
      <c r="B76" s="448"/>
      <c r="C76" s="470"/>
      <c r="D76" s="471"/>
      <c r="E76" s="472"/>
      <c r="F76" s="473"/>
      <c r="G76" s="467"/>
      <c r="H76" s="344"/>
      <c r="I76" s="346"/>
      <c r="J76" s="68" t="s">
        <v>540</v>
      </c>
      <c r="K76" s="258">
        <v>0</v>
      </c>
      <c r="L76" s="475"/>
      <c r="M76" s="484"/>
    </row>
    <row r="77" spans="1:13" s="239" customFormat="1" ht="30.6" customHeight="1" x14ac:dyDescent="0.25">
      <c r="A77" s="480" t="s">
        <v>567</v>
      </c>
      <c r="B77" s="401" t="s">
        <v>532</v>
      </c>
      <c r="C77" s="470" t="s">
        <v>537</v>
      </c>
      <c r="D77" s="471"/>
      <c r="E77" s="472"/>
      <c r="F77" s="473"/>
      <c r="G77" s="467" t="s">
        <v>73</v>
      </c>
      <c r="H77" s="293">
        <f>IF(G77='Response Guidelines'!$D$80,'Response Guidelines'!$C$80, IF(G77='Response Guidelines'!$D$81,'Response Guidelines'!$C$81,IF(G77='Response Guidelines'!$D$82,'Response Guidelines'!$C$82,IF(G77='Response Guidelines'!$D$83,'Response Guidelines'!$C$83,IF(G77='Response Guidelines'!$D$84,'Response Guidelines'!$C$84,IF(G77='Response Guidelines'!$D$85,'Response Guidelines'!$C$85,IF(G77='Response Guidelines'!$D$86,'Response Guidelines'!$C$86,"No Rating")))))))</f>
        <v>5</v>
      </c>
      <c r="I77" s="392">
        <f>(H77/$H$93)/_xlfn.XLOOKUP('Scoring Summary'!$D$21,'Response Guidelines'!$D$91:$D$190,'Response Guidelines'!$C$91:$C$190,"",0,1)</f>
        <v>1.8493150684931438E-2</v>
      </c>
      <c r="J77" s="241" t="s">
        <v>333</v>
      </c>
      <c r="K77" s="257">
        <f>I77</f>
        <v>1.8493150684931438E-2</v>
      </c>
      <c r="L77" s="475"/>
      <c r="M77" s="468"/>
    </row>
    <row r="78" spans="1:13" s="239" customFormat="1" ht="11.25" hidden="1" customHeight="1" x14ac:dyDescent="0.25">
      <c r="A78" s="481"/>
      <c r="B78" s="443"/>
      <c r="C78" s="470"/>
      <c r="D78" s="471"/>
      <c r="E78" s="472"/>
      <c r="F78" s="473"/>
      <c r="G78" s="467"/>
      <c r="H78" s="293"/>
      <c r="I78" s="346"/>
      <c r="J78" s="241"/>
      <c r="K78" s="258"/>
      <c r="L78" s="475"/>
      <c r="M78" s="468"/>
    </row>
    <row r="79" spans="1:13" s="239" customFormat="1" ht="22.5" x14ac:dyDescent="0.25">
      <c r="A79" s="481"/>
      <c r="B79" s="443"/>
      <c r="C79" s="470"/>
      <c r="D79" s="471"/>
      <c r="E79" s="472"/>
      <c r="F79" s="473"/>
      <c r="G79" s="467"/>
      <c r="H79" s="293"/>
      <c r="I79" s="346"/>
      <c r="J79" s="242" t="s">
        <v>547</v>
      </c>
      <c r="K79" s="258">
        <f>K77/2</f>
        <v>9.2465753424657189E-3</v>
      </c>
      <c r="L79" s="476"/>
      <c r="M79" s="469"/>
    </row>
    <row r="80" spans="1:13" s="239" customFormat="1" ht="11.25" hidden="1" customHeight="1" x14ac:dyDescent="0.25">
      <c r="A80" s="481"/>
      <c r="B80" s="443"/>
      <c r="C80" s="470"/>
      <c r="D80" s="471"/>
      <c r="E80" s="472"/>
      <c r="F80" s="473"/>
      <c r="G80" s="467"/>
      <c r="H80" s="293"/>
      <c r="I80" s="346"/>
      <c r="J80" s="242"/>
      <c r="K80" s="258"/>
      <c r="L80" s="476"/>
      <c r="M80" s="469"/>
    </row>
    <row r="81" spans="1:13" s="239" customFormat="1" ht="22.5" x14ac:dyDescent="0.25">
      <c r="A81" s="482"/>
      <c r="B81" s="448"/>
      <c r="C81" s="470"/>
      <c r="D81" s="471"/>
      <c r="E81" s="472"/>
      <c r="F81" s="473"/>
      <c r="G81" s="467"/>
      <c r="H81" s="474"/>
      <c r="I81" s="346"/>
      <c r="J81" s="241" t="s">
        <v>548</v>
      </c>
      <c r="K81" s="258">
        <v>0</v>
      </c>
      <c r="L81" s="475"/>
      <c r="M81" s="468"/>
    </row>
    <row r="82" spans="1:13" s="58" customFormat="1" ht="23.45" customHeight="1" x14ac:dyDescent="0.25">
      <c r="A82" s="252" t="s">
        <v>568</v>
      </c>
      <c r="B82" s="138" t="s">
        <v>153</v>
      </c>
      <c r="C82" s="141"/>
      <c r="D82" s="133"/>
      <c r="E82" s="133"/>
      <c r="F82" s="152"/>
      <c r="G82" s="245"/>
      <c r="H82" s="153"/>
      <c r="I82" s="183"/>
      <c r="J82" s="133"/>
      <c r="K82" s="196"/>
      <c r="L82" s="196"/>
      <c r="M82" s="132"/>
    </row>
    <row r="83" spans="1:13" s="58" customFormat="1" ht="107.45" customHeight="1" x14ac:dyDescent="0.25">
      <c r="A83" s="505" t="s">
        <v>569</v>
      </c>
      <c r="B83" s="426" t="s">
        <v>155</v>
      </c>
      <c r="C83" s="494" t="s">
        <v>154</v>
      </c>
      <c r="D83" s="502"/>
      <c r="E83" s="443"/>
      <c r="F83" s="496"/>
      <c r="G83" s="433" t="s">
        <v>72</v>
      </c>
      <c r="H83" s="293">
        <f>IF(G83='Response Guidelines'!$D$80,'Response Guidelines'!$C$80, IF(G83='Response Guidelines'!$D$81,'Response Guidelines'!$C$81,IF(G83='Response Guidelines'!$D$82,'Response Guidelines'!$C$82,IF(G83='Response Guidelines'!$D$83,'Response Guidelines'!$C$83,IF(G83='Response Guidelines'!$D$84,'Response Guidelines'!$C$84,IF(G83='Response Guidelines'!$D$85,'Response Guidelines'!$C$85,IF(G83='Response Guidelines'!$D$86,'Response Guidelines'!$C$86,"No Rating")))))))</f>
        <v>4</v>
      </c>
      <c r="I83" s="392">
        <f>(H83/$H$93)/_xlfn.XLOOKUP('Scoring Summary'!$D$21,'Response Guidelines'!$D$91:$D$190,'Response Guidelines'!$C$91:$C$190,"",0,1)</f>
        <v>1.4794520547945151E-2</v>
      </c>
      <c r="J83" s="68" t="s">
        <v>511</v>
      </c>
      <c r="K83" s="209">
        <f>I83</f>
        <v>1.4794520547945151E-2</v>
      </c>
      <c r="L83" s="392"/>
      <c r="M83" s="435"/>
    </row>
    <row r="84" spans="1:13" s="58" customFormat="1" ht="98.45" customHeight="1" x14ac:dyDescent="0.25">
      <c r="A84" s="486"/>
      <c r="B84" s="396"/>
      <c r="C84" s="494"/>
      <c r="D84" s="502"/>
      <c r="E84" s="443"/>
      <c r="F84" s="496"/>
      <c r="G84" s="433"/>
      <c r="H84" s="293"/>
      <c r="I84" s="346"/>
      <c r="J84" s="207" t="s">
        <v>512</v>
      </c>
      <c r="K84" s="211">
        <f>K83/2</f>
        <v>7.3972602739725756E-3</v>
      </c>
      <c r="L84" s="393"/>
      <c r="M84" s="437"/>
    </row>
    <row r="85" spans="1:13" s="58" customFormat="1" ht="94.15" customHeight="1" x14ac:dyDescent="0.25">
      <c r="A85" s="486"/>
      <c r="B85" s="396"/>
      <c r="C85" s="494"/>
      <c r="D85" s="502"/>
      <c r="E85" s="443"/>
      <c r="F85" s="496"/>
      <c r="G85" s="433"/>
      <c r="H85" s="293"/>
      <c r="I85" s="393"/>
      <c r="J85" s="207" t="s">
        <v>513</v>
      </c>
      <c r="K85" s="211">
        <v>0</v>
      </c>
      <c r="L85" s="393"/>
      <c r="M85" s="437"/>
    </row>
    <row r="86" spans="1:13" s="58" customFormat="1" ht="18.600000000000001" customHeight="1" x14ac:dyDescent="0.25">
      <c r="A86" s="252" t="s">
        <v>570</v>
      </c>
      <c r="B86" s="140" t="s">
        <v>156</v>
      </c>
      <c r="C86" s="132"/>
      <c r="D86" s="151"/>
      <c r="E86" s="133"/>
      <c r="F86" s="152"/>
      <c r="G86" s="245"/>
      <c r="H86" s="153"/>
      <c r="I86" s="183"/>
      <c r="J86" s="133"/>
      <c r="K86" s="196"/>
      <c r="L86" s="196"/>
      <c r="M86" s="132"/>
    </row>
    <row r="87" spans="1:13" s="58" customFormat="1" ht="39.6" customHeight="1" x14ac:dyDescent="0.25">
      <c r="A87" s="485" t="s">
        <v>571</v>
      </c>
      <c r="B87" s="354" t="s">
        <v>157</v>
      </c>
      <c r="C87" s="348" t="s">
        <v>277</v>
      </c>
      <c r="D87" s="449"/>
      <c r="E87" s="401"/>
      <c r="F87" s="498"/>
      <c r="G87" s="391" t="s">
        <v>72</v>
      </c>
      <c r="H87" s="292">
        <f>IF(G87='Response Guidelines'!$D$80,'Response Guidelines'!$C$80, IF(G87='Response Guidelines'!$D$81,'Response Guidelines'!$C$81,IF(G87='Response Guidelines'!$D$82,'Response Guidelines'!$C$82,IF(G87='Response Guidelines'!$D$83,'Response Guidelines'!$C$83,IF(G87='Response Guidelines'!$D$84,'Response Guidelines'!$C$84,IF(G87='Response Guidelines'!$D$85,'Response Guidelines'!$C$85,IF(G87='Response Guidelines'!$D$86,'Response Guidelines'!$C$86,"No Rating")))))))</f>
        <v>4</v>
      </c>
      <c r="I87" s="346">
        <f>(H87/$H$93)/_xlfn.XLOOKUP('Scoring Summary'!$D$21,'Response Guidelines'!$D$91:$D$190,'Response Guidelines'!$C$91:$C$190,"",0,1)</f>
        <v>1.4794520547945151E-2</v>
      </c>
      <c r="J87" s="68" t="s">
        <v>278</v>
      </c>
      <c r="K87" s="209">
        <f>I87</f>
        <v>1.4794520547945151E-2</v>
      </c>
      <c r="L87" s="392"/>
      <c r="M87" s="348"/>
    </row>
    <row r="88" spans="1:13" s="58" customFormat="1" ht="39.6" customHeight="1" x14ac:dyDescent="0.25">
      <c r="A88" s="486"/>
      <c r="B88" s="354"/>
      <c r="C88" s="348"/>
      <c r="D88" s="441"/>
      <c r="E88" s="443"/>
      <c r="F88" s="496"/>
      <c r="G88" s="433"/>
      <c r="H88" s="293"/>
      <c r="I88" s="346"/>
      <c r="J88" s="66" t="s">
        <v>279</v>
      </c>
      <c r="K88" s="210">
        <v>4.0000000000000001E-3</v>
      </c>
      <c r="L88" s="346"/>
      <c r="M88" s="348"/>
    </row>
    <row r="89" spans="1:13" s="58" customFormat="1" ht="39.6" customHeight="1" x14ac:dyDescent="0.25">
      <c r="A89" s="486"/>
      <c r="B89" s="354"/>
      <c r="C89" s="348"/>
      <c r="D89" s="447"/>
      <c r="E89" s="448"/>
      <c r="F89" s="497"/>
      <c r="G89" s="436"/>
      <c r="H89" s="474"/>
      <c r="I89" s="346"/>
      <c r="J89" s="66" t="s">
        <v>237</v>
      </c>
      <c r="K89" s="210">
        <v>0</v>
      </c>
      <c r="L89" s="346"/>
      <c r="M89" s="348"/>
    </row>
    <row r="90" spans="1:13" s="58" customFormat="1" ht="86.45" customHeight="1" x14ac:dyDescent="0.25">
      <c r="A90" s="485" t="s">
        <v>572</v>
      </c>
      <c r="B90" s="354" t="s">
        <v>158</v>
      </c>
      <c r="C90" s="348" t="s">
        <v>159</v>
      </c>
      <c r="D90" s="440"/>
      <c r="E90" s="401"/>
      <c r="F90" s="498"/>
      <c r="G90" s="391" t="s">
        <v>73</v>
      </c>
      <c r="H90" s="292">
        <f>IF(G90='Response Guidelines'!$D$80,'Response Guidelines'!$C$80, IF(G90='Response Guidelines'!$D$81,'Response Guidelines'!$C$81,IF(G90='Response Guidelines'!$D$82,'Response Guidelines'!$C$82,IF(G90='Response Guidelines'!$D$83,'Response Guidelines'!$C$83,IF(G90='Response Guidelines'!$D$84,'Response Guidelines'!$C$84,IF(G90='Response Guidelines'!$D$85,'Response Guidelines'!$C$85,IF(G90='Response Guidelines'!$D$86,'Response Guidelines'!$C$86,"No Rating")))))))</f>
        <v>5</v>
      </c>
      <c r="I90" s="346">
        <f>(H90/$H$93)/_xlfn.XLOOKUP('Scoring Summary'!$D$21,'Response Guidelines'!$D$91:$D$190,'Response Guidelines'!$C$91:$C$190,"",0,1)</f>
        <v>1.8493150684931438E-2</v>
      </c>
      <c r="J90" s="68" t="s">
        <v>519</v>
      </c>
      <c r="K90" s="209">
        <f>I90</f>
        <v>1.8493150684931438E-2</v>
      </c>
      <c r="L90" s="392"/>
      <c r="M90" s="435"/>
    </row>
    <row r="91" spans="1:13" s="58" customFormat="1" ht="86.45" customHeight="1" x14ac:dyDescent="0.25">
      <c r="A91" s="486"/>
      <c r="B91" s="354"/>
      <c r="C91" s="348"/>
      <c r="D91" s="440"/>
      <c r="E91" s="443"/>
      <c r="F91" s="496"/>
      <c r="G91" s="433"/>
      <c r="H91" s="293"/>
      <c r="I91" s="346"/>
      <c r="J91" s="68" t="s">
        <v>521</v>
      </c>
      <c r="K91" s="209">
        <f>K90*0.7</f>
        <v>1.2945205479452005E-2</v>
      </c>
      <c r="L91" s="392"/>
      <c r="M91" s="504"/>
    </row>
    <row r="92" spans="1:13" s="58" customFormat="1" ht="86.45" customHeight="1" thickBot="1" x14ac:dyDescent="0.3">
      <c r="A92" s="486"/>
      <c r="B92" s="396"/>
      <c r="C92" s="437"/>
      <c r="D92" s="441"/>
      <c r="E92" s="443"/>
      <c r="F92" s="496"/>
      <c r="G92" s="433"/>
      <c r="H92" s="293"/>
      <c r="I92" s="393"/>
      <c r="J92" s="207" t="s">
        <v>520</v>
      </c>
      <c r="K92" s="211">
        <v>0</v>
      </c>
      <c r="L92" s="393"/>
      <c r="M92" s="437"/>
    </row>
    <row r="93" spans="1:13" s="58" customFormat="1" ht="16.149999999999999" customHeight="1" thickBot="1" x14ac:dyDescent="0.3">
      <c r="A93" s="94"/>
      <c r="B93" s="192" t="s">
        <v>43</v>
      </c>
      <c r="C93" s="93"/>
      <c r="D93" s="93"/>
      <c r="E93" s="93"/>
      <c r="F93" s="93"/>
      <c r="G93" s="93"/>
      <c r="H93" s="263">
        <f>SUM(H13:H92)</f>
        <v>73</v>
      </c>
      <c r="I93" s="247">
        <f>SUM(I13:I92)</f>
        <v>0.26999999999999896</v>
      </c>
      <c r="J93" s="367" t="s">
        <v>44</v>
      </c>
      <c r="K93" s="368"/>
      <c r="L93" s="261">
        <f>SUM(L13:L92)</f>
        <v>0</v>
      </c>
      <c r="M93" s="92"/>
    </row>
  </sheetData>
  <mergeCells count="191">
    <mergeCell ref="J93:K93"/>
    <mergeCell ref="A90:A92"/>
    <mergeCell ref="B90:B92"/>
    <mergeCell ref="C90:C92"/>
    <mergeCell ref="D90:D92"/>
    <mergeCell ref="E90:E92"/>
    <mergeCell ref="F90:F92"/>
    <mergeCell ref="A87:A89"/>
    <mergeCell ref="B87:B89"/>
    <mergeCell ref="C87:C89"/>
    <mergeCell ref="D87:D89"/>
    <mergeCell ref="E87:E89"/>
    <mergeCell ref="F87:F89"/>
    <mergeCell ref="G87:G89"/>
    <mergeCell ref="H87:H89"/>
    <mergeCell ref="I87:I89"/>
    <mergeCell ref="I83:I85"/>
    <mergeCell ref="L83:L85"/>
    <mergeCell ref="M83:M85"/>
    <mergeCell ref="G90:G92"/>
    <mergeCell ref="H90:H92"/>
    <mergeCell ref="I90:I92"/>
    <mergeCell ref="L90:L92"/>
    <mergeCell ref="M90:M92"/>
    <mergeCell ref="A83:A85"/>
    <mergeCell ref="B83:B85"/>
    <mergeCell ref="C83:C85"/>
    <mergeCell ref="D83:D85"/>
    <mergeCell ref="E83:E85"/>
    <mergeCell ref="F83:F85"/>
    <mergeCell ref="L87:L89"/>
    <mergeCell ref="M87:M89"/>
    <mergeCell ref="G83:G85"/>
    <mergeCell ref="H83:H85"/>
    <mergeCell ref="A77:A81"/>
    <mergeCell ref="M52:M55"/>
    <mergeCell ref="F52:F55"/>
    <mergeCell ref="A52:A55"/>
    <mergeCell ref="B52:B55"/>
    <mergeCell ref="C52:C55"/>
    <mergeCell ref="D52:D55"/>
    <mergeCell ref="E52:E55"/>
    <mergeCell ref="G52:G55"/>
    <mergeCell ref="H52:H55"/>
    <mergeCell ref="I52:I55"/>
    <mergeCell ref="L52:L55"/>
    <mergeCell ref="H57:H61"/>
    <mergeCell ref="I57:I61"/>
    <mergeCell ref="L57:L61"/>
    <mergeCell ref="M57:M61"/>
    <mergeCell ref="A62:A66"/>
    <mergeCell ref="B62:B66"/>
    <mergeCell ref="C62:C66"/>
    <mergeCell ref="D62:D66"/>
    <mergeCell ref="E62:E66"/>
    <mergeCell ref="F62:F66"/>
    <mergeCell ref="G62:G66"/>
    <mergeCell ref="H62:H66"/>
    <mergeCell ref="A57:A61"/>
    <mergeCell ref="B57:B61"/>
    <mergeCell ref="C57:C61"/>
    <mergeCell ref="D57:D61"/>
    <mergeCell ref="E57:E61"/>
    <mergeCell ref="F57:F61"/>
    <mergeCell ref="G57:G61"/>
    <mergeCell ref="F35:F39"/>
    <mergeCell ref="G40:G46"/>
    <mergeCell ref="F40:F46"/>
    <mergeCell ref="A47:A50"/>
    <mergeCell ref="B47:B50"/>
    <mergeCell ref="C47:C50"/>
    <mergeCell ref="D47:D50"/>
    <mergeCell ref="E47:E50"/>
    <mergeCell ref="A35:A39"/>
    <mergeCell ref="B35:B39"/>
    <mergeCell ref="C35:C39"/>
    <mergeCell ref="D35:D39"/>
    <mergeCell ref="E35:E39"/>
    <mergeCell ref="B40:B46"/>
    <mergeCell ref="A40:A46"/>
    <mergeCell ref="D40:D46"/>
    <mergeCell ref="E40:E46"/>
    <mergeCell ref="C40:C46"/>
    <mergeCell ref="H47:H50"/>
    <mergeCell ref="I47:I50"/>
    <mergeCell ref="L47:L50"/>
    <mergeCell ref="E23:E27"/>
    <mergeCell ref="G23:G27"/>
    <mergeCell ref="H23:H27"/>
    <mergeCell ref="I23:I27"/>
    <mergeCell ref="L23:L27"/>
    <mergeCell ref="L29:L33"/>
    <mergeCell ref="M29:M33"/>
    <mergeCell ref="M47:M50"/>
    <mergeCell ref="G35:G39"/>
    <mergeCell ref="H35:H39"/>
    <mergeCell ref="I35:I39"/>
    <mergeCell ref="L35:L39"/>
    <mergeCell ref="M35:M39"/>
    <mergeCell ref="F47:F50"/>
    <mergeCell ref="G47:G50"/>
    <mergeCell ref="H40:H46"/>
    <mergeCell ref="I40:I46"/>
    <mergeCell ref="L40:L46"/>
    <mergeCell ref="A29:A33"/>
    <mergeCell ref="B29:B33"/>
    <mergeCell ref="C29:C33"/>
    <mergeCell ref="D29:D33"/>
    <mergeCell ref="E29:E33"/>
    <mergeCell ref="F29:F33"/>
    <mergeCell ref="G29:G33"/>
    <mergeCell ref="H29:H33"/>
    <mergeCell ref="I29:I33"/>
    <mergeCell ref="A23:A27"/>
    <mergeCell ref="B23:B27"/>
    <mergeCell ref="C23:C27"/>
    <mergeCell ref="D23:D27"/>
    <mergeCell ref="H20:H22"/>
    <mergeCell ref="I20:I22"/>
    <mergeCell ref="L20:L22"/>
    <mergeCell ref="M20:M22"/>
    <mergeCell ref="A20:A22"/>
    <mergeCell ref="B20:B22"/>
    <mergeCell ref="C20:C22"/>
    <mergeCell ref="D20:D22"/>
    <mergeCell ref="E20:E22"/>
    <mergeCell ref="F20:F22"/>
    <mergeCell ref="G20:G22"/>
    <mergeCell ref="M23:M27"/>
    <mergeCell ref="F23:F27"/>
    <mergeCell ref="H16:H18"/>
    <mergeCell ref="I16:I18"/>
    <mergeCell ref="L16:L18"/>
    <mergeCell ref="M16:M18"/>
    <mergeCell ref="G13:G15"/>
    <mergeCell ref="H13:H15"/>
    <mergeCell ref="I13:I15"/>
    <mergeCell ref="L13:L15"/>
    <mergeCell ref="M13:M15"/>
    <mergeCell ref="A16:A18"/>
    <mergeCell ref="B16:B18"/>
    <mergeCell ref="C16:C18"/>
    <mergeCell ref="D16:D18"/>
    <mergeCell ref="E16:E18"/>
    <mergeCell ref="E2:G2"/>
    <mergeCell ref="A10:A11"/>
    <mergeCell ref="B10:C10"/>
    <mergeCell ref="D10:F10"/>
    <mergeCell ref="A13:A15"/>
    <mergeCell ref="B13:B15"/>
    <mergeCell ref="C13:C15"/>
    <mergeCell ref="D13:D15"/>
    <mergeCell ref="E13:E15"/>
    <mergeCell ref="F13:F15"/>
    <mergeCell ref="F16:F18"/>
    <mergeCell ref="G16:G18"/>
    <mergeCell ref="I62:I66"/>
    <mergeCell ref="L62:L66"/>
    <mergeCell ref="M62:M66"/>
    <mergeCell ref="H67:H71"/>
    <mergeCell ref="I67:I71"/>
    <mergeCell ref="L67:L71"/>
    <mergeCell ref="M67:M71"/>
    <mergeCell ref="A72:A76"/>
    <mergeCell ref="B72:B76"/>
    <mergeCell ref="C72:C76"/>
    <mergeCell ref="D72:D76"/>
    <mergeCell ref="E72:E76"/>
    <mergeCell ref="F72:F76"/>
    <mergeCell ref="G72:G76"/>
    <mergeCell ref="H72:H76"/>
    <mergeCell ref="I72:I76"/>
    <mergeCell ref="L72:L76"/>
    <mergeCell ref="M72:M76"/>
    <mergeCell ref="A67:A71"/>
    <mergeCell ref="B67:B71"/>
    <mergeCell ref="C67:C71"/>
    <mergeCell ref="D67:D71"/>
    <mergeCell ref="E67:E71"/>
    <mergeCell ref="F67:F71"/>
    <mergeCell ref="G67:G71"/>
    <mergeCell ref="M77:M81"/>
    <mergeCell ref="B77:B81"/>
    <mergeCell ref="C77:C81"/>
    <mergeCell ref="D77:D81"/>
    <mergeCell ref="E77:E81"/>
    <mergeCell ref="F77:F81"/>
    <mergeCell ref="G77:G81"/>
    <mergeCell ref="H77:H81"/>
    <mergeCell ref="I77:I81"/>
    <mergeCell ref="L77:L81"/>
  </mergeCells>
  <dataValidations count="17">
    <dataValidation type="list" allowBlank="1" showInputMessage="1" showErrorMessage="1" sqref="D29:D34" xr:uid="{824926ED-1A8D-4BD0-A142-41D34D8B2984}">
      <formula1>$J$29:$J$33</formula1>
    </dataValidation>
    <dataValidation type="list" allowBlank="1" showInputMessage="1" showErrorMessage="1" sqref="D19 D82 D28 D86" xr:uid="{1D34F292-6378-4DF1-A586-A682E5E0F3E4}">
      <formula1>#REF!</formula1>
    </dataValidation>
    <dataValidation type="list" allowBlank="1" showInputMessage="1" showErrorMessage="1" sqref="D47:D50" xr:uid="{43CE60BF-A15B-4995-A6C9-66CDF31F6D92}">
      <formula1>$J$47:$J$50</formula1>
    </dataValidation>
    <dataValidation type="list" allowBlank="1" showInputMessage="1" showErrorMessage="1" sqref="D35:D46" xr:uid="{F9DB4D0A-751E-4EA5-80D6-650E31BC763F}">
      <formula1>$J$35:$J$39</formula1>
    </dataValidation>
    <dataValidation type="list" allowBlank="1" showInputMessage="1" showErrorMessage="1" sqref="D23:D27" xr:uid="{38AE7106-EA4D-4E40-953F-239DEA52989F}">
      <formula1>$J$23:$J$27</formula1>
    </dataValidation>
    <dataValidation type="list" allowBlank="1" showInputMessage="1" showErrorMessage="1" sqref="D13:D15" xr:uid="{9CBFD3D0-A513-4FC7-8E35-801FC69FBF77}">
      <formula1>$J$13:$J$15</formula1>
    </dataValidation>
    <dataValidation type="list" allowBlank="1" showInputMessage="1" showErrorMessage="1" sqref="D20:D22" xr:uid="{32FDFEBC-F1E1-4970-8E10-D1C7643D05DC}">
      <formula1>$J$20:$J$22</formula1>
    </dataValidation>
    <dataValidation type="list" allowBlank="1" showInputMessage="1" showErrorMessage="1" sqref="D16:D18" xr:uid="{593B7975-38C5-4188-9A35-26839BA6BDA1}">
      <formula1>$J$16:$J$18</formula1>
    </dataValidation>
    <dataValidation type="list" allowBlank="1" showInputMessage="1" showErrorMessage="1" sqref="D52:D56" xr:uid="{C2D1E602-D6BE-401F-B27C-A5ADEEFB16A5}">
      <formula1>$J$52:$J$55</formula1>
    </dataValidation>
    <dataValidation type="list" allowBlank="1" showInputMessage="1" showErrorMessage="1" sqref="D83:D85" xr:uid="{01D1B898-243C-41C9-BFCF-330CB2C9B813}">
      <formula1>$J$83:$J$85</formula1>
    </dataValidation>
    <dataValidation type="list" allowBlank="1" showInputMessage="1" showErrorMessage="1" sqref="D87:D89" xr:uid="{00114CB3-CC79-44A8-A867-3EEEC5FA82C8}">
      <formula1>$J$87:$J$89</formula1>
    </dataValidation>
    <dataValidation type="list" allowBlank="1" showInputMessage="1" showErrorMessage="1" sqref="D90:D92" xr:uid="{F69C401A-5259-4F77-8305-BA7D49A9DCD8}">
      <formula1>$J$90:$J$92</formula1>
    </dataValidation>
    <dataValidation type="list" allowBlank="1" showInputMessage="1" showErrorMessage="1" sqref="D57:D61" xr:uid="{D8E5F678-29CD-442B-9328-5670A4E84B38}">
      <formula1>$J$16:$J$20</formula1>
    </dataValidation>
    <dataValidation type="list" allowBlank="1" showInputMessage="1" showErrorMessage="1" sqref="D62:D66" xr:uid="{062A7F38-2B59-4D5F-9ED4-BE821EC5D1C8}">
      <formula1>$J$21:$J$25</formula1>
    </dataValidation>
    <dataValidation type="list" allowBlank="1" showInputMessage="1" showErrorMessage="1" sqref="D67:D71" xr:uid="{274A6E81-EE58-4225-B8BF-F5B3B841EB2C}">
      <formula1>$J$26:$J$30</formula1>
    </dataValidation>
    <dataValidation type="list" allowBlank="1" showInputMessage="1" showErrorMessage="1" sqref="D77:D81" xr:uid="{E2EA4AE9-CE92-4582-8717-5F67CE77F2DF}">
      <formula1>$J$36:$J$40</formula1>
    </dataValidation>
    <dataValidation type="list" allowBlank="1" showInputMessage="1" showErrorMessage="1" sqref="D72:D76" xr:uid="{EB6852BF-C172-427E-9098-4ECA708EAFF3}">
      <formula1>$J$31:$J$35</formula1>
    </dataValidation>
  </dataValidations>
  <pageMargins left="0.25" right="0.25" top="0.75" bottom="0.75" header="0.3" footer="0.3"/>
  <pageSetup paperSize="9" scale="1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67ABF82-12F4-46F6-A1E8-D77E6F823AA6}">
          <x14:formula1>
            <xm:f>'Response Guidelines'!$D$80:$D$86</xm:f>
          </x14:formula1>
          <xm:sqref>G13:G50 G52:G56 G82:G92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596C8-9D0C-48DB-BA1E-65F4A94931F0}">
  <sheetPr>
    <tabColor rgb="FF22A2A8"/>
    <pageSetUpPr fitToPage="1"/>
  </sheetPr>
  <dimension ref="A1:M54"/>
  <sheetViews>
    <sheetView topLeftCell="A22" zoomScaleNormal="100" workbookViewId="0">
      <selection activeCell="F32" sqref="F32:F33"/>
    </sheetView>
  </sheetViews>
  <sheetFormatPr defaultColWidth="9.140625" defaultRowHeight="11.25" x14ac:dyDescent="0.2"/>
  <cols>
    <col min="1" max="1" width="4.85546875" style="19" customWidth="1"/>
    <col min="2" max="2" width="37.140625" style="18" customWidth="1"/>
    <col min="3" max="3" width="37.7109375" style="18" customWidth="1"/>
    <col min="4" max="5" width="23.140625" style="18" customWidth="1"/>
    <col min="6" max="6" width="25.140625" style="18" customWidth="1"/>
    <col min="7" max="7" width="11.28515625" style="18" customWidth="1"/>
    <col min="8" max="8" width="7.5703125" style="18" customWidth="1"/>
    <col min="9" max="9" width="7.140625" style="17" customWidth="1"/>
    <col min="10" max="10" width="23.85546875" style="16" customWidth="1"/>
    <col min="11" max="11" width="5.28515625" style="15" customWidth="1"/>
    <col min="12" max="12" width="6" style="13" bestFit="1" customWidth="1"/>
    <col min="13" max="13" width="40.42578125" style="14" customWidth="1"/>
    <col min="14" max="14" width="8.5703125" style="13" customWidth="1"/>
    <col min="15" max="16384" width="9.140625" style="13"/>
  </cols>
  <sheetData>
    <row r="1" spans="1:13" x14ac:dyDescent="0.2">
      <c r="B1" s="87"/>
      <c r="C1" s="87"/>
      <c r="D1" s="87"/>
      <c r="E1" s="87"/>
      <c r="F1" s="87"/>
      <c r="G1" s="87"/>
      <c r="H1" s="87"/>
    </row>
    <row r="2" spans="1:13" ht="16.149999999999999" customHeight="1" x14ac:dyDescent="0.25">
      <c r="B2" s="11" t="s">
        <v>77</v>
      </c>
      <c r="C2" s="12">
        <f>'Scoring Summary'!C2</f>
        <v>0</v>
      </c>
      <c r="D2" s="55"/>
      <c r="E2" s="333" t="s">
        <v>98</v>
      </c>
      <c r="F2" s="333"/>
      <c r="G2" s="333"/>
      <c r="H2" s="86"/>
      <c r="I2" s="86"/>
      <c r="J2" s="55"/>
      <c r="K2" s="55"/>
      <c r="L2" s="55"/>
      <c r="M2" s="55"/>
    </row>
    <row r="3" spans="1:13" ht="16.149999999999999" customHeight="1" x14ac:dyDescent="0.25">
      <c r="B3" s="11" t="s">
        <v>80</v>
      </c>
      <c r="C3" s="12">
        <f>'Scoring Summary'!C3</f>
        <v>0</v>
      </c>
      <c r="D3" s="55"/>
      <c r="E3" s="95" t="s">
        <v>99</v>
      </c>
      <c r="F3" s="86" t="s">
        <v>53</v>
      </c>
      <c r="G3" s="86"/>
      <c r="H3" s="55"/>
      <c r="I3" s="55"/>
      <c r="J3" s="55"/>
      <c r="K3" s="55"/>
      <c r="L3" s="55"/>
      <c r="M3" s="55"/>
    </row>
    <row r="4" spans="1:13" ht="14.45" customHeight="1" x14ac:dyDescent="0.25">
      <c r="B4" s="11" t="s">
        <v>96</v>
      </c>
      <c r="C4" s="10">
        <f>'Scoring Summary'!C4</f>
        <v>0</v>
      </c>
      <c r="D4" s="55"/>
      <c r="E4" s="86"/>
      <c r="F4" s="86"/>
      <c r="G4" s="86"/>
      <c r="H4" s="55"/>
      <c r="I4" s="55"/>
      <c r="J4" s="55"/>
      <c r="K4" s="55"/>
      <c r="L4" s="55"/>
      <c r="M4" s="55"/>
    </row>
    <row r="5" spans="1:13" ht="14.45" customHeight="1" x14ac:dyDescent="0.25">
      <c r="B5" s="11" t="s">
        <v>82</v>
      </c>
      <c r="C5" s="10">
        <f>'Scoring Summary'!C5</f>
        <v>0</v>
      </c>
      <c r="D5" s="55"/>
      <c r="E5" s="55"/>
      <c r="F5" s="55"/>
      <c r="G5" s="55"/>
      <c r="H5" s="55"/>
      <c r="I5" s="55"/>
      <c r="J5" s="55"/>
      <c r="K5" s="55"/>
      <c r="L5" s="55"/>
      <c r="M5" s="55"/>
    </row>
    <row r="6" spans="1:13" ht="14.45" customHeight="1" x14ac:dyDescent="0.25">
      <c r="B6" s="11" t="s">
        <v>83</v>
      </c>
      <c r="C6" s="10">
        <f>'Scoring Summary'!C6</f>
        <v>0</v>
      </c>
      <c r="D6" s="55"/>
      <c r="E6" s="55"/>
      <c r="F6" s="55"/>
      <c r="G6" s="55"/>
      <c r="H6" s="55"/>
      <c r="I6" s="55"/>
      <c r="J6" s="55"/>
      <c r="K6" s="55"/>
      <c r="L6" s="55"/>
      <c r="M6" s="55"/>
    </row>
    <row r="7" spans="1:13" ht="27.6" customHeight="1" x14ac:dyDescent="0.25">
      <c r="B7" s="11" t="s">
        <v>84</v>
      </c>
      <c r="C7" s="10"/>
      <c r="D7" s="55"/>
      <c r="E7" s="55"/>
      <c r="F7" s="55"/>
      <c r="G7" s="55"/>
      <c r="H7" s="55"/>
      <c r="I7" s="55"/>
      <c r="J7" s="55"/>
      <c r="K7" s="55"/>
      <c r="L7" s="55"/>
      <c r="M7" s="55"/>
    </row>
    <row r="8" spans="1:13" ht="6.4" customHeight="1" x14ac:dyDescent="0.25">
      <c r="B8" s="120"/>
      <c r="C8" s="121"/>
      <c r="D8" s="55"/>
      <c r="E8" s="55"/>
      <c r="F8" s="55"/>
      <c r="G8" s="55"/>
      <c r="H8" s="55"/>
      <c r="I8" s="55"/>
      <c r="J8" s="55"/>
      <c r="K8" s="55"/>
      <c r="L8" s="55"/>
      <c r="M8" s="55"/>
    </row>
    <row r="9" spans="1:13" ht="12" thickBot="1" x14ac:dyDescent="0.25">
      <c r="B9" s="35"/>
      <c r="C9" s="35"/>
      <c r="D9" s="35"/>
      <c r="E9" s="35"/>
      <c r="F9" s="35"/>
      <c r="G9" s="35"/>
      <c r="H9" s="35"/>
    </row>
    <row r="10" spans="1:13" ht="14.45" customHeight="1" x14ac:dyDescent="0.2">
      <c r="A10" s="418" t="s">
        <v>14</v>
      </c>
      <c r="B10" s="298" t="s">
        <v>15</v>
      </c>
      <c r="C10" s="506"/>
      <c r="D10" s="507" t="s">
        <v>16</v>
      </c>
      <c r="E10" s="301"/>
      <c r="F10" s="302"/>
      <c r="G10" s="217"/>
      <c r="H10" s="85"/>
      <c r="I10" s="84" t="s">
        <v>17</v>
      </c>
      <c r="J10" s="83"/>
      <c r="K10" s="83"/>
      <c r="L10" s="83"/>
      <c r="M10" s="82"/>
    </row>
    <row r="11" spans="1:13" s="58" customFormat="1" ht="58.15" customHeight="1" thickBot="1" x14ac:dyDescent="0.3">
      <c r="A11" s="419"/>
      <c r="B11" s="162" t="s">
        <v>18</v>
      </c>
      <c r="C11" s="228" t="s">
        <v>19</v>
      </c>
      <c r="D11" s="163" t="s">
        <v>20</v>
      </c>
      <c r="E11" s="164" t="s">
        <v>21</v>
      </c>
      <c r="F11" s="165" t="s">
        <v>22</v>
      </c>
      <c r="G11" s="231" t="s">
        <v>23</v>
      </c>
      <c r="H11" s="166" t="s">
        <v>24</v>
      </c>
      <c r="I11" s="167" t="s">
        <v>25</v>
      </c>
      <c r="J11" s="168" t="s">
        <v>26</v>
      </c>
      <c r="K11" s="169" t="s">
        <v>27</v>
      </c>
      <c r="L11" s="170" t="s">
        <v>28</v>
      </c>
      <c r="M11" s="171" t="s">
        <v>29</v>
      </c>
    </row>
    <row r="12" spans="1:13" s="131" customFormat="1" ht="25.9" customHeight="1" thickBot="1" x14ac:dyDescent="0.3">
      <c r="A12" s="172" t="s">
        <v>375</v>
      </c>
      <c r="B12" s="173" t="s">
        <v>297</v>
      </c>
      <c r="C12" s="145"/>
      <c r="D12" s="144"/>
      <c r="E12" s="145"/>
      <c r="F12" s="143"/>
      <c r="G12" s="235"/>
      <c r="H12" s="146"/>
      <c r="I12" s="147"/>
      <c r="J12" s="148"/>
      <c r="K12" s="149"/>
      <c r="L12" s="147"/>
      <c r="M12" s="150"/>
    </row>
    <row r="13" spans="1:13" s="70" customFormat="1" ht="36" customHeight="1" x14ac:dyDescent="0.25">
      <c r="A13" s="508" t="s">
        <v>376</v>
      </c>
      <c r="B13" s="426" t="s">
        <v>182</v>
      </c>
      <c r="C13" s="427" t="s">
        <v>183</v>
      </c>
      <c r="D13" s="309"/>
      <c r="E13" s="310"/>
      <c r="F13" s="451"/>
      <c r="G13" s="433" t="s">
        <v>37</v>
      </c>
      <c r="H13" s="293">
        <f>IF(G13='Response Guidelines'!$D$80,'Response Guidelines'!$C$80, IF(G13='Response Guidelines'!$D$81,'Response Guidelines'!$C$81,IF(G13='Response Guidelines'!$D$82,'Response Guidelines'!$C$82,IF(G13='Response Guidelines'!$D$83,'Response Guidelines'!$C$83,IF(G13='Response Guidelines'!$D$84,'Response Guidelines'!$C$84,IF(G13='Response Guidelines'!$D$85,'Response Guidelines'!$C$85,IF(G13='Response Guidelines'!$D$86,'Response Guidelines'!$C$86,"No Rating")))))))</f>
        <v>6</v>
      </c>
      <c r="I13" s="392">
        <f>(H13/$H$54)/_xlfn.XLOOKUP('Scoring Summary'!$D$22,'Response Guidelines'!$D$91:$D$190,'Response Guidelines'!$C$91:$C$190,"",0,1)</f>
        <v>9.677419354838613E-3</v>
      </c>
      <c r="J13" s="68" t="s">
        <v>185</v>
      </c>
      <c r="K13" s="209">
        <f>I13</f>
        <v>9.677419354838613E-3</v>
      </c>
      <c r="L13" s="392"/>
      <c r="M13" s="319"/>
    </row>
    <row r="14" spans="1:13" s="70" customFormat="1" ht="12.6" hidden="1" customHeight="1" x14ac:dyDescent="0.25">
      <c r="A14" s="508"/>
      <c r="B14" s="354"/>
      <c r="C14" s="415"/>
      <c r="D14" s="283"/>
      <c r="E14" s="286"/>
      <c r="F14" s="451"/>
      <c r="G14" s="433"/>
      <c r="H14" s="293"/>
      <c r="I14" s="346"/>
      <c r="J14" s="66"/>
      <c r="K14" s="210"/>
      <c r="L14" s="346"/>
      <c r="M14" s="281"/>
    </row>
    <row r="15" spans="1:13" s="70" customFormat="1" ht="12.6" hidden="1" customHeight="1" x14ac:dyDescent="0.25">
      <c r="A15" s="508"/>
      <c r="B15" s="354"/>
      <c r="C15" s="415"/>
      <c r="D15" s="283"/>
      <c r="E15" s="286"/>
      <c r="F15" s="451"/>
      <c r="G15" s="433"/>
      <c r="H15" s="293"/>
      <c r="I15" s="346"/>
      <c r="J15" s="66"/>
      <c r="K15" s="210"/>
      <c r="L15" s="346"/>
      <c r="M15" s="281"/>
    </row>
    <row r="16" spans="1:13" s="70" customFormat="1" ht="12.6" hidden="1" customHeight="1" x14ac:dyDescent="0.25">
      <c r="A16" s="508"/>
      <c r="B16" s="354"/>
      <c r="C16" s="415"/>
      <c r="D16" s="283"/>
      <c r="E16" s="286"/>
      <c r="F16" s="451"/>
      <c r="G16" s="433"/>
      <c r="H16" s="293"/>
      <c r="I16" s="346"/>
      <c r="J16" s="66"/>
      <c r="K16" s="210"/>
      <c r="L16" s="346"/>
      <c r="M16" s="281"/>
    </row>
    <row r="17" spans="1:13" s="70" customFormat="1" ht="37.9" customHeight="1" thickBot="1" x14ac:dyDescent="0.3">
      <c r="A17" s="509"/>
      <c r="B17" s="354"/>
      <c r="C17" s="415"/>
      <c r="D17" s="284"/>
      <c r="E17" s="287"/>
      <c r="F17" s="430"/>
      <c r="G17" s="436"/>
      <c r="H17" s="293"/>
      <c r="I17" s="346"/>
      <c r="J17" s="66" t="s">
        <v>184</v>
      </c>
      <c r="K17" s="210">
        <v>0</v>
      </c>
      <c r="L17" s="346"/>
      <c r="M17" s="281"/>
    </row>
    <row r="18" spans="1:13" s="58" customFormat="1" ht="17.45" customHeight="1" thickBot="1" x14ac:dyDescent="0.3">
      <c r="A18" s="185" t="s">
        <v>377</v>
      </c>
      <c r="B18" s="522" t="s">
        <v>161</v>
      </c>
      <c r="C18" s="523"/>
      <c r="D18" s="179"/>
      <c r="E18" s="180"/>
      <c r="F18" s="187"/>
      <c r="G18" s="232"/>
      <c r="H18" s="181"/>
      <c r="I18" s="226"/>
      <c r="J18" s="200"/>
      <c r="K18" s="226"/>
      <c r="L18" s="226"/>
      <c r="M18" s="178"/>
    </row>
    <row r="19" spans="1:13" s="58" customFormat="1" ht="32.450000000000003" customHeight="1" x14ac:dyDescent="0.25">
      <c r="A19" s="513" t="s">
        <v>378</v>
      </c>
      <c r="B19" s="514" t="s">
        <v>208</v>
      </c>
      <c r="C19" s="497" t="s">
        <v>162</v>
      </c>
      <c r="D19" s="440"/>
      <c r="E19" s="443"/>
      <c r="F19" s="431"/>
      <c r="G19" s="436" t="s">
        <v>72</v>
      </c>
      <c r="H19" s="293">
        <f>IF(G19='Response Guidelines'!$D$80,'Response Guidelines'!$C$80, IF(G19='Response Guidelines'!$D$81,'Response Guidelines'!$C$81,IF(G19='Response Guidelines'!$D$82,'Response Guidelines'!$C$82,IF(G19='Response Guidelines'!$D$83,'Response Guidelines'!$C$83,IF(G19='Response Guidelines'!$D$84,'Response Guidelines'!$C$84,IF(G19='Response Guidelines'!$D$85,'Response Guidelines'!$C$85,IF(G19='Response Guidelines'!$D$86,'Response Guidelines'!$C$86,"No Rating")))))))</f>
        <v>4</v>
      </c>
      <c r="I19" s="392">
        <f>(H19/$H$54)/_xlfn.XLOOKUP('Scoring Summary'!$D$22,'Response Guidelines'!$D$91:$D$190,'Response Guidelines'!$C$91:$C$190,"",0,1)</f>
        <v>6.4516129032257423E-3</v>
      </c>
      <c r="J19" s="68" t="s">
        <v>256</v>
      </c>
      <c r="K19" s="209">
        <f>I19</f>
        <v>6.4516129032257423E-3</v>
      </c>
      <c r="L19" s="392"/>
      <c r="M19" s="515"/>
    </row>
    <row r="20" spans="1:13" s="58" customFormat="1" ht="32.450000000000003" customHeight="1" x14ac:dyDescent="0.25">
      <c r="A20" s="513"/>
      <c r="B20" s="512"/>
      <c r="C20" s="373"/>
      <c r="D20" s="441"/>
      <c r="E20" s="443"/>
      <c r="F20" s="431"/>
      <c r="G20" s="375"/>
      <c r="H20" s="293"/>
      <c r="I20" s="346"/>
      <c r="J20" s="201" t="s">
        <v>257</v>
      </c>
      <c r="K20" s="210">
        <v>0</v>
      </c>
      <c r="L20" s="346"/>
      <c r="M20" s="516"/>
    </row>
    <row r="21" spans="1:13" s="58" customFormat="1" ht="27.6" customHeight="1" x14ac:dyDescent="0.25">
      <c r="A21" s="510" t="s">
        <v>379</v>
      </c>
      <c r="B21" s="512" t="s">
        <v>260</v>
      </c>
      <c r="C21" s="498" t="s">
        <v>162</v>
      </c>
      <c r="D21" s="400"/>
      <c r="E21" s="401"/>
      <c r="F21" s="403"/>
      <c r="G21" s="375" t="s">
        <v>72</v>
      </c>
      <c r="H21" s="292">
        <f>IF(G21='Response Guidelines'!$D$80,'Response Guidelines'!$C$80, IF(G21='Response Guidelines'!$D$81,'Response Guidelines'!$C$81,IF(G21='Response Guidelines'!$D$82,'Response Guidelines'!$C$82,IF(G21='Response Guidelines'!$D$83,'Response Guidelines'!$C$83,IF(G21='Response Guidelines'!$D$84,'Response Guidelines'!$C$84,IF(G21='Response Guidelines'!$D$85,'Response Guidelines'!$C$85,IF(G21='Response Guidelines'!$D$86,'Response Guidelines'!$C$86,"No Rating")))))))</f>
        <v>4</v>
      </c>
      <c r="I21" s="392">
        <f>(H21/$H$54)/_xlfn.XLOOKUP('Scoring Summary'!$D$22,'Response Guidelines'!$D$91:$D$190,'Response Guidelines'!$C$91:$C$190,"",0,1)</f>
        <v>6.4516129032257423E-3</v>
      </c>
      <c r="J21" s="66" t="s">
        <v>259</v>
      </c>
      <c r="K21" s="210">
        <f>I21</f>
        <v>6.4516129032257423E-3</v>
      </c>
      <c r="L21" s="346"/>
      <c r="M21" s="348"/>
    </row>
    <row r="22" spans="1:13" s="58" customFormat="1" ht="27.6" customHeight="1" thickBot="1" x14ac:dyDescent="0.3">
      <c r="A22" s="511"/>
      <c r="B22" s="512"/>
      <c r="C22" s="496"/>
      <c r="D22" s="441"/>
      <c r="E22" s="443"/>
      <c r="F22" s="431"/>
      <c r="G22" s="375"/>
      <c r="H22" s="293"/>
      <c r="I22" s="346"/>
      <c r="J22" s="66" t="s">
        <v>261</v>
      </c>
      <c r="K22" s="210">
        <v>0</v>
      </c>
      <c r="L22" s="346"/>
      <c r="M22" s="348"/>
    </row>
    <row r="23" spans="1:13" s="58" customFormat="1" ht="13.15" customHeight="1" thickBot="1" x14ac:dyDescent="0.3">
      <c r="A23" s="186" t="s">
        <v>380</v>
      </c>
      <c r="B23" s="198" t="s">
        <v>163</v>
      </c>
      <c r="C23" s="184"/>
      <c r="D23" s="179"/>
      <c r="E23" s="180"/>
      <c r="F23" s="187"/>
      <c r="G23" s="232"/>
      <c r="H23" s="181"/>
      <c r="I23" s="226"/>
      <c r="J23" s="180"/>
      <c r="K23" s="226"/>
      <c r="L23" s="226"/>
      <c r="M23" s="178"/>
    </row>
    <row r="24" spans="1:13" s="58" customFormat="1" ht="26.45" customHeight="1" x14ac:dyDescent="0.25">
      <c r="A24" s="513" t="s">
        <v>381</v>
      </c>
      <c r="B24" s="426" t="s">
        <v>250</v>
      </c>
      <c r="C24" s="497" t="s">
        <v>209</v>
      </c>
      <c r="D24" s="283"/>
      <c r="E24" s="286"/>
      <c r="F24" s="451"/>
      <c r="G24" s="436" t="s">
        <v>72</v>
      </c>
      <c r="H24" s="293">
        <f>IF(G24='Response Guidelines'!$D$80,'Response Guidelines'!$C$80, IF(G24='Response Guidelines'!$D$81,'Response Guidelines'!$C$81,IF(G24='Response Guidelines'!$D$82,'Response Guidelines'!$C$82,IF(G24='Response Guidelines'!$D$83,'Response Guidelines'!$C$83,IF(G24='Response Guidelines'!$D$84,'Response Guidelines'!$C$84,IF(G24='Response Guidelines'!$D$85,'Response Guidelines'!$C$85,IF(G24='Response Guidelines'!$D$86,'Response Guidelines'!$C$86,"No Rating")))))))</f>
        <v>4</v>
      </c>
      <c r="I24" s="392">
        <f>(H24/$H$54)/_xlfn.XLOOKUP('Scoring Summary'!$D$22,'Response Guidelines'!$D$91:$D$190,'Response Guidelines'!$C$91:$C$190,"",0,1)</f>
        <v>6.4516129032257423E-3</v>
      </c>
      <c r="J24" s="68" t="s">
        <v>263</v>
      </c>
      <c r="K24" s="209">
        <f>I24</f>
        <v>6.4516129032257423E-3</v>
      </c>
      <c r="L24" s="392"/>
      <c r="M24" s="319"/>
    </row>
    <row r="25" spans="1:13" s="58" customFormat="1" ht="26.45" customHeight="1" thickBot="1" x14ac:dyDescent="0.3">
      <c r="A25" s="513"/>
      <c r="B25" s="354"/>
      <c r="C25" s="373"/>
      <c r="D25" s="283"/>
      <c r="E25" s="286"/>
      <c r="F25" s="451"/>
      <c r="G25" s="375"/>
      <c r="H25" s="293"/>
      <c r="I25" s="346"/>
      <c r="J25" s="66" t="s">
        <v>264</v>
      </c>
      <c r="K25" s="210">
        <v>0</v>
      </c>
      <c r="L25" s="346"/>
      <c r="M25" s="281"/>
    </row>
    <row r="26" spans="1:13" s="58" customFormat="1" ht="15.6" customHeight="1" thickBot="1" x14ac:dyDescent="0.3">
      <c r="A26" s="186" t="s">
        <v>382</v>
      </c>
      <c r="B26" s="188" t="s">
        <v>581</v>
      </c>
      <c r="C26" s="184"/>
      <c r="D26" s="189"/>
      <c r="E26" s="190"/>
      <c r="F26" s="243"/>
      <c r="G26" s="232"/>
      <c r="H26" s="181"/>
      <c r="I26" s="226"/>
      <c r="J26" s="180"/>
      <c r="K26" s="226"/>
      <c r="L26" s="226"/>
      <c r="M26" s="191"/>
    </row>
    <row r="27" spans="1:13" s="58" customFormat="1" ht="48.6" customHeight="1" x14ac:dyDescent="0.25">
      <c r="A27" s="513" t="s">
        <v>383</v>
      </c>
      <c r="B27" s="426" t="s">
        <v>210</v>
      </c>
      <c r="C27" s="497" t="s">
        <v>211</v>
      </c>
      <c r="D27" s="441"/>
      <c r="E27" s="443"/>
      <c r="F27" s="431"/>
      <c r="G27" s="433" t="s">
        <v>72</v>
      </c>
      <c r="H27" s="293">
        <f>IF(G27='Response Guidelines'!$D$80,'Response Guidelines'!$C$80, IF(G27='Response Guidelines'!$D$81,'Response Guidelines'!$C$81,IF(G27='Response Guidelines'!$D$82,'Response Guidelines'!$C$82,IF(G27='Response Guidelines'!$D$83,'Response Guidelines'!$C$83,IF(G27='Response Guidelines'!$D$84,'Response Guidelines'!$C$84,IF(G27='Response Guidelines'!$D$85,'Response Guidelines'!$C$85,IF(G27='Response Guidelines'!$D$86,'Response Guidelines'!$C$86,"No Rating")))))))</f>
        <v>4</v>
      </c>
      <c r="I27" s="489">
        <f>(H27/$H$54)/_xlfn.XLOOKUP('Scoring Summary'!$D$22,'Response Guidelines'!$D$91:$D$190,'Response Guidelines'!$C$91:$C$190,"",0,1)</f>
        <v>6.4516129032257423E-3</v>
      </c>
      <c r="J27" s="68" t="s">
        <v>265</v>
      </c>
      <c r="K27" s="209">
        <f>I27</f>
        <v>6.4516129032257423E-3</v>
      </c>
      <c r="L27" s="489"/>
      <c r="M27" s="517"/>
    </row>
    <row r="28" spans="1:13" s="58" customFormat="1" ht="48.6" customHeight="1" thickBot="1" x14ac:dyDescent="0.3">
      <c r="A28" s="513"/>
      <c r="B28" s="354"/>
      <c r="C28" s="373"/>
      <c r="D28" s="441"/>
      <c r="E28" s="443"/>
      <c r="F28" s="431"/>
      <c r="G28" s="433"/>
      <c r="H28" s="293"/>
      <c r="I28" s="452"/>
      <c r="J28" s="201" t="s">
        <v>266</v>
      </c>
      <c r="K28" s="210">
        <v>0</v>
      </c>
      <c r="L28" s="452"/>
      <c r="M28" s="504"/>
    </row>
    <row r="29" spans="1:13" s="58" customFormat="1" ht="15.6" customHeight="1" thickBot="1" x14ac:dyDescent="0.3">
      <c r="A29" s="186" t="s">
        <v>384</v>
      </c>
      <c r="B29" s="188" t="s">
        <v>164</v>
      </c>
      <c r="C29" s="184"/>
      <c r="D29" s="179"/>
      <c r="E29" s="180"/>
      <c r="F29" s="187"/>
      <c r="G29" s="232"/>
      <c r="H29" s="181"/>
      <c r="I29" s="226"/>
      <c r="J29" s="180"/>
      <c r="K29" s="226"/>
      <c r="L29" s="226"/>
      <c r="M29" s="178"/>
    </row>
    <row r="30" spans="1:13" s="58" customFormat="1" ht="31.9" customHeight="1" x14ac:dyDescent="0.25">
      <c r="A30" s="513" t="s">
        <v>385</v>
      </c>
      <c r="B30" s="426" t="s">
        <v>217</v>
      </c>
      <c r="C30" s="454" t="s">
        <v>212</v>
      </c>
      <c r="D30" s="441"/>
      <c r="E30" s="443"/>
      <c r="F30" s="431"/>
      <c r="G30" s="436" t="s">
        <v>72</v>
      </c>
      <c r="H30" s="293">
        <f>IF(G30='Response Guidelines'!$D$80,'Response Guidelines'!$C$80, IF(G30='Response Guidelines'!$D$81,'Response Guidelines'!$C$81,IF(G30='Response Guidelines'!$D$82,'Response Guidelines'!$C$82,IF(G30='Response Guidelines'!$D$83,'Response Guidelines'!$C$83,IF(G30='Response Guidelines'!$D$84,'Response Guidelines'!$C$84,IF(G30='Response Guidelines'!$D$85,'Response Guidelines'!$C$85,IF(G30='Response Guidelines'!$D$86,'Response Guidelines'!$C$86,"No Rating")))))))</f>
        <v>4</v>
      </c>
      <c r="I30" s="392">
        <f>(H30/$H$54)/_xlfn.XLOOKUP('Scoring Summary'!$D$22,'Response Guidelines'!$D$91:$D$190,'Response Guidelines'!$C$91:$C$190,"",0,1)</f>
        <v>6.4516129032257423E-3</v>
      </c>
      <c r="J30" s="68" t="s">
        <v>280</v>
      </c>
      <c r="K30" s="209">
        <f>I30</f>
        <v>6.4516129032257423E-3</v>
      </c>
      <c r="L30" s="392"/>
      <c r="M30" s="435"/>
    </row>
    <row r="31" spans="1:13" s="58" customFormat="1" ht="31.9" customHeight="1" x14ac:dyDescent="0.25">
      <c r="A31" s="513"/>
      <c r="B31" s="354"/>
      <c r="C31" s="397"/>
      <c r="D31" s="441"/>
      <c r="E31" s="443"/>
      <c r="F31" s="431"/>
      <c r="G31" s="375"/>
      <c r="H31" s="293"/>
      <c r="I31" s="346"/>
      <c r="J31" s="66" t="s">
        <v>276</v>
      </c>
      <c r="K31" s="210">
        <v>0</v>
      </c>
      <c r="L31" s="346"/>
      <c r="M31" s="348"/>
    </row>
    <row r="32" spans="1:13" s="58" customFormat="1" ht="32.450000000000003" customHeight="1" x14ac:dyDescent="0.25">
      <c r="A32" s="510" t="s">
        <v>386</v>
      </c>
      <c r="B32" s="354" t="s">
        <v>214</v>
      </c>
      <c r="C32" s="397" t="s">
        <v>213</v>
      </c>
      <c r="D32" s="400"/>
      <c r="E32" s="401"/>
      <c r="F32" s="403"/>
      <c r="G32" s="375" t="s">
        <v>72</v>
      </c>
      <c r="H32" s="292">
        <f>IF(G32='Response Guidelines'!$D$80,'Response Guidelines'!$C$80, IF(G32='Response Guidelines'!$D$81,'Response Guidelines'!$C$81,IF(G32='Response Guidelines'!$D$82,'Response Guidelines'!$C$82,IF(G32='Response Guidelines'!$D$83,'Response Guidelines'!$C$83,IF(G32='Response Guidelines'!$D$84,'Response Guidelines'!$C$84,IF(G32='Response Guidelines'!$D$85,'Response Guidelines'!$C$85,IF(G32='Response Guidelines'!$D$86,'Response Guidelines'!$C$86,"No Rating")))))))</f>
        <v>4</v>
      </c>
      <c r="I32" s="392">
        <f>(H32/$H$54)/_xlfn.XLOOKUP('Scoring Summary'!$D$22,'Response Guidelines'!$D$91:$D$190,'Response Guidelines'!$C$91:$C$190,"",0,1)</f>
        <v>6.4516129032257423E-3</v>
      </c>
      <c r="J32" s="66" t="s">
        <v>281</v>
      </c>
      <c r="K32" s="209">
        <f>I32</f>
        <v>6.4516129032257423E-3</v>
      </c>
      <c r="L32" s="346"/>
      <c r="M32" s="348"/>
    </row>
    <row r="33" spans="1:13" s="58" customFormat="1" ht="32.450000000000003" customHeight="1" x14ac:dyDescent="0.25">
      <c r="A33" s="513"/>
      <c r="B33" s="354"/>
      <c r="C33" s="397"/>
      <c r="D33" s="441"/>
      <c r="E33" s="443"/>
      <c r="F33" s="431"/>
      <c r="G33" s="375"/>
      <c r="H33" s="293"/>
      <c r="I33" s="346"/>
      <c r="J33" s="66" t="s">
        <v>282</v>
      </c>
      <c r="K33" s="210">
        <v>0</v>
      </c>
      <c r="L33" s="346"/>
      <c r="M33" s="348"/>
    </row>
    <row r="34" spans="1:13" s="58" customFormat="1" ht="36" customHeight="1" x14ac:dyDescent="0.25">
      <c r="A34" s="510" t="s">
        <v>387</v>
      </c>
      <c r="B34" s="354" t="s">
        <v>215</v>
      </c>
      <c r="C34" s="397" t="s">
        <v>165</v>
      </c>
      <c r="D34" s="400"/>
      <c r="E34" s="401"/>
      <c r="F34" s="403"/>
      <c r="G34" s="375" t="s">
        <v>72</v>
      </c>
      <c r="H34" s="292">
        <f>IF(G34='Response Guidelines'!$D$80,'Response Guidelines'!$C$80, IF(G34='Response Guidelines'!$D$81,'Response Guidelines'!$C$81,IF(G34='Response Guidelines'!$D$82,'Response Guidelines'!$C$82,IF(G34='Response Guidelines'!$D$83,'Response Guidelines'!$C$83,IF(G34='Response Guidelines'!$D$84,'Response Guidelines'!$C$84,IF(G34='Response Guidelines'!$D$85,'Response Guidelines'!$C$85,IF(G34='Response Guidelines'!$D$86,'Response Guidelines'!$C$86,"No Rating")))))))</f>
        <v>4</v>
      </c>
      <c r="I34" s="392">
        <f>(H34/$H$54)/_xlfn.XLOOKUP('Scoring Summary'!$D$22,'Response Guidelines'!$D$91:$D$190,'Response Guidelines'!$C$91:$C$190,"",0,1)</f>
        <v>6.4516129032257423E-3</v>
      </c>
      <c r="J34" s="66" t="s">
        <v>283</v>
      </c>
      <c r="K34" s="209">
        <f>I34</f>
        <v>6.4516129032257423E-3</v>
      </c>
      <c r="L34" s="346"/>
      <c r="M34" s="348"/>
    </row>
    <row r="35" spans="1:13" s="58" customFormat="1" ht="36" customHeight="1" x14ac:dyDescent="0.25">
      <c r="A35" s="513"/>
      <c r="B35" s="354"/>
      <c r="C35" s="397"/>
      <c r="D35" s="441"/>
      <c r="E35" s="443"/>
      <c r="F35" s="431"/>
      <c r="G35" s="375"/>
      <c r="H35" s="293"/>
      <c r="I35" s="346"/>
      <c r="J35" s="66" t="s">
        <v>284</v>
      </c>
      <c r="K35" s="210">
        <v>0</v>
      </c>
      <c r="L35" s="346"/>
      <c r="M35" s="348"/>
    </row>
    <row r="36" spans="1:13" s="58" customFormat="1" ht="33.6" customHeight="1" x14ac:dyDescent="0.25">
      <c r="A36" s="510" t="s">
        <v>388</v>
      </c>
      <c r="B36" s="354" t="s">
        <v>218</v>
      </c>
      <c r="C36" s="397" t="s">
        <v>166</v>
      </c>
      <c r="D36" s="400"/>
      <c r="E36" s="401"/>
      <c r="F36" s="403"/>
      <c r="G36" s="375" t="s">
        <v>72</v>
      </c>
      <c r="H36" s="292">
        <f>IF(G36='Response Guidelines'!$D$80,'Response Guidelines'!$C$80, IF(G36='Response Guidelines'!$D$81,'Response Guidelines'!$C$81,IF(G36='Response Guidelines'!$D$82,'Response Guidelines'!$C$82,IF(G36='Response Guidelines'!$D$83,'Response Guidelines'!$C$83,IF(G36='Response Guidelines'!$D$84,'Response Guidelines'!$C$84,IF(G36='Response Guidelines'!$D$85,'Response Guidelines'!$C$85,IF(G36='Response Guidelines'!$D$86,'Response Guidelines'!$C$86,"No Rating")))))))</f>
        <v>4</v>
      </c>
      <c r="I36" s="392">
        <f>(H36/$H$54)/_xlfn.XLOOKUP('Scoring Summary'!$D$22,'Response Guidelines'!$D$91:$D$190,'Response Guidelines'!$C$91:$C$190,"",0,1)</f>
        <v>6.4516129032257423E-3</v>
      </c>
      <c r="J36" s="66" t="s">
        <v>285</v>
      </c>
      <c r="K36" s="209">
        <f>I36</f>
        <v>6.4516129032257423E-3</v>
      </c>
      <c r="L36" s="346"/>
      <c r="M36" s="348"/>
    </row>
    <row r="37" spans="1:13" s="58" customFormat="1" ht="33.6" customHeight="1" thickBot="1" x14ac:dyDescent="0.3">
      <c r="A37" s="513"/>
      <c r="B37" s="354"/>
      <c r="C37" s="397"/>
      <c r="D37" s="441"/>
      <c r="E37" s="443"/>
      <c r="F37" s="431"/>
      <c r="G37" s="375"/>
      <c r="H37" s="293"/>
      <c r="I37" s="346"/>
      <c r="J37" s="66" t="s">
        <v>286</v>
      </c>
      <c r="K37" s="210">
        <v>0</v>
      </c>
      <c r="L37" s="346"/>
      <c r="M37" s="348"/>
    </row>
    <row r="38" spans="1:13" s="58" customFormat="1" ht="20.45" customHeight="1" thickBot="1" x14ac:dyDescent="0.3">
      <c r="A38" s="185" t="s">
        <v>389</v>
      </c>
      <c r="B38" s="520" t="s">
        <v>167</v>
      </c>
      <c r="C38" s="521"/>
      <c r="D38" s="179"/>
      <c r="E38" s="180"/>
      <c r="F38" s="187"/>
      <c r="G38" s="232"/>
      <c r="H38" s="181"/>
      <c r="I38" s="226"/>
      <c r="J38" s="180"/>
      <c r="K38" s="226"/>
      <c r="L38" s="226"/>
      <c r="M38" s="178"/>
    </row>
    <row r="39" spans="1:13" s="58" customFormat="1" ht="35.450000000000003" customHeight="1" x14ac:dyDescent="0.25">
      <c r="A39" s="518" t="s">
        <v>390</v>
      </c>
      <c r="B39" s="426" t="s">
        <v>220</v>
      </c>
      <c r="C39" s="496" t="s">
        <v>221</v>
      </c>
      <c r="D39" s="441"/>
      <c r="E39" s="443"/>
      <c r="F39" s="431"/>
      <c r="G39" s="436" t="s">
        <v>72</v>
      </c>
      <c r="H39" s="293">
        <f>IF(G39='Response Guidelines'!$D$80,'Response Guidelines'!$C$80, IF(G39='Response Guidelines'!$D$81,'Response Guidelines'!$C$81,IF(G39='Response Guidelines'!$D$82,'Response Guidelines'!$C$82,IF(G39='Response Guidelines'!$D$83,'Response Guidelines'!$C$83,IF(G39='Response Guidelines'!$D$84,'Response Guidelines'!$C$84,IF(G39='Response Guidelines'!$D$85,'Response Guidelines'!$C$85,IF(G39='Response Guidelines'!$D$86,'Response Guidelines'!$C$86,"No Rating")))))))</f>
        <v>4</v>
      </c>
      <c r="I39" s="392">
        <f>(H39/$H$54)/_xlfn.XLOOKUP('Scoring Summary'!$D$22,'Response Guidelines'!$D$91:$D$190,'Response Guidelines'!$C$91:$C$190,"",0,1)</f>
        <v>6.4516129032257423E-3</v>
      </c>
      <c r="J39" s="68" t="s">
        <v>287</v>
      </c>
      <c r="K39" s="209">
        <f>I39</f>
        <v>6.4516129032257423E-3</v>
      </c>
      <c r="L39" s="392"/>
      <c r="M39" s="435"/>
    </row>
    <row r="40" spans="1:13" s="58" customFormat="1" ht="35.450000000000003" customHeight="1" thickBot="1" x14ac:dyDescent="0.3">
      <c r="A40" s="394"/>
      <c r="B40" s="354"/>
      <c r="C40" s="496"/>
      <c r="D40" s="441"/>
      <c r="E40" s="443"/>
      <c r="F40" s="431"/>
      <c r="G40" s="375"/>
      <c r="H40" s="293"/>
      <c r="I40" s="346"/>
      <c r="J40" s="66" t="s">
        <v>288</v>
      </c>
      <c r="K40" s="210">
        <v>0</v>
      </c>
      <c r="L40" s="346"/>
      <c r="M40" s="348"/>
    </row>
    <row r="41" spans="1:13" s="58" customFormat="1" ht="16.899999999999999" customHeight="1" thickBot="1" x14ac:dyDescent="0.3">
      <c r="A41" s="185" t="s">
        <v>391</v>
      </c>
      <c r="B41" s="188" t="s">
        <v>168</v>
      </c>
      <c r="C41" s="184"/>
      <c r="D41" s="179"/>
      <c r="E41" s="180"/>
      <c r="F41" s="187"/>
      <c r="G41" s="232"/>
      <c r="H41" s="181"/>
      <c r="I41" s="226"/>
      <c r="J41" s="180"/>
      <c r="K41" s="226"/>
      <c r="L41" s="226"/>
      <c r="M41" s="178"/>
    </row>
    <row r="42" spans="1:13" s="58" customFormat="1" ht="43.15" customHeight="1" x14ac:dyDescent="0.25">
      <c r="A42" s="518" t="s">
        <v>392</v>
      </c>
      <c r="B42" s="426" t="s">
        <v>222</v>
      </c>
      <c r="C42" s="496" t="s">
        <v>223</v>
      </c>
      <c r="D42" s="440"/>
      <c r="E42" s="443"/>
      <c r="F42" s="431"/>
      <c r="G42" s="436" t="s">
        <v>72</v>
      </c>
      <c r="H42" s="293">
        <f>IF(G42='Response Guidelines'!$D$80,'Response Guidelines'!$C$80, IF(G42='Response Guidelines'!$D$81,'Response Guidelines'!$C$81,IF(G42='Response Guidelines'!$D$82,'Response Guidelines'!$C$82,IF(G42='Response Guidelines'!$D$83,'Response Guidelines'!$C$83,IF(G42='Response Guidelines'!$D$84,'Response Guidelines'!$C$84,IF(G42='Response Guidelines'!$D$85,'Response Guidelines'!$C$85,IF(G42='Response Guidelines'!$D$86,'Response Guidelines'!$C$86,"No Rating")))))))</f>
        <v>4</v>
      </c>
      <c r="I42" s="392">
        <f>(H42/$H$54)/_xlfn.XLOOKUP('Scoring Summary'!$D$22,'Response Guidelines'!$D$91:$D$190,'Response Guidelines'!$C$91:$C$190,"",0,1)</f>
        <v>6.4516129032257423E-3</v>
      </c>
      <c r="J42" s="68" t="s">
        <v>289</v>
      </c>
      <c r="K42" s="209">
        <f>I42</f>
        <v>6.4516129032257423E-3</v>
      </c>
      <c r="L42" s="392"/>
      <c r="M42" s="435"/>
    </row>
    <row r="43" spans="1:13" s="58" customFormat="1" ht="43.15" customHeight="1" thickBot="1" x14ac:dyDescent="0.3">
      <c r="A43" s="394"/>
      <c r="B43" s="354"/>
      <c r="C43" s="496"/>
      <c r="D43" s="441"/>
      <c r="E43" s="443"/>
      <c r="F43" s="431"/>
      <c r="G43" s="375"/>
      <c r="H43" s="293"/>
      <c r="I43" s="346"/>
      <c r="J43" s="66" t="s">
        <v>296</v>
      </c>
      <c r="K43" s="210">
        <v>0</v>
      </c>
      <c r="L43" s="346"/>
      <c r="M43" s="348"/>
    </row>
    <row r="44" spans="1:13" s="58" customFormat="1" ht="18" customHeight="1" thickBot="1" x14ac:dyDescent="0.3">
      <c r="A44" s="185" t="s">
        <v>393</v>
      </c>
      <c r="B44" s="520" t="s">
        <v>169</v>
      </c>
      <c r="C44" s="521"/>
      <c r="D44" s="179"/>
      <c r="E44" s="180"/>
      <c r="F44" s="187"/>
      <c r="G44" s="232"/>
      <c r="H44" s="181"/>
      <c r="I44" s="226"/>
      <c r="J44" s="180"/>
      <c r="K44" s="226"/>
      <c r="L44" s="226"/>
      <c r="M44" s="178"/>
    </row>
    <row r="45" spans="1:13" s="58" customFormat="1" ht="25.15" customHeight="1" x14ac:dyDescent="0.25">
      <c r="A45" s="518" t="s">
        <v>394</v>
      </c>
      <c r="B45" s="426" t="s">
        <v>225</v>
      </c>
      <c r="C45" s="496" t="s">
        <v>170</v>
      </c>
      <c r="D45" s="440"/>
      <c r="E45" s="443"/>
      <c r="F45" s="431"/>
      <c r="G45" s="436" t="s">
        <v>72</v>
      </c>
      <c r="H45" s="293">
        <f>IF(G45='Response Guidelines'!$D$80,'Response Guidelines'!$C$80, IF(G45='Response Guidelines'!$D$81,'Response Guidelines'!$C$81,IF(G45='Response Guidelines'!$D$82,'Response Guidelines'!$C$82,IF(G45='Response Guidelines'!$D$83,'Response Guidelines'!$C$83,IF(G45='Response Guidelines'!$D$84,'Response Guidelines'!$C$84,IF(G45='Response Guidelines'!$D$85,'Response Guidelines'!$C$85,IF(G45='Response Guidelines'!$D$86,'Response Guidelines'!$C$86,"No Rating")))))))</f>
        <v>4</v>
      </c>
      <c r="I45" s="392">
        <f>(H45/$H$54)/_xlfn.XLOOKUP('Scoring Summary'!$D$22,'Response Guidelines'!$D$91:$D$190,'Response Guidelines'!$C$91:$C$190,"",0,1)</f>
        <v>6.4516129032257423E-3</v>
      </c>
      <c r="J45" s="68" t="s">
        <v>290</v>
      </c>
      <c r="K45" s="209">
        <f>I45</f>
        <v>6.4516129032257423E-3</v>
      </c>
      <c r="L45" s="392"/>
      <c r="M45" s="435"/>
    </row>
    <row r="46" spans="1:13" s="58" customFormat="1" ht="25.15" customHeight="1" x14ac:dyDescent="0.25">
      <c r="A46" s="439"/>
      <c r="B46" s="396"/>
      <c r="C46" s="496"/>
      <c r="D46" s="441"/>
      <c r="E46" s="443"/>
      <c r="F46" s="431"/>
      <c r="G46" s="391"/>
      <c r="H46" s="293"/>
      <c r="I46" s="393"/>
      <c r="J46" s="207" t="s">
        <v>291</v>
      </c>
      <c r="K46" s="210">
        <v>0</v>
      </c>
      <c r="L46" s="346"/>
      <c r="M46" s="348"/>
    </row>
    <row r="47" spans="1:13" s="58" customFormat="1" ht="24" customHeight="1" x14ac:dyDescent="0.25">
      <c r="A47" s="525" t="s">
        <v>395</v>
      </c>
      <c r="B47" s="354" t="s">
        <v>226</v>
      </c>
      <c r="C47" s="498" t="s">
        <v>171</v>
      </c>
      <c r="D47" s="449"/>
      <c r="E47" s="401"/>
      <c r="F47" s="403"/>
      <c r="G47" s="375" t="s">
        <v>72</v>
      </c>
      <c r="H47" s="292">
        <f>IF(G47='Response Guidelines'!$D$80,'Response Guidelines'!$C$80, IF(G47='Response Guidelines'!$D$81,'Response Guidelines'!$C$81,IF(G47='Response Guidelines'!$D$82,'Response Guidelines'!$C$82,IF(G47='Response Guidelines'!$D$83,'Response Guidelines'!$C$83,IF(G47='Response Guidelines'!$D$84,'Response Guidelines'!$C$84,IF(G47='Response Guidelines'!$D$85,'Response Guidelines'!$C$85,IF(G47='Response Guidelines'!$D$86,'Response Guidelines'!$C$86,"No Rating")))))))</f>
        <v>4</v>
      </c>
      <c r="I47" s="346">
        <f>(H47/$H$54)/_xlfn.XLOOKUP('Scoring Summary'!$D$22,'Response Guidelines'!$D$91:$D$190,'Response Guidelines'!$C$91:$C$190,"",0,1)</f>
        <v>6.4516129032257423E-3</v>
      </c>
      <c r="J47" s="66" t="s">
        <v>292</v>
      </c>
      <c r="K47" s="209">
        <f>I47</f>
        <v>6.4516129032257423E-3</v>
      </c>
      <c r="L47" s="392"/>
      <c r="M47" s="435"/>
    </row>
    <row r="48" spans="1:13" s="58" customFormat="1" ht="24" customHeight="1" x14ac:dyDescent="0.25">
      <c r="A48" s="525"/>
      <c r="B48" s="354"/>
      <c r="C48" s="497"/>
      <c r="D48" s="447"/>
      <c r="E48" s="448"/>
      <c r="F48" s="438"/>
      <c r="G48" s="375"/>
      <c r="H48" s="474"/>
      <c r="I48" s="346"/>
      <c r="J48" s="66" t="s">
        <v>293</v>
      </c>
      <c r="K48" s="210">
        <v>0</v>
      </c>
      <c r="L48" s="346"/>
      <c r="M48" s="348"/>
    </row>
    <row r="49" spans="1:13" s="58" customFormat="1" ht="27" customHeight="1" x14ac:dyDescent="0.25">
      <c r="A49" s="518" t="s">
        <v>396</v>
      </c>
      <c r="B49" s="426" t="s">
        <v>229</v>
      </c>
      <c r="C49" s="496" t="s">
        <v>170</v>
      </c>
      <c r="D49" s="440"/>
      <c r="E49" s="443"/>
      <c r="F49" s="431"/>
      <c r="G49" s="436" t="s">
        <v>72</v>
      </c>
      <c r="H49" s="293">
        <f>IF(G49='Response Guidelines'!$D$80,'Response Guidelines'!$C$80, IF(G49='Response Guidelines'!$D$81,'Response Guidelines'!$C$81,IF(G49='Response Guidelines'!$D$82,'Response Guidelines'!$C$82,IF(G49='Response Guidelines'!$D$83,'Response Guidelines'!$C$83,IF(G49='Response Guidelines'!$D$84,'Response Guidelines'!$C$84,IF(G49='Response Guidelines'!$D$85,'Response Guidelines'!$C$85,IF(G49='Response Guidelines'!$D$86,'Response Guidelines'!$C$86,"No Rating")))))))</f>
        <v>4</v>
      </c>
      <c r="I49" s="392">
        <f>(H49/$H$54)/_xlfn.XLOOKUP('Scoring Summary'!$D$22,'Response Guidelines'!$D$91:$D$190,'Response Guidelines'!$C$91:$C$190,"",0,1)</f>
        <v>6.4516129032257423E-3</v>
      </c>
      <c r="J49" s="68" t="s">
        <v>294</v>
      </c>
      <c r="K49" s="209">
        <f>I49</f>
        <v>6.4516129032257423E-3</v>
      </c>
      <c r="L49" s="392"/>
      <c r="M49" s="435"/>
    </row>
    <row r="50" spans="1:13" s="58" customFormat="1" ht="27" customHeight="1" thickBot="1" x14ac:dyDescent="0.3">
      <c r="A50" s="394"/>
      <c r="B50" s="354"/>
      <c r="C50" s="496"/>
      <c r="D50" s="441"/>
      <c r="E50" s="443"/>
      <c r="F50" s="431"/>
      <c r="G50" s="375"/>
      <c r="H50" s="293"/>
      <c r="I50" s="346"/>
      <c r="J50" s="66" t="s">
        <v>295</v>
      </c>
      <c r="K50" s="210">
        <v>0</v>
      </c>
      <c r="L50" s="346"/>
      <c r="M50" s="348"/>
    </row>
    <row r="51" spans="1:13" s="58" customFormat="1" ht="23.45" customHeight="1" thickBot="1" x14ac:dyDescent="0.3">
      <c r="A51" s="185" t="s">
        <v>397</v>
      </c>
      <c r="B51" s="520" t="s">
        <v>172</v>
      </c>
      <c r="C51" s="521"/>
      <c r="D51" s="179"/>
      <c r="E51" s="180"/>
      <c r="F51" s="187"/>
      <c r="G51" s="232"/>
      <c r="H51" s="181"/>
      <c r="I51" s="226"/>
      <c r="J51" s="180"/>
      <c r="K51" s="259"/>
      <c r="L51" s="226"/>
      <c r="M51" s="178"/>
    </row>
    <row r="52" spans="1:13" s="58" customFormat="1" ht="27.6" customHeight="1" x14ac:dyDescent="0.25">
      <c r="A52" s="518" t="s">
        <v>398</v>
      </c>
      <c r="B52" s="426" t="s">
        <v>230</v>
      </c>
      <c r="C52" s="454" t="s">
        <v>231</v>
      </c>
      <c r="D52" s="441"/>
      <c r="E52" s="443"/>
      <c r="F52" s="431"/>
      <c r="G52" s="433" t="s">
        <v>72</v>
      </c>
      <c r="H52" s="293">
        <f>IF(G52='Response Guidelines'!$D$80,'Response Guidelines'!$C$80, IF(G52='Response Guidelines'!$D$81,'Response Guidelines'!$C$81,IF(G52='Response Guidelines'!$D$82,'Response Guidelines'!$C$82,IF(G52='Response Guidelines'!$D$83,'Response Guidelines'!$C$83,IF(G52='Response Guidelines'!$D$84,'Response Guidelines'!$C$84,IF(G52='Response Guidelines'!$D$85,'Response Guidelines'!$C$85,IF(G52='Response Guidelines'!$D$86,'Response Guidelines'!$C$86,"No Rating")))))))</f>
        <v>4</v>
      </c>
      <c r="I52" s="392">
        <f>(H52/$H$54)/_xlfn.XLOOKUP('Scoring Summary'!$D$22,'Response Guidelines'!$D$91:$D$190,'Response Guidelines'!$C$91:$C$190,"",0,1)</f>
        <v>6.4516129032257423E-3</v>
      </c>
      <c r="J52" s="68" t="s">
        <v>267</v>
      </c>
      <c r="K52" s="209">
        <f>I52</f>
        <v>6.4516129032257423E-3</v>
      </c>
      <c r="L52" s="452"/>
      <c r="M52" s="435"/>
    </row>
    <row r="53" spans="1:13" s="58" customFormat="1" ht="27.6" customHeight="1" thickBot="1" x14ac:dyDescent="0.3">
      <c r="A53" s="394"/>
      <c r="B53" s="354"/>
      <c r="C53" s="397"/>
      <c r="D53" s="442"/>
      <c r="E53" s="444"/>
      <c r="F53" s="432"/>
      <c r="G53" s="434"/>
      <c r="H53" s="524"/>
      <c r="I53" s="347"/>
      <c r="J53" s="244" t="s">
        <v>268</v>
      </c>
      <c r="K53" s="260">
        <v>0</v>
      </c>
      <c r="L53" s="519"/>
      <c r="M53" s="349"/>
    </row>
    <row r="54" spans="1:13" s="58" customFormat="1" ht="16.149999999999999" customHeight="1" thickBot="1" x14ac:dyDescent="0.3">
      <c r="A54" s="94"/>
      <c r="B54" s="192" t="s">
        <v>43</v>
      </c>
      <c r="C54" s="93"/>
      <c r="D54" s="93"/>
      <c r="E54" s="93"/>
      <c r="F54" s="93"/>
      <c r="G54" s="93"/>
      <c r="H54" s="161">
        <f>SUM(H13:H53)</f>
        <v>62</v>
      </c>
      <c r="I54" s="247">
        <f>SUM(I13:I53)</f>
        <v>9.9999999999998979E-2</v>
      </c>
      <c r="J54" s="367" t="s">
        <v>44</v>
      </c>
      <c r="K54" s="368"/>
      <c r="L54" s="261">
        <f>SUM(L13:L53)</f>
        <v>0</v>
      </c>
      <c r="M54" s="92"/>
    </row>
  </sheetData>
  <mergeCells count="174">
    <mergeCell ref="F47:F48"/>
    <mergeCell ref="G47:G48"/>
    <mergeCell ref="H47:H48"/>
    <mergeCell ref="I47:I48"/>
    <mergeCell ref="L47:L48"/>
    <mergeCell ref="M47:M48"/>
    <mergeCell ref="B44:C44"/>
    <mergeCell ref="A47:A48"/>
    <mergeCell ref="B47:B48"/>
    <mergeCell ref="C47:C48"/>
    <mergeCell ref="D47:D48"/>
    <mergeCell ref="E47:E48"/>
    <mergeCell ref="L45:L46"/>
    <mergeCell ref="M45:M46"/>
    <mergeCell ref="B45:B46"/>
    <mergeCell ref="C45:C46"/>
    <mergeCell ref="D45:D46"/>
    <mergeCell ref="E45:E46"/>
    <mergeCell ref="F45:F46"/>
    <mergeCell ref="L34:L35"/>
    <mergeCell ref="M34:M35"/>
    <mergeCell ref="G32:G33"/>
    <mergeCell ref="H32:H33"/>
    <mergeCell ref="I32:I33"/>
    <mergeCell ref="L32:L33"/>
    <mergeCell ref="M32:M33"/>
    <mergeCell ref="B38:C38"/>
    <mergeCell ref="H30:H31"/>
    <mergeCell ref="I30:I31"/>
    <mergeCell ref="L30:L31"/>
    <mergeCell ref="M30:M31"/>
    <mergeCell ref="F36:F37"/>
    <mergeCell ref="G36:G37"/>
    <mergeCell ref="H36:H37"/>
    <mergeCell ref="I36:I37"/>
    <mergeCell ref="L36:L37"/>
    <mergeCell ref="M36:M37"/>
    <mergeCell ref="J54:K54"/>
    <mergeCell ref="B18:C18"/>
    <mergeCell ref="A34:A35"/>
    <mergeCell ref="B34:B35"/>
    <mergeCell ref="C34:C35"/>
    <mergeCell ref="D34:D35"/>
    <mergeCell ref="E34:E35"/>
    <mergeCell ref="F34:F35"/>
    <mergeCell ref="G34:G35"/>
    <mergeCell ref="H34:H35"/>
    <mergeCell ref="G52:G53"/>
    <mergeCell ref="H52:H53"/>
    <mergeCell ref="I52:I53"/>
    <mergeCell ref="G45:G46"/>
    <mergeCell ref="H45:H46"/>
    <mergeCell ref="I45:I46"/>
    <mergeCell ref="A45:A46"/>
    <mergeCell ref="A32:A33"/>
    <mergeCell ref="B32:B33"/>
    <mergeCell ref="C32:C33"/>
    <mergeCell ref="D32:D33"/>
    <mergeCell ref="E32:E33"/>
    <mergeCell ref="F32:F33"/>
    <mergeCell ref="I34:I35"/>
    <mergeCell ref="L52:L53"/>
    <mergeCell ref="M52:M53"/>
    <mergeCell ref="A52:A53"/>
    <mergeCell ref="B52:B53"/>
    <mergeCell ref="C52:C53"/>
    <mergeCell ref="D52:D53"/>
    <mergeCell ref="E52:E53"/>
    <mergeCell ref="F52:F53"/>
    <mergeCell ref="F49:F50"/>
    <mergeCell ref="G49:G50"/>
    <mergeCell ref="H49:H50"/>
    <mergeCell ref="I49:I50"/>
    <mergeCell ref="L49:L50"/>
    <mergeCell ref="M49:M50"/>
    <mergeCell ref="A49:A50"/>
    <mergeCell ref="B49:B50"/>
    <mergeCell ref="C49:C50"/>
    <mergeCell ref="D49:D50"/>
    <mergeCell ref="E49:E50"/>
    <mergeCell ref="B51:C51"/>
    <mergeCell ref="F42:F43"/>
    <mergeCell ref="G42:G43"/>
    <mergeCell ref="H42:H43"/>
    <mergeCell ref="I42:I43"/>
    <mergeCell ref="L42:L43"/>
    <mergeCell ref="M42:M43"/>
    <mergeCell ref="G39:G40"/>
    <mergeCell ref="H39:H40"/>
    <mergeCell ref="I39:I40"/>
    <mergeCell ref="L39:L40"/>
    <mergeCell ref="M39:M40"/>
    <mergeCell ref="F39:F40"/>
    <mergeCell ref="A42:A43"/>
    <mergeCell ref="B42:B43"/>
    <mergeCell ref="C42:C43"/>
    <mergeCell ref="D42:D43"/>
    <mergeCell ref="E42:E43"/>
    <mergeCell ref="A39:A40"/>
    <mergeCell ref="B39:B40"/>
    <mergeCell ref="C39:C40"/>
    <mergeCell ref="D39:D40"/>
    <mergeCell ref="E39:E40"/>
    <mergeCell ref="A36:A37"/>
    <mergeCell ref="B36:B37"/>
    <mergeCell ref="C36:C37"/>
    <mergeCell ref="D36:D37"/>
    <mergeCell ref="E36:E37"/>
    <mergeCell ref="F27:F28"/>
    <mergeCell ref="G27:G28"/>
    <mergeCell ref="H27:H28"/>
    <mergeCell ref="I27:I28"/>
    <mergeCell ref="A30:A31"/>
    <mergeCell ref="B30:B31"/>
    <mergeCell ref="C30:C31"/>
    <mergeCell ref="D30:D31"/>
    <mergeCell ref="E30:E31"/>
    <mergeCell ref="F30:F31"/>
    <mergeCell ref="G30:G31"/>
    <mergeCell ref="L27:L28"/>
    <mergeCell ref="M27:M28"/>
    <mergeCell ref="G24:G25"/>
    <mergeCell ref="H24:H25"/>
    <mergeCell ref="I24:I25"/>
    <mergeCell ref="L24:L25"/>
    <mergeCell ref="M24:M25"/>
    <mergeCell ref="A27:A28"/>
    <mergeCell ref="B27:B28"/>
    <mergeCell ref="C27:C28"/>
    <mergeCell ref="D27:D28"/>
    <mergeCell ref="E27:E28"/>
    <mergeCell ref="A24:A25"/>
    <mergeCell ref="B24:B25"/>
    <mergeCell ref="C24:C25"/>
    <mergeCell ref="D24:D25"/>
    <mergeCell ref="E24:E25"/>
    <mergeCell ref="F24:F25"/>
    <mergeCell ref="F21:F22"/>
    <mergeCell ref="G21:G22"/>
    <mergeCell ref="H21:H22"/>
    <mergeCell ref="I21:I22"/>
    <mergeCell ref="L21:L22"/>
    <mergeCell ref="M21:M22"/>
    <mergeCell ref="G19:G20"/>
    <mergeCell ref="H19:H20"/>
    <mergeCell ref="I19:I20"/>
    <mergeCell ref="L19:L20"/>
    <mergeCell ref="M19:M20"/>
    <mergeCell ref="F19:F20"/>
    <mergeCell ref="A21:A22"/>
    <mergeCell ref="B21:B22"/>
    <mergeCell ref="C21:C22"/>
    <mergeCell ref="D21:D22"/>
    <mergeCell ref="E21:E22"/>
    <mergeCell ref="A19:A20"/>
    <mergeCell ref="B19:B20"/>
    <mergeCell ref="C19:C20"/>
    <mergeCell ref="D19:D20"/>
    <mergeCell ref="E19:E20"/>
    <mergeCell ref="G13:G17"/>
    <mergeCell ref="H13:H17"/>
    <mergeCell ref="I13:I17"/>
    <mergeCell ref="L13:L17"/>
    <mergeCell ref="M13:M17"/>
    <mergeCell ref="E2:G2"/>
    <mergeCell ref="A10:A11"/>
    <mergeCell ref="B10:C10"/>
    <mergeCell ref="D10:F10"/>
    <mergeCell ref="A13:A17"/>
    <mergeCell ref="B13:B17"/>
    <mergeCell ref="C13:C17"/>
    <mergeCell ref="D13:D17"/>
    <mergeCell ref="E13:E17"/>
    <mergeCell ref="F13:F17"/>
  </mergeCells>
  <dataValidations count="16">
    <dataValidation type="list" allowBlank="1" showInputMessage="1" showErrorMessage="1" sqref="D38 D18 D29 D23" xr:uid="{0E6CD9C9-ADF6-40F1-92DD-4A07DD509B74}">
      <formula1>#REF!</formula1>
    </dataValidation>
    <dataValidation type="list" allowBlank="1" showInputMessage="1" showErrorMessage="1" sqref="D13:D17" xr:uid="{FDEB9CD5-FA96-4484-BB4F-80E78D4A10F8}">
      <formula1>$J$13:$J$17</formula1>
    </dataValidation>
    <dataValidation type="list" allowBlank="1" showInputMessage="1" showErrorMessage="1" sqref="D19:D20" xr:uid="{C7145434-87E5-4E34-BFCF-BCEBAB2525DC}">
      <formula1>$J$19:$J$20</formula1>
    </dataValidation>
    <dataValidation type="list" allowBlank="1" showInputMessage="1" showErrorMessage="1" sqref="D21:D22" xr:uid="{397F8B31-7770-426F-BFAC-E104E4010D0A}">
      <formula1>$J$21:$J$22</formula1>
    </dataValidation>
    <dataValidation type="list" allowBlank="1" showInputMessage="1" showErrorMessage="1" sqref="D24:D26" xr:uid="{E40D1CCD-9CF4-4E88-95A6-5D64B323FF4A}">
      <formula1>$J$24:$J$25</formula1>
    </dataValidation>
    <dataValidation type="list" allowBlank="1" showInputMessage="1" showErrorMessage="1" sqref="D27:D28" xr:uid="{D2151CB6-2FB5-400B-8635-51E9265529F6}">
      <formula1>$J$27:$J$28</formula1>
    </dataValidation>
    <dataValidation type="list" allowBlank="1" showInputMessage="1" showErrorMessage="1" sqref="D52:D53" xr:uid="{6A946986-069B-46F5-86C1-5E0475061296}">
      <formula1>$J$52:$J$53</formula1>
    </dataValidation>
    <dataValidation type="list" allowBlank="1" showInputMessage="1" showErrorMessage="1" sqref="D36:D37" xr:uid="{67C42304-FFC1-4B25-B52A-422502BFAD3C}">
      <formula1>$J$36:$J$37</formula1>
    </dataValidation>
    <dataValidation type="list" allowBlank="1" showInputMessage="1" showErrorMessage="1" sqref="D39:D41" xr:uid="{8311CC36-8971-4444-BF22-ECBE3E900C9F}">
      <formula1>$J$39:$J$40</formula1>
    </dataValidation>
    <dataValidation type="list" allowBlank="1" showInputMessage="1" showErrorMessage="1" sqref="D44 D49:D51" xr:uid="{A1C41F8A-39CD-418F-88E4-A5D43CFA2B20}">
      <formula1>$J$49:$J$50</formula1>
    </dataValidation>
    <dataValidation type="list" allowBlank="1" showInputMessage="1" showErrorMessage="1" sqref="D30:D31" xr:uid="{996F424D-0FD9-4541-B07C-FBD22D735F7C}">
      <formula1>$J$30:$J$31</formula1>
    </dataValidation>
    <dataValidation type="list" allowBlank="1" showInputMessage="1" showErrorMessage="1" sqref="D32:D33" xr:uid="{73B5223E-ACB5-4B8F-98FB-3D3ACADBC6EF}">
      <formula1>$J$32:$J$33</formula1>
    </dataValidation>
    <dataValidation type="list" allowBlank="1" showInputMessage="1" showErrorMessage="1" sqref="D34:D35" xr:uid="{49B447C7-1204-4629-A5A4-69405D0E32F3}">
      <formula1>$J$34:$J$35</formula1>
    </dataValidation>
    <dataValidation type="list" allowBlank="1" showInputMessage="1" showErrorMessage="1" sqref="D42:D43" xr:uid="{2F045646-27D8-4486-8BE2-4CA64209564A}">
      <formula1>$J$42:$J$43</formula1>
    </dataValidation>
    <dataValidation type="list" allowBlank="1" showInputMessage="1" showErrorMessage="1" sqref="D45:D46" xr:uid="{0C27539F-39E9-46E8-90D9-A0FD7653F4C4}">
      <formula1>$J$45:$J$46</formula1>
    </dataValidation>
    <dataValidation type="list" allowBlank="1" showInputMessage="1" showErrorMessage="1" sqref="D47:D48" xr:uid="{BCED82CC-A89C-4E00-8F1F-200BB5554D77}">
      <formula1>$J$47:$J$48</formula1>
    </dataValidation>
  </dataValidations>
  <pageMargins left="0.25" right="0.25" top="0.75" bottom="0.75" header="0.3" footer="0.3"/>
  <pageSetup paperSize="9" scale="37"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73FC58D-4841-4542-9BF9-9FB80F87855F}">
          <x14:formula1>
            <xm:f>'Response Guidelines'!$D$80:$D$86</xm:f>
          </x14:formula1>
          <xm:sqref>G13:G53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6 n H G W C d U W J 2 l A A A A 9 w A A A B I A H A B D b 2 5 m a W c v U G F j a 2 F n Z S 5 4 b W w g o h g A K K A U A A A A A A A A A A A A A A A A A A A A A A A A A A A A h Y 9 N C s I w G E S v U r J v / u p C S p o i b i 0 I g o i 7 E G M b b L 9 K k 5 r e z Y V H 8 g p W t O r O 5 b x 5 i 5 n 7 9 S b y o a m j i + m c b S F D D F M U G d D t w U K Z o d 4 f 4 z n K p V g r f V K l i U Y Z X D q 4 Q 4 Y q 7 8 8 p I S E E H B L c d i X h l D K y K 1 Y b X Z l G o Y 9 s / 8 u x B e c V a I O k 2 L 7 G S I 4 Z m 2 H O e Y K p I B M V h Y W v w c f B z / Y H i m V f + 7 4 z 0 k C 8 X w g y R U H e J + Q D U E s D B B Q A A g A I A O p x x l 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q c c Z Y K I p H u A 4 A A A A R A A A A E w A c A E Z v c m 1 1 b G F z L 1 N l Y 3 R p b 2 4 x L m 0 g o h g A K K A U A A A A A A A A A A A A A A A A A A A A A A A A A A A A K 0 5 N L s n M z 1 M I h t C G 1 g B Q S w E C L Q A U A A I A C A D q c c Z Y J 1 R Y n a U A A A D 3 A A A A E g A A A A A A A A A A A A A A A A A A A A A A Q 2 9 u Z m l n L 1 B h Y 2 t h Z 2 U u e G 1 s U E s B A i 0 A F A A C A A g A 6 n H G W A / K 6 a u k A A A A 6 Q A A A B M A A A A A A A A A A A A A A A A A 8 Q A A A F t D b 2 5 0 Z W 5 0 X 1 R 5 c G V z X S 5 4 b W x Q S w E C L Q A U A A I A C A D q c c Z 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m w a m f 8 7 u P E i w S 7 z v g F i n Y A A A A A A C A A A A A A A D Z g A A w A A A A B A A A A B i E X i c y E 4 e b v r X 0 7 p Z 0 r u y A A A A A A S A A A C g A A A A E A A A A E Q w T O + 2 d 7 H g w B n F I V V + 6 b R Q A A A A x n 4 5 W 2 j g 3 i s h 8 5 x G X G Z L U i u + 9 1 a i K J s Z j Y l X B 4 x k j 5 L N M 3 O Y e V W 4 x P 7 P v D 2 M 5 z t 7 6 8 w 9 b m h f R V f M 0 q G K M p V S F c h X c v o j m Z r 6 p e Z l W L u z k L U U A A A A 4 A P d Y z U 1 N + V 4 X X K c F m 8 A m c c u w C A = < / D a t a M a s h u p > 
</file>

<file path=customXml/item2.xml><?xml version="1.0" encoding="utf-8"?>
<ct:contentTypeSchema xmlns:ct="http://schemas.microsoft.com/office/2006/metadata/contentType" xmlns:ma="http://schemas.microsoft.com/office/2006/metadata/properties/metaAttributes" ct:_="" ma:_="" ma:contentTypeName="Document" ma:contentTypeID="0x01010057DA854BFA6E4A4684CC0A91DCE6EDF3" ma:contentTypeVersion="4" ma:contentTypeDescription="Create a new document." ma:contentTypeScope="" ma:versionID="0a5eab421c47496fd9dcf4977da9c53e">
  <xsd:schema xmlns:xsd="http://www.w3.org/2001/XMLSchema" xmlns:xs="http://www.w3.org/2001/XMLSchema" xmlns:p="http://schemas.microsoft.com/office/2006/metadata/properties" xmlns:ns2="d9ecf966-4a96-4c1b-8a64-7509ab380b39" targetNamespace="http://schemas.microsoft.com/office/2006/metadata/properties" ma:root="true" ma:fieldsID="fa6c0f1aed7c0a3677e37e16362b7200" ns2:_="">
    <xsd:import namespace="d9ecf966-4a96-4c1b-8a64-7509ab380b3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ecf966-4a96-4c1b-8a64-7509ab380b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6C1B625-7CCC-4D98-AB6D-635AEF434823}">
  <ds:schemaRefs>
    <ds:schemaRef ds:uri="http://schemas.microsoft.com/DataMashup"/>
  </ds:schemaRefs>
</ds:datastoreItem>
</file>

<file path=customXml/itemProps2.xml><?xml version="1.0" encoding="utf-8"?>
<ds:datastoreItem xmlns:ds="http://schemas.openxmlformats.org/officeDocument/2006/customXml" ds:itemID="{61418D2F-086E-4A2F-87FC-D651C89ACC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ecf966-4a96-4c1b-8a64-7509ab380b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46AC74-AFDF-438D-B2D9-7CEBF9FA1A7E}">
  <ds:schemaRefs>
    <ds:schemaRef ds:uri="http://schemas.microsoft.com/sharepoint/v3/contenttype/forms"/>
  </ds:schemaRefs>
</ds:datastoreItem>
</file>

<file path=customXml/itemProps4.xml><?xml version="1.0" encoding="utf-8"?>
<ds:datastoreItem xmlns:ds="http://schemas.openxmlformats.org/officeDocument/2006/customXml" ds:itemID="{2F689931-1C7A-4AE5-84AA-4A2D2C581B3A}">
  <ds:schemaRefs>
    <ds:schemaRef ds:uri="http://purl.org/dc/terms/"/>
    <ds:schemaRef ds:uri="d9ecf966-4a96-4c1b-8a64-7509ab380b39"/>
    <ds:schemaRef ds:uri="http://www.w3.org/XML/1998/namespace"/>
    <ds:schemaRef ds:uri="http://purl.org/dc/elements/1.1/"/>
    <ds:schemaRef ds:uri="http://schemas.openxmlformats.org/package/2006/metadata/core-properties"/>
    <ds:schemaRef ds:uri="http://schemas.microsoft.com/office/2006/metadata/properties"/>
    <ds:schemaRef ds:uri="http://purl.org/dc/dcmitype/"/>
    <ds:schemaRef ds:uri="http://schemas.microsoft.com/office/2006/documentManagement/types"/>
    <ds:schemaRef ds:uri="http://schemas.microsoft.com/office/infopath/2007/PartnerControls"/>
  </ds:schemaRefs>
</ds:datastoreItem>
</file>

<file path=docMetadata/LabelInfo.xml><?xml version="1.0" encoding="utf-8"?>
<clbl:labelList xmlns:clbl="http://schemas.microsoft.com/office/2020/mipLabelMetadata">
  <clbl:label id="{93aedbdc-cc67-4652-aa12-d250a876ae79}" enabled="0" method="" siteId="{93aedbdc-cc67-4652-aa12-d250a876ae7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TEC Development Guidelines</vt:lpstr>
      <vt:lpstr>Response Guidelines</vt:lpstr>
      <vt:lpstr>Scoring Summary</vt:lpstr>
      <vt:lpstr>General</vt:lpstr>
      <vt:lpstr>Key Requirements</vt:lpstr>
      <vt:lpstr>FN1 Functional - Prof Services</vt:lpstr>
      <vt:lpstr>FN2 Functional - CMP</vt:lpstr>
      <vt:lpstr>Non-Functional</vt:lpstr>
      <vt:lpstr>Security</vt:lpstr>
      <vt:lpstr>Demonstration</vt:lpstr>
      <vt:lpstr>Definitions and Abbreviations</vt:lpstr>
    </vt:vector>
  </TitlesOfParts>
  <Manager/>
  <Company>Eskom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 Jean-Louis</dc:creator>
  <cp:keywords/>
  <dc:description/>
  <cp:lastModifiedBy>Mbulelo Mncengani</cp:lastModifiedBy>
  <cp:revision/>
  <dcterms:created xsi:type="dcterms:W3CDTF">2024-04-23T18:05:00Z</dcterms:created>
  <dcterms:modified xsi:type="dcterms:W3CDTF">2025-06-02T12:47:54Z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0x01010057DA854BFA6E4A4684CC0A91DCE6EDF3</vt:lpwstr>
  </property>
</Properties>
</file>