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ofinprojects339.sharepoint.com/sites/CarofinProjects/Shared Documents/2. ORBITALS PROJECTS/D. Replacement of AC_Bela Bela/9. Tender &amp; Contract Document/"/>
    </mc:Choice>
  </mc:AlternateContent>
  <xr:revisionPtr revIDLastSave="20" documentId="8_{526C1F84-344B-40DD-B18D-1A698D925598}" xr6:coauthVersionLast="47" xr6:coauthVersionMax="47" xr10:uidLastSave="{5C0B2B3A-A423-48F4-9927-75514BF21159}"/>
  <bookViews>
    <workbookView xWindow="-108" yWindow="-108" windowWidth="23256" windowHeight="12456" firstSheet="1" activeTab="5" xr2:uid="{7427DD4B-ECDB-47BF-9B7B-0C6DE2BEE9F9}"/>
  </bookViews>
  <sheets>
    <sheet name="SUMMARY" sheetId="1" r:id="rId1"/>
    <sheet name="A-P &amp; Gs" sheetId="2" r:id="rId2"/>
    <sheet name="B-PROVISIONAL SUMS" sheetId="7" r:id="rId3"/>
    <sheet name="C1-EARTHWORKS" sheetId="3" r:id="rId4"/>
    <sheet name="C2-PIPELINE" sheetId="4" r:id="rId5"/>
    <sheet name="C3-ERF CONNECTIONS" sheetId="5" r:id="rId6"/>
  </sheets>
  <definedNames>
    <definedName name="_xlnm.Print_Area" localSheetId="1">'A-P &amp; Gs'!$A$1:$H$82</definedName>
    <definedName name="_xlnm.Print_Area" localSheetId="2">'B-PROVISIONAL SUMS'!$A$1:$I$151</definedName>
    <definedName name="_xlnm.Print_Area" localSheetId="3">'C1-EARTHWORKS'!$A$1:$I$109</definedName>
    <definedName name="_xlnm.Print_Area" localSheetId="4">'C2-PIPELINE'!$A$1:$I$154</definedName>
    <definedName name="_xlnm.Print_Area" localSheetId="5">'C3-ERF CONNECTIONS'!$A$1:$I$27</definedName>
    <definedName name="_xlnm.Print_Area" localSheetId="0">SUMMARY!$A$1:$E$17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7" l="1"/>
  <c r="H50" i="7"/>
  <c r="H47" i="7"/>
  <c r="H34" i="7"/>
  <c r="H31" i="7"/>
  <c r="H53" i="7"/>
  <c r="H54" i="7" s="1"/>
  <c r="H57" i="7"/>
  <c r="H58" i="7" s="1"/>
  <c r="H104" i="7"/>
  <c r="H63" i="7"/>
  <c r="G16" i="3"/>
  <c r="G26" i="3" l="1"/>
  <c r="H152" i="4"/>
  <c r="G13" i="3"/>
  <c r="G63" i="3" s="1"/>
  <c r="G124" i="4"/>
  <c r="G64" i="4"/>
  <c r="G65" i="4"/>
  <c r="G63" i="4"/>
  <c r="G22" i="4"/>
  <c r="G51" i="3" l="1"/>
  <c r="G101" i="3" l="1"/>
  <c r="G100" i="3"/>
  <c r="G92" i="3"/>
  <c r="G91" i="3"/>
  <c r="G85" i="3"/>
  <c r="G72" i="3"/>
  <c r="G53" i="3"/>
  <c r="G54" i="3"/>
  <c r="G38" i="3"/>
  <c r="G37" i="3"/>
  <c r="G52" i="3"/>
  <c r="G25" i="3"/>
  <c r="G18" i="3"/>
  <c r="G59" i="3" s="1"/>
  <c r="G19" i="3"/>
  <c r="G60" i="3" l="1"/>
  <c r="G64" i="3"/>
  <c r="G58" i="3"/>
  <c r="H101" i="7" l="1"/>
  <c r="H94" i="7"/>
  <c r="S19" i="5" l="1"/>
  <c r="T19" i="5" s="1"/>
  <c r="U19" i="5" s="1"/>
  <c r="R20" i="5" l="1"/>
  <c r="R21" i="5"/>
  <c r="R19" i="5"/>
  <c r="G21" i="3" l="1"/>
  <c r="G88" i="3"/>
  <c r="G19" i="5"/>
  <c r="G21" i="5" l="1"/>
  <c r="G23" i="7"/>
  <c r="G134" i="7" l="1"/>
  <c r="G71" i="7" l="1"/>
  <c r="B4" i="5" l="1"/>
  <c r="B4" i="4" l="1"/>
  <c r="B4" i="3"/>
  <c r="B4" i="7" l="1"/>
  <c r="I11" i="7"/>
  <c r="I10" i="7"/>
  <c r="I9" i="7"/>
  <c r="I115" i="7"/>
  <c r="I114" i="7"/>
  <c r="I113" i="7"/>
  <c r="B4" i="2" l="1"/>
  <c r="H51" i="2"/>
  <c r="H50" i="2"/>
  <c r="H11" i="2"/>
  <c r="H10" i="2"/>
  <c r="H9" i="2"/>
</calcChain>
</file>

<file path=xl/sharedStrings.xml><?xml version="1.0" encoding="utf-8"?>
<sst xmlns="http://schemas.openxmlformats.org/spreadsheetml/2006/main" count="1149" uniqueCount="586">
  <si>
    <t>SUMMARY SCHEDULE OF QUANTITIES: PRELIMINARY ESTIMATES</t>
  </si>
  <si>
    <t>SECTION REFERENCE</t>
  </si>
  <si>
    <t>DESCRIPTION</t>
  </si>
  <si>
    <t>TOTALS ESTIMATED</t>
  </si>
  <si>
    <t>B</t>
  </si>
  <si>
    <t>EARTHWORKS FOR PIPE TRENCHES</t>
  </si>
  <si>
    <t xml:space="preserve">MEDIUM PRESSURE PIPELINES AND ANCILLARIES </t>
  </si>
  <si>
    <t xml:space="preserve"> TOTAL ESTIMATED VALUE OFCONSTRUCTION  WORK:</t>
  </si>
  <si>
    <t xml:space="preserve"> SUB-TOTAL (1) OF THE ESTIMATED CONSTRUCTION AMOUNT:</t>
  </si>
  <si>
    <t xml:space="preserve"> VALUE ADDED TAX [15.00%]:</t>
  </si>
  <si>
    <t xml:space="preserve"> TOTAL ESTIMATED CONSTRUCTION AMOUNT:</t>
  </si>
  <si>
    <t>REPLACEMENT OF AC WATER PIPES IN BELA-BELA TOWN (WARD 1)</t>
  </si>
  <si>
    <t>PROVISIONAL SUMS</t>
  </si>
  <si>
    <t>ERF CONNECTIONS</t>
  </si>
  <si>
    <t xml:space="preserve">SCHEDULE OF QUANTITIES: </t>
  </si>
  <si>
    <t>SCHEDULE A: PRELIMINARY AND GENERAL OBLIGATIONS</t>
  </si>
  <si>
    <t>ITEM NUMBER</t>
  </si>
  <si>
    <t>PAYMENT CLAUSE</t>
  </si>
  <si>
    <t>UNIT</t>
  </si>
  <si>
    <t>QUANTITY</t>
  </si>
  <si>
    <t>RATE</t>
  </si>
  <si>
    <t>AMOUNT</t>
  </si>
  <si>
    <t>A.1</t>
  </si>
  <si>
    <t>FIXED CHARGE AND VALUE RELATED ITEMS:</t>
  </si>
  <si>
    <t>(As specified in SABS 1200 A, SABS 1200 AB and the Project Specifications.)</t>
  </si>
  <si>
    <t>1.1</t>
  </si>
  <si>
    <t>8.3.1</t>
  </si>
  <si>
    <t>Contractual Requirements:</t>
  </si>
  <si>
    <t>1.1.1</t>
  </si>
  <si>
    <t>Fixed charge contractual requirements.</t>
  </si>
  <si>
    <t>Sum</t>
  </si>
  <si>
    <t>1.1.2</t>
  </si>
  <si>
    <t>Value related contractual requirements.</t>
  </si>
  <si>
    <t>1.2</t>
  </si>
  <si>
    <t>Facilities for Engineer:</t>
  </si>
  <si>
    <t>1.2.1</t>
  </si>
  <si>
    <t>8.3.2.1 a</t>
  </si>
  <si>
    <t>Furnished office - 1 No.</t>
  </si>
  <si>
    <t>1.2.2</t>
  </si>
  <si>
    <t>8.3.2.1 c</t>
  </si>
  <si>
    <t>Name board - 2 No.</t>
  </si>
  <si>
    <t>1.2.3</t>
  </si>
  <si>
    <t>1.2.4</t>
  </si>
  <si>
    <t>1.2.5</t>
  </si>
  <si>
    <t>Carport - 2 Cars</t>
  </si>
  <si>
    <t>1.2.6</t>
  </si>
  <si>
    <t>i7 Core Portable Computer c/w minimum 3G modem</t>
  </si>
  <si>
    <t>1.3</t>
  </si>
  <si>
    <t>8.3.2.2</t>
  </si>
  <si>
    <t>Facilities for Contractor:</t>
  </si>
  <si>
    <t>1.3.1</t>
  </si>
  <si>
    <t>8.3.2.2 a</t>
  </si>
  <si>
    <t>Offices and storage sheds</t>
  </si>
  <si>
    <t>1.3.2</t>
  </si>
  <si>
    <t>8.3.2.2 b</t>
  </si>
  <si>
    <t>Workshops</t>
  </si>
  <si>
    <t>1.3.3</t>
  </si>
  <si>
    <t>8.3.2.2 c</t>
  </si>
  <si>
    <t>Laboratories</t>
  </si>
  <si>
    <t>1.3.4</t>
  </si>
  <si>
    <t>8.3.2.2 d</t>
  </si>
  <si>
    <t>Living accommodation</t>
  </si>
  <si>
    <t>1.3.5</t>
  </si>
  <si>
    <t>8.3.2.2 e</t>
  </si>
  <si>
    <t>Ablution and latrine facilities</t>
  </si>
  <si>
    <t>1.3.6</t>
  </si>
  <si>
    <t>8.3.2.2 f</t>
  </si>
  <si>
    <t>Tools and equipment</t>
  </si>
  <si>
    <t>1.3.7</t>
  </si>
  <si>
    <t>8.3.2.2 g</t>
  </si>
  <si>
    <t>Water supplies, electric power and communications</t>
  </si>
  <si>
    <t>1.3.8</t>
  </si>
  <si>
    <t>8.3.2.2 h</t>
  </si>
  <si>
    <t>Dealing with water</t>
  </si>
  <si>
    <t>1.3.9</t>
  </si>
  <si>
    <t>8.3.2.2 i</t>
  </si>
  <si>
    <t>Access</t>
  </si>
  <si>
    <t>1.3.10</t>
  </si>
  <si>
    <t>8.3.2.2 j</t>
  </si>
  <si>
    <t>Plant</t>
  </si>
  <si>
    <t>1.4</t>
  </si>
  <si>
    <t>8.3.3</t>
  </si>
  <si>
    <t>Other Fixed Charge Obligations:</t>
  </si>
  <si>
    <t>1.5</t>
  </si>
  <si>
    <t>8.3.4</t>
  </si>
  <si>
    <t>Removal of Site Establishment:</t>
  </si>
  <si>
    <t>TOTAL SCHEDULE A- CARRIED FORWARD:</t>
  </si>
  <si>
    <t>TOTAL SCHEDULE A- BROUGHT FORWARD:</t>
  </si>
  <si>
    <t>A.2</t>
  </si>
  <si>
    <t>TIME RELATED ITEMS:</t>
  </si>
  <si>
    <t>2.1</t>
  </si>
  <si>
    <t>2.1.1</t>
  </si>
  <si>
    <t>8.4.1</t>
  </si>
  <si>
    <t>Time related contractual requirements.</t>
  </si>
  <si>
    <t>Month</t>
  </si>
  <si>
    <t>2.2</t>
  </si>
  <si>
    <t>2.2.1</t>
  </si>
  <si>
    <t>8.4.2.1 a</t>
  </si>
  <si>
    <t>2.2.2</t>
  </si>
  <si>
    <t>2.2.3</t>
  </si>
  <si>
    <t>8.4.2.1 c</t>
  </si>
  <si>
    <t>Name boards - 2 No.</t>
  </si>
  <si>
    <t>2.2.4</t>
  </si>
  <si>
    <t>2.3</t>
  </si>
  <si>
    <t>2.3.1</t>
  </si>
  <si>
    <t>8.4.2.2 a</t>
  </si>
  <si>
    <t>Offices and storage sheds.</t>
  </si>
  <si>
    <t>2.3.2</t>
  </si>
  <si>
    <t>8.4.2.2 b</t>
  </si>
  <si>
    <t>Workshops.</t>
  </si>
  <si>
    <t>2.3.3</t>
  </si>
  <si>
    <t>8.4.2.2 c</t>
  </si>
  <si>
    <t>Laboratories.</t>
  </si>
  <si>
    <t>2.3.4</t>
  </si>
  <si>
    <t>8.4.2.2 d</t>
  </si>
  <si>
    <t>Living accommodation.</t>
  </si>
  <si>
    <t>2.3.5</t>
  </si>
  <si>
    <t>8.4.2.2 e</t>
  </si>
  <si>
    <t>Ablution and latrine facilities.</t>
  </si>
  <si>
    <t>2.3.6</t>
  </si>
  <si>
    <t>8.4.2.2 f</t>
  </si>
  <si>
    <t>Tools and equipment.</t>
  </si>
  <si>
    <t>2.3.7</t>
  </si>
  <si>
    <t>8.4.2.2 g</t>
  </si>
  <si>
    <t>Water supplies, electric power and communications.</t>
  </si>
  <si>
    <t>2.3.8</t>
  </si>
  <si>
    <t>8.4.2.2 h</t>
  </si>
  <si>
    <t>Dealing with water.</t>
  </si>
  <si>
    <t>2.3.9</t>
  </si>
  <si>
    <t>8.4.2.2 i</t>
  </si>
  <si>
    <t>Access.</t>
  </si>
  <si>
    <t>2.3.10</t>
  </si>
  <si>
    <t>8.4.2.2 j</t>
  </si>
  <si>
    <t>Plant.</t>
  </si>
  <si>
    <t>2.4</t>
  </si>
  <si>
    <t>8.4.3</t>
  </si>
  <si>
    <t>Supervision for Duration of the Contract:</t>
  </si>
  <si>
    <t>2.5</t>
  </si>
  <si>
    <t>8.4.4</t>
  </si>
  <si>
    <t>Overhead Costs for the Duration of the Contract:</t>
  </si>
  <si>
    <t>2.6</t>
  </si>
  <si>
    <t>8.4.5</t>
  </si>
  <si>
    <t>Other Time Related Obligations:</t>
  </si>
  <si>
    <t xml:space="preserve">Sum </t>
  </si>
  <si>
    <t>TOTAL SCHEDULE A - CARRIED TO SUMMARY:</t>
  </si>
  <si>
    <t xml:space="preserve">BELA-BELA LOCAL MUNICIPALITY - LIMPOPO PROVINCE </t>
  </si>
  <si>
    <t>CONTRACT NO.</t>
  </si>
  <si>
    <t>A1</t>
  </si>
  <si>
    <t xml:space="preserve">8.3.2.1 </t>
  </si>
  <si>
    <t>8.3.2.1 b</t>
  </si>
  <si>
    <t>8.4.2.1</t>
  </si>
  <si>
    <t>8.4.2.2</t>
  </si>
  <si>
    <t>8.5</t>
  </si>
  <si>
    <t>SCHEDULE B: PROVISIONAL SUMS</t>
  </si>
  <si>
    <t>B.1</t>
  </si>
  <si>
    <t>PROVISIONAL SUMS:</t>
  </si>
  <si>
    <t>(As specified in SABS 1200 A and the Project Specifications.)</t>
  </si>
  <si>
    <t>Relocation/Protection of Existing Services:</t>
  </si>
  <si>
    <t>Prov. Sum</t>
  </si>
  <si>
    <t>%</t>
  </si>
  <si>
    <t>Provision for protection of existing services.</t>
  </si>
  <si>
    <t>Additional Tests required by Engineer:</t>
  </si>
  <si>
    <t>Provision for additional tests.</t>
  </si>
  <si>
    <t>Community Liaison Officer:</t>
  </si>
  <si>
    <t>1.4.1</t>
  </si>
  <si>
    <t>1.4.2</t>
  </si>
  <si>
    <t>Basic Skills and Construction Training:</t>
  </si>
  <si>
    <t>1.5.1</t>
  </si>
  <si>
    <t>1.5.2</t>
  </si>
  <si>
    <t>Rate Only</t>
  </si>
  <si>
    <t>1.6</t>
  </si>
  <si>
    <t>1.6.1</t>
  </si>
  <si>
    <t>Provision for compiling environmental and social specififcation and management plan.</t>
  </si>
  <si>
    <t>1.6.2</t>
  </si>
  <si>
    <t>1.7</t>
  </si>
  <si>
    <t>Occupational Health and Safety:</t>
  </si>
  <si>
    <t>1.7.1</t>
  </si>
  <si>
    <t>Health and Safety Requirements as per Tender Document</t>
  </si>
  <si>
    <t>TOTAL SCHEDULE B - CARRIED FORWARD:</t>
  </si>
  <si>
    <t>TOTAL SCHEDULE B - BROUGHT FORWARD:</t>
  </si>
  <si>
    <t>B.2</t>
  </si>
  <si>
    <t>PRIME COST ITEMS:</t>
  </si>
  <si>
    <t>Pipe Specials:</t>
  </si>
  <si>
    <t>PC Sum</t>
  </si>
  <si>
    <t>2.1.2</t>
  </si>
  <si>
    <t>2.4.1</t>
  </si>
  <si>
    <t>2.4.2</t>
  </si>
  <si>
    <t xml:space="preserve">  (ii) Provision for adequate safety gear for all employees on site</t>
  </si>
  <si>
    <t xml:space="preserve">  (iii) Preparation of a safety plan</t>
  </si>
  <si>
    <t xml:space="preserve">  (iv) Protection to excavation with barricade grating with reflectorised colour</t>
  </si>
  <si>
    <t xml:space="preserve">  (v) Provision of shoring to excavation as specified by the Health and Safety inspector</t>
  </si>
  <si>
    <t>B.3</t>
  </si>
  <si>
    <t>DAYWORK:</t>
  </si>
  <si>
    <t>Labour - Normal Working Hours</t>
  </si>
  <si>
    <t>3.1.1</t>
  </si>
  <si>
    <t>Skilled Labour (Artisan).</t>
  </si>
  <si>
    <t>hr</t>
  </si>
  <si>
    <t>3.1.2</t>
  </si>
  <si>
    <t>Semi-skilled Labour.</t>
  </si>
  <si>
    <t>3.1.3</t>
  </si>
  <si>
    <t>Unskilled Labour.</t>
  </si>
  <si>
    <t>3.1.4</t>
  </si>
  <si>
    <t>3.1.5</t>
  </si>
  <si>
    <t>Foreman.</t>
  </si>
  <si>
    <t>Extra-over rate for items 3.1.1 to 3.1.4 for work during non working hours.</t>
  </si>
  <si>
    <t>3.2.1</t>
  </si>
  <si>
    <t>3.2.2</t>
  </si>
  <si>
    <t>Plant - Heavy Equipment</t>
  </si>
  <si>
    <t>(Plant shall not be more than 3 years old or have more than 3000 hrs logged. Operator to be qualified and competency certified.)</t>
  </si>
  <si>
    <t>3.3.1</t>
  </si>
  <si>
    <t>Excavator - Size Cat 225.</t>
  </si>
  <si>
    <t>3.3.2</t>
  </si>
  <si>
    <t>TLB.</t>
  </si>
  <si>
    <t>3.3.3</t>
  </si>
  <si>
    <t>Grader 140G or similar.</t>
  </si>
  <si>
    <t>3.3.4</t>
  </si>
  <si>
    <t>3.3.5</t>
  </si>
  <si>
    <r>
      <t>Front end loader - bucket capacity &gt;1.5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.</t>
    </r>
  </si>
  <si>
    <t>Vibratory compaction roller - 13.5 ton.</t>
  </si>
  <si>
    <r>
      <t>Tip truck - 10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capacity.</t>
    </r>
  </si>
  <si>
    <t>Watercart - 18 000L</t>
  </si>
  <si>
    <t>LDV (1t or equivalent)</t>
  </si>
  <si>
    <t>km</t>
  </si>
  <si>
    <t>Plant - Small Equipment:</t>
  </si>
  <si>
    <t>Pedestrian roller - BW90 or similar.</t>
  </si>
  <si>
    <t>Vibratory plate compactor.</t>
  </si>
  <si>
    <t>Vibratory rammer.</t>
  </si>
  <si>
    <t>Generator</t>
  </si>
  <si>
    <t>TEMPORARY WORKS:</t>
  </si>
  <si>
    <t>8.8.2</t>
  </si>
  <si>
    <t>Accomodation of Traffic</t>
  </si>
  <si>
    <t>TOTAL SCHEDULE B - CARRIED TO SUMMARY:</t>
  </si>
  <si>
    <t>8.8</t>
  </si>
  <si>
    <t>Provision and accomodation of traffic on site, camp or pipeline routes as required to protect against public access, injury or any other possible accident.</t>
  </si>
  <si>
    <t>8.8.4 a</t>
  </si>
  <si>
    <t>Existing Services</t>
  </si>
  <si>
    <t xml:space="preserve">8.8.4 </t>
  </si>
  <si>
    <t>8.7</t>
  </si>
  <si>
    <t>3.2</t>
  </si>
  <si>
    <t>3.2.3</t>
  </si>
  <si>
    <t>3.2.5</t>
  </si>
  <si>
    <t>3.2.6</t>
  </si>
  <si>
    <t>3.2.8</t>
  </si>
  <si>
    <t>3.2.9</t>
  </si>
  <si>
    <t>3.2.10</t>
  </si>
  <si>
    <t>3.2.11</t>
  </si>
  <si>
    <t>8.7.1</t>
  </si>
  <si>
    <t>8.7.2</t>
  </si>
  <si>
    <t>8.7.3</t>
  </si>
  <si>
    <t>3.3</t>
  </si>
  <si>
    <t>8.6</t>
  </si>
  <si>
    <t>8.5 a</t>
  </si>
  <si>
    <t>8.5 f</t>
  </si>
  <si>
    <t>8.5 e</t>
  </si>
  <si>
    <t>8.5 d</t>
  </si>
  <si>
    <t>8.5 c</t>
  </si>
  <si>
    <t>8.5 b</t>
  </si>
  <si>
    <t>Pipe Cracking</t>
  </si>
  <si>
    <t>PC Amount for pipe cracking</t>
  </si>
  <si>
    <t xml:space="preserve">  (vi) Medical assessment of employees</t>
  </si>
  <si>
    <t>1.7.2</t>
  </si>
  <si>
    <t>1.7.3</t>
  </si>
  <si>
    <t>1.7.4</t>
  </si>
  <si>
    <t>SCHEDULE C: BULK SUPPLY AND NETWORK DISTRIBUTION WORKS</t>
  </si>
  <si>
    <t>C.1</t>
  </si>
  <si>
    <t>EARTHWORKS:</t>
  </si>
  <si>
    <t>(As specified in SABS 1200 C, SABS 1200 D, and SABS 1200DB and the Project Specifications.)</t>
  </si>
  <si>
    <t>Site Clearance:</t>
  </si>
  <si>
    <t xml:space="preserve">8.2.1 </t>
  </si>
  <si>
    <t xml:space="preserve">Clear and grub vegetation </t>
  </si>
  <si>
    <t>m</t>
  </si>
  <si>
    <t>8.2.2 a</t>
  </si>
  <si>
    <t>Clear trees of girth over 1.0 m.</t>
  </si>
  <si>
    <t>No.</t>
  </si>
  <si>
    <t>1.1.4</t>
  </si>
  <si>
    <t>8.3.1 c</t>
  </si>
  <si>
    <t>1.1.6</t>
  </si>
  <si>
    <t>8.3.1 b</t>
  </si>
  <si>
    <t>Remove topsoil nominal depth of 150 mm.</t>
  </si>
  <si>
    <t xml:space="preserve"> </t>
  </si>
  <si>
    <t>Excavation using Plant:</t>
  </si>
  <si>
    <t>8.3.2 a</t>
  </si>
  <si>
    <t>C3.4.2.5 n</t>
  </si>
  <si>
    <t>Excavation using Labour Intensive Methods:</t>
  </si>
  <si>
    <t>Backfill and Compaction:</t>
  </si>
  <si>
    <t>Excavation Ancillaries;</t>
  </si>
  <si>
    <t>8.3.3.1 b</t>
  </si>
  <si>
    <t>8.3.5</t>
  </si>
  <si>
    <t>Existing Services:</t>
  </si>
  <si>
    <t>8.3.5 a</t>
  </si>
  <si>
    <t>Services that intersect a trench.</t>
  </si>
  <si>
    <t>8.3.5 b</t>
  </si>
  <si>
    <t>Services that adjoin a trench.</t>
  </si>
  <si>
    <t>TOTAL SCHEDULE C - SECTION 1 CARRIED TO SUMMARY:</t>
  </si>
  <si>
    <t>SECTION 1: EARTHWORKS FOR ENTRY AND EXIT PITS</t>
  </si>
  <si>
    <t>MEDIUM PRESSURE PIPES:</t>
  </si>
  <si>
    <t>(As specified in SABS 1200 L, SABS 1200 GA and the Project Specifications.)</t>
  </si>
  <si>
    <t>8.2.1</t>
  </si>
  <si>
    <t>8.2.2</t>
  </si>
  <si>
    <t>TOTAL SCHEDULE C - BROUGHT FORWARD:</t>
  </si>
  <si>
    <t>75 mm dia.</t>
  </si>
  <si>
    <t>110 mm dia.</t>
  </si>
  <si>
    <t>SUB-TOTAL SCHEDULE C - SECTION 2 CARRIED FORWARD:</t>
  </si>
  <si>
    <t>SECTION 2: MEDIUM PRESSURE PIPELINES AND ANCILLARIES</t>
  </si>
  <si>
    <t>C.2</t>
  </si>
  <si>
    <r>
      <t>m</t>
    </r>
    <r>
      <rPr>
        <vertAlign val="superscript"/>
        <sz val="9"/>
        <rFont val="Arial"/>
        <family val="2"/>
      </rPr>
      <t>3</t>
    </r>
  </si>
  <si>
    <r>
      <t>m</t>
    </r>
    <r>
      <rPr>
        <vertAlign val="superscript"/>
        <sz val="9"/>
        <rFont val="Arial"/>
        <family val="2"/>
      </rPr>
      <t>2</t>
    </r>
  </si>
  <si>
    <t xml:space="preserve">75mm dia PN12 HDPE </t>
  </si>
  <si>
    <t xml:space="preserve">110mm dia PN12 HDPE </t>
  </si>
  <si>
    <t xml:space="preserve">160mm dia PN12 HDPE </t>
  </si>
  <si>
    <t xml:space="preserve">250mm dia PN12 HDPE </t>
  </si>
  <si>
    <t xml:space="preserve">315mm dia PN12 HDPE </t>
  </si>
  <si>
    <t>2.1.3</t>
  </si>
  <si>
    <t>2.1.4</t>
  </si>
  <si>
    <t>2.1.5</t>
  </si>
  <si>
    <t>ERF CONNECTIONS:</t>
  </si>
  <si>
    <t>(As specified in SABS 1200 LF and the Project Specifications.)</t>
  </si>
  <si>
    <t>b) 32 mm</t>
  </si>
  <si>
    <t>8.2.4</t>
  </si>
  <si>
    <t>8.2.5</t>
  </si>
  <si>
    <t>Site Testing of Meters (Provisional)</t>
  </si>
  <si>
    <t>SECTION 3: ERF CONNECTIONS</t>
  </si>
  <si>
    <t>TOTAL SCHEDULE C - SECTION 3 CARRIED TO SUMMARY:</t>
  </si>
  <si>
    <t>SECTION 1, 2: FIXED AND TIME-RELATED CHARGES</t>
  </si>
  <si>
    <t>C1</t>
  </si>
  <si>
    <t>C2</t>
  </si>
  <si>
    <t>C3</t>
  </si>
  <si>
    <t>End Cap</t>
  </si>
  <si>
    <t>8.2.3</t>
  </si>
  <si>
    <t>Specials and Fittings - Isolating Valves:</t>
  </si>
  <si>
    <t>(Flanged RSV isolating valves. Valves to be non-rising spindles with cap top.)</t>
  </si>
  <si>
    <t>250 mm dia.</t>
  </si>
  <si>
    <t>160 mm dia.</t>
  </si>
  <si>
    <t>300 mm dia.</t>
  </si>
  <si>
    <t xml:space="preserve">80 mm dia. </t>
  </si>
  <si>
    <t>100 mm dia.</t>
  </si>
  <si>
    <t>Specials and Fittings - Hydrant Chambers etc:</t>
  </si>
  <si>
    <t>Valve Chambers:</t>
  </si>
  <si>
    <t>8.2.13</t>
  </si>
  <si>
    <t xml:space="preserve">(Covers and frames to comply with SABS 558, Type 2B, 4, 3A &amp; 5 as per specification) </t>
  </si>
  <si>
    <t>Precast Valve chamber - 1800 mm diameter  x 600 mm depth, complete including excavation, materials, plant, labour and incidentals, as per detail drawings to be provided.</t>
  </si>
  <si>
    <t>Hydraulic Pipe Testing:</t>
  </si>
  <si>
    <t>Disinfecting Pipe Works:</t>
  </si>
  <si>
    <t>Disinfecting pipe works irrespective of pipe size</t>
  </si>
  <si>
    <t>8.2.11</t>
  </si>
  <si>
    <t>Anchor/Thrust Blocks:</t>
  </si>
  <si>
    <t>Pipe Works Ancillaries:</t>
  </si>
  <si>
    <t>8.2.8</t>
  </si>
  <si>
    <t>Concrete pipe line markers as per details.</t>
  </si>
  <si>
    <t>Thrust blocks complete including excavation, materials, plant, labour and incidentals, as per detail drawings to be provided.</t>
  </si>
  <si>
    <t>2.5.1</t>
  </si>
  <si>
    <t>2.6.1</t>
  </si>
  <si>
    <t>2.7</t>
  </si>
  <si>
    <t>2.8</t>
  </si>
  <si>
    <t>2.8.1</t>
  </si>
  <si>
    <t>2.9</t>
  </si>
  <si>
    <t>2.9.1</t>
  </si>
  <si>
    <t>2.10</t>
  </si>
  <si>
    <t>2.11.1</t>
  </si>
  <si>
    <t>150 mm dia.</t>
  </si>
  <si>
    <t>Protection of Existing Services:</t>
  </si>
  <si>
    <t>2.4.3</t>
  </si>
  <si>
    <t xml:space="preserve">Pipe craking equipment establishment </t>
  </si>
  <si>
    <t>C.3</t>
  </si>
  <si>
    <t>2.7.1</t>
  </si>
  <si>
    <t>3.2.1.1</t>
  </si>
  <si>
    <t>3.2.1.2</t>
  </si>
  <si>
    <t>3.4</t>
  </si>
  <si>
    <t>3.1</t>
  </si>
  <si>
    <t>Remove existing conventional water meter and hand to client</t>
  </si>
  <si>
    <t>No</t>
  </si>
  <si>
    <t xml:space="preserve">Replace disfunctional/decommissioned water meters </t>
  </si>
  <si>
    <t>Provision of pipe specials, valves and fittings.</t>
  </si>
  <si>
    <t>CONTINGENCIES AMOUNT [5%]:</t>
  </si>
  <si>
    <t>1) Type V, HDPE PN 12 pipes</t>
  </si>
  <si>
    <t>315mm dia uPVC Class 12</t>
  </si>
  <si>
    <t>2.3.1.1</t>
  </si>
  <si>
    <t>2.3.1.2</t>
  </si>
  <si>
    <t>2.3.2.1</t>
  </si>
  <si>
    <t>2.3.2.2</t>
  </si>
  <si>
    <t>(Extra-over rate to Items 2.1)</t>
  </si>
  <si>
    <t>Specials and Fittings - uPVC Laying Bends:</t>
  </si>
  <si>
    <t>(Extra-over rate to Items 2.2)</t>
  </si>
  <si>
    <t>Specials and Fittings - Cast Iron:</t>
  </si>
  <si>
    <t>2.7.2</t>
  </si>
  <si>
    <t>2.8.2</t>
  </si>
  <si>
    <t>2.8.3</t>
  </si>
  <si>
    <t>2.12</t>
  </si>
  <si>
    <t>2.12.1</t>
  </si>
  <si>
    <t>2.13</t>
  </si>
  <si>
    <t>2.13.1</t>
  </si>
  <si>
    <t>2.14</t>
  </si>
  <si>
    <t>2.14.1</t>
  </si>
  <si>
    <t>Accommodation</t>
  </si>
  <si>
    <t>1.2.7</t>
  </si>
  <si>
    <t>1.2.8</t>
  </si>
  <si>
    <t>Supply and Install Smart Meters</t>
  </si>
  <si>
    <t>Issuing of notices to consumers</t>
  </si>
  <si>
    <t>Security Services</t>
  </si>
  <si>
    <t>Provision for temporary bypass line during pipe cracking period</t>
  </si>
  <si>
    <t>Supply and hire of specialist equipment for the detection and scanning of existing services.</t>
  </si>
  <si>
    <t>8.8.4 b</t>
  </si>
  <si>
    <t>Excavation by hand to expose existing services (i.e. saddles, fire hydrants, valves, pipes, cables etc.)</t>
  </si>
  <si>
    <t>Removal of existing services (i.e. saddles, valves, hydrants etc.)</t>
  </si>
  <si>
    <t>Reinstatement of asphalt</t>
  </si>
  <si>
    <t>Survey as per the Engineer's instruction. Rate to include for USB with DWGs and co-ordinates data in CSV or txt format</t>
  </si>
  <si>
    <t>Alterations and connections to Municipal services and repair to damaged services where approved by Engineer</t>
  </si>
  <si>
    <t>1.4.3</t>
  </si>
  <si>
    <t>Portable water pumps</t>
  </si>
  <si>
    <t>110mm Wall</t>
  </si>
  <si>
    <t>220mm Wall</t>
  </si>
  <si>
    <t>Concrete Palisade fences</t>
  </si>
  <si>
    <t>Steel palisade fences</t>
  </si>
  <si>
    <t>1.1.5</t>
  </si>
  <si>
    <t>1.1.7</t>
  </si>
  <si>
    <t>1.1.8</t>
  </si>
  <si>
    <t>8.2.10</t>
  </si>
  <si>
    <t xml:space="preserve">8.3.1 </t>
  </si>
  <si>
    <t>8.3.1 a</t>
  </si>
  <si>
    <t>8.3.1 d</t>
  </si>
  <si>
    <t>1.1.9</t>
  </si>
  <si>
    <t>Removal of man-made surfaces:</t>
  </si>
  <si>
    <t>Take down existing masonry walls, palisade fences,concrete and obstructiions on the pipe route:</t>
  </si>
  <si>
    <t>8.3.6.1 a</t>
  </si>
  <si>
    <t>Asphalt (&lt;50mm thick) and including base, sub-base and subgrades layers up to 800mm deep</t>
  </si>
  <si>
    <t>Asphalt (&gt;50mm &lt; 100mm thick) and including base, sub-base and subgrades layers up to 800mm deep</t>
  </si>
  <si>
    <t>8.3.6.1 b</t>
  </si>
  <si>
    <t>Footways and Driveways</t>
  </si>
  <si>
    <t>Roadway, Asphalt and other layers:</t>
  </si>
  <si>
    <t>Asphalt &lt; 100mm thick</t>
  </si>
  <si>
    <t>Interlocking concrete paving blocks</t>
  </si>
  <si>
    <t>Concrete slabs (450 x 450mm)</t>
  </si>
  <si>
    <t>Kerbing (all types of kerbing)</t>
  </si>
  <si>
    <t>Reinstatement of roads, footways and driveways:</t>
  </si>
  <si>
    <t>a) Using removed materials:</t>
  </si>
  <si>
    <t>b) Using new materials:</t>
  </si>
  <si>
    <t>8.3.6.1 c.</t>
  </si>
  <si>
    <t>i) Asphalt  &gt; 50mm &lt; 100mm thick, Bitumen hot: Fine</t>
  </si>
  <si>
    <t>i) Interlocking concrete paving blocks</t>
  </si>
  <si>
    <t>ii) Kerbing (all types of kerbing)</t>
  </si>
  <si>
    <t>ii) Interlocking concrete paving bricks incl. bedding and mortar</t>
  </si>
  <si>
    <t>iii) Concrete slabs (450 x 450mm) including bedding and morttar</t>
  </si>
  <si>
    <t>iv) Kerbing incl. bedding and mortar</t>
  </si>
  <si>
    <t>Reinstatement of existing walls and palisade fences:</t>
  </si>
  <si>
    <t>TOTAL SCHEDULE C - SECTION 1 CARRIED FORWARD:</t>
  </si>
  <si>
    <t>TOTAL SCHEDULE C - SECTION 1 BROUGHT FORWARD:</t>
  </si>
  <si>
    <t>a) Brick Wall</t>
  </si>
  <si>
    <t>i) Intermediate material</t>
  </si>
  <si>
    <t xml:space="preserve">ii) Hard rock material </t>
  </si>
  <si>
    <t>1.5.5</t>
  </si>
  <si>
    <t>1.5.6</t>
  </si>
  <si>
    <t>1.5.7</t>
  </si>
  <si>
    <t xml:space="preserve">c) Extra over itme (a) above for: </t>
  </si>
  <si>
    <t>Excavate by hand in all material for tie-ins, house connections, backfill and compact including disposal of surplus unsuitable material of up to 1500mm deep.</t>
  </si>
  <si>
    <t>Make up deficiency in backfill material from commercial source or off-site sources selceted by the Contractor</t>
  </si>
  <si>
    <t>BEDDING:</t>
  </si>
  <si>
    <t>(As specified in SABS 1200 LB, and the Project Specifications.)</t>
  </si>
  <si>
    <t xml:space="preserve">Provision of bedding: </t>
  </si>
  <si>
    <t>a) From trench excavations</t>
  </si>
  <si>
    <t>i) Selected granular material</t>
  </si>
  <si>
    <t xml:space="preserve">ii) Selected fill material </t>
  </si>
  <si>
    <t>b) From commercial sources</t>
  </si>
  <si>
    <t>1.7.5</t>
  </si>
  <si>
    <t>1.7.6</t>
  </si>
  <si>
    <t>1.7.7</t>
  </si>
  <si>
    <t>Telephone (Airtime and Data)</t>
  </si>
  <si>
    <t>2.5.2</t>
  </si>
  <si>
    <t>2.5.1.1</t>
  </si>
  <si>
    <t>2.5.1.2</t>
  </si>
  <si>
    <t>2.4.1.1</t>
  </si>
  <si>
    <t>2.4.1.2</t>
  </si>
  <si>
    <t>2.4.1.3</t>
  </si>
  <si>
    <t>2.4.1.4</t>
  </si>
  <si>
    <t>2.4.1.5</t>
  </si>
  <si>
    <t>2.4.1.6</t>
  </si>
  <si>
    <t>2.4.1.7</t>
  </si>
  <si>
    <t>Environmental Management</t>
  </si>
  <si>
    <t xml:space="preserve">  (i) Generic skills - Accredited Training</t>
  </si>
  <si>
    <t xml:space="preserve">  (ii) Training for BBLM O&amp;M (Butt Welding &amp; Use of Electrofusion Fittings)</t>
  </si>
  <si>
    <t>2.6.2</t>
  </si>
  <si>
    <t>2.6.3</t>
  </si>
  <si>
    <t>2.6.4</t>
  </si>
  <si>
    <t>2.6.5</t>
  </si>
  <si>
    <t>Provision of Butt &amp; Electrofusion Machine (90-315) for BBLM O&amp;M</t>
  </si>
  <si>
    <t>Overheads, charges and profit on item 3.1.3</t>
  </si>
  <si>
    <t>Overheads, charges and profit on item 3.1.1.</t>
  </si>
  <si>
    <t>Stub and Flange</t>
  </si>
  <si>
    <t>b) Steel palisade fences (1,8m height)</t>
  </si>
  <si>
    <t>c) Concrete palisade fences (1,8m height)</t>
  </si>
  <si>
    <t>a) Excavate in all materials for trench depths up to 1500 mm, 1000 mm wide.</t>
  </si>
  <si>
    <t>b) Launching Pits (Entry &amp; Receiving) - depths up to 1500mm, 2.5m wide.</t>
  </si>
  <si>
    <t>Supply, Lay &amp; Test uPVC Pipes Complete:</t>
  </si>
  <si>
    <t>Supply, Deliver &amp; Test HDPE Pipes Complete for Pipe Cracking:</t>
  </si>
  <si>
    <t>a) 20 mm</t>
  </si>
  <si>
    <t>Supply and Lay Erf Connections Pipework</t>
  </si>
  <si>
    <t>Provide Erf Connections fittings (as per the drawings)</t>
  </si>
  <si>
    <t>2.3.1.3</t>
  </si>
  <si>
    <r>
      <t>HDPE compression 45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</t>
    </r>
  </si>
  <si>
    <t>HDPE compression tee</t>
  </si>
  <si>
    <t>2.3.1.4</t>
  </si>
  <si>
    <t>2.3.1.5</t>
  </si>
  <si>
    <t>2.3.2.3</t>
  </si>
  <si>
    <t>2.3.2.4</t>
  </si>
  <si>
    <r>
      <t>HDPE compression 90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</t>
    </r>
  </si>
  <si>
    <t>2.3.3.1</t>
  </si>
  <si>
    <t>2.3.3.2</t>
  </si>
  <si>
    <t>2.3.3.3</t>
  </si>
  <si>
    <t>2.3.4.1</t>
  </si>
  <si>
    <t>2.3.4.2</t>
  </si>
  <si>
    <t>2.3.4.3</t>
  </si>
  <si>
    <t>2.3.5.1</t>
  </si>
  <si>
    <t>2.3.5.2</t>
  </si>
  <si>
    <t>Ductile Iron (epoxy coated or similar) Flanged tee</t>
  </si>
  <si>
    <t>Ductile Iron (epoxy coated or similar)Flanged tee</t>
  </si>
  <si>
    <t>Specials and Fittings - HDPE Pipes</t>
  </si>
  <si>
    <t>2.4.4</t>
  </si>
  <si>
    <t>160mm x 80mm dia. Reducing Adaptor</t>
  </si>
  <si>
    <t>250mm x 80mm dia. Reducing Adaptor</t>
  </si>
  <si>
    <t>250mm x 80mm dia. Reducing Tee</t>
  </si>
  <si>
    <t>160mm x 100mm dia. Reducing Tee</t>
  </si>
  <si>
    <t>250mm x 100mm dia. Reducing Tee</t>
  </si>
  <si>
    <t>2.4.5</t>
  </si>
  <si>
    <t>315mm Class 12</t>
  </si>
  <si>
    <r>
      <t>315mm dia 45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</t>
    </r>
  </si>
  <si>
    <r>
      <t>315mm dia 90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</t>
    </r>
  </si>
  <si>
    <t>2.5.1.3</t>
  </si>
  <si>
    <t>315mm Flanged Adaptor</t>
  </si>
  <si>
    <t xml:space="preserve">Supply and Install fire hydrants complete with fittings </t>
  </si>
  <si>
    <t>Specials and Fittings - Pressure Reducing Valves:</t>
  </si>
  <si>
    <t>(Flanged PRVs. Valves to be ductile iron PN16 complete with precast chamber)</t>
  </si>
  <si>
    <t>Pipe specials and fittings for testing.</t>
  </si>
  <si>
    <t>Backfill road crosings using a commercial type G5 material compacted to 98% Mod. AASHTO density.</t>
  </si>
  <si>
    <t xml:space="preserve">  (i) Special provision for a trained Occupational safety officer</t>
  </si>
  <si>
    <t>Overheads, charges and profit on item 3.2.1-2</t>
  </si>
  <si>
    <t>Overheads, charges and profit on item 2.1.1</t>
  </si>
  <si>
    <t>Overheads, charges and profit on item 2.1.3</t>
  </si>
  <si>
    <t>Overheads, charges and profit on item 2.2.1.</t>
  </si>
  <si>
    <t>Overheads, charges and profit on item 2.2.3</t>
  </si>
  <si>
    <t>Overheads, charges and profit on item 2.3.1</t>
  </si>
  <si>
    <t>Overheads, charges and profit on item 2.4.1</t>
  </si>
  <si>
    <t>SHE Representative</t>
  </si>
  <si>
    <t>315mm dia uPVC Class 16</t>
  </si>
  <si>
    <t>160mm dia uPVC Class 16</t>
  </si>
  <si>
    <t>450mm dia uPVC Class 16</t>
  </si>
  <si>
    <t>75mm dia uPVC Class 12</t>
  </si>
  <si>
    <t>2.3.1.6</t>
  </si>
  <si>
    <r>
      <t>HDPE compression 11,25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</t>
    </r>
  </si>
  <si>
    <r>
      <t>HDPE compression 22,5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</t>
    </r>
  </si>
  <si>
    <r>
      <t>Ductile Iron (epoxy coated or similar) Flanged 22,5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</t>
    </r>
  </si>
  <si>
    <t>2.3.4.4</t>
  </si>
  <si>
    <t>2.3.4.5</t>
  </si>
  <si>
    <r>
      <t>Ductile Iron (epoxy coated or similar) Flanged 11,25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bends</t>
    </r>
  </si>
  <si>
    <r>
      <t>Ductile Iron (epoxy coated or similar) Flanged 45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bends</t>
    </r>
  </si>
  <si>
    <r>
      <t>Ductile Iron (epoxy coated or similar) Flanged 22,5</t>
    </r>
    <r>
      <rPr>
        <vertAlign val="superscript"/>
        <sz val="8"/>
        <rFont val="Arial"/>
        <family val="2"/>
      </rPr>
      <t xml:space="preserve">0 </t>
    </r>
    <r>
      <rPr>
        <sz val="8"/>
        <rFont val="Arial"/>
        <family val="2"/>
      </rPr>
      <t>bends</t>
    </r>
  </si>
  <si>
    <t>2.3.4.6</t>
  </si>
  <si>
    <r>
      <t>Ductile Iron (epoxy coated or similar) Flanged 90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bends</t>
    </r>
  </si>
  <si>
    <t>2.3.5.3</t>
  </si>
  <si>
    <t>2.5.1.4</t>
  </si>
  <si>
    <t>315mm Flanged Equal Tee</t>
  </si>
  <si>
    <t>2.5.1.5</t>
  </si>
  <si>
    <r>
      <t>315mm dia 22,5</t>
    </r>
    <r>
      <rPr>
        <vertAlign val="superscript"/>
        <sz val="8"/>
        <rFont val="Arial"/>
        <family val="2"/>
      </rPr>
      <t>0</t>
    </r>
    <r>
      <rPr>
        <sz val="8"/>
        <rFont val="Arial"/>
        <family val="2"/>
      </rPr>
      <t xml:space="preserve"> bend</t>
    </r>
  </si>
  <si>
    <t>2.4.6</t>
  </si>
  <si>
    <t>250mm x 160mm dia. Reducing Tee</t>
  </si>
  <si>
    <t>2.14.2</t>
  </si>
  <si>
    <t>Pipe Jackiing</t>
  </si>
  <si>
    <t>Concrete Casing for Road Crossings</t>
  </si>
  <si>
    <t>2.13.2</t>
  </si>
  <si>
    <t>Transport cost per any unit of plant to deliver to site and remove from site for items 3.3.1 to 3.3.5</t>
  </si>
  <si>
    <t>Transport cost per any unit of plant to deliver to site and remove from site for items 3.2.1 to 3.2,10</t>
  </si>
  <si>
    <t>Cellphone ,printer and wifi facility</t>
  </si>
  <si>
    <t>LI</t>
  </si>
  <si>
    <t>1.5.8</t>
  </si>
  <si>
    <t>1.5.9</t>
  </si>
  <si>
    <t>Excavation by chemical blasting</t>
  </si>
  <si>
    <t>Excavation by  conventional blasting</t>
  </si>
  <si>
    <t>SECTION 1,2, 3:  TEMPORARY WORKS, PROVSIONAL SUMS, PRIME COSTS, AND DAYWORKS</t>
  </si>
  <si>
    <t>P.Sum</t>
  </si>
  <si>
    <t>Percentage allowance to cost under item No 2.4.1 for Contactor's cost and profit</t>
  </si>
  <si>
    <t>Overheads, charges and profit on item 2.5.1</t>
  </si>
  <si>
    <t>Percentage allowance to cost on item No 2.6.1 for Contactor's cost and profit</t>
  </si>
  <si>
    <t>Percentage allowance to cost on item No 2.6.3 for Contactor's cost and profit</t>
  </si>
  <si>
    <t>PRELIMINARY AND GENERAL (maximum @ 9%)</t>
  </si>
  <si>
    <t>Provision for the employment of CLO @ R 5 500/month</t>
  </si>
  <si>
    <t>Provision for the employment of SHE Rep @ R 4 500/month</t>
  </si>
  <si>
    <t>CONTRACT No. 9/3/1/431</t>
  </si>
  <si>
    <t>9/3/1/431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</si>
</sst>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.00"/>
    <numFmt numFmtId="165" formatCode="&quot;R&quot;#,##0.00"/>
    <numFmt numFmtId="166" formatCode="0.000%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10"/>
      <color indexed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9"/>
      <name val="Arial"/>
      <family val="2"/>
    </font>
    <font>
      <b/>
      <sz val="9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 Narrow"/>
      <family val="2"/>
    </font>
    <font>
      <sz val="10"/>
      <name val="MS Sans Serif"/>
    </font>
    <font>
      <b/>
      <sz val="8"/>
      <color indexed="10"/>
      <name val="Arial"/>
      <family val="2"/>
    </font>
    <font>
      <sz val="11"/>
      <color rgb="FFFF0000"/>
      <name val="Aptos Narrow"/>
      <family val="2"/>
      <scheme val="minor"/>
    </font>
    <font>
      <vertAlign val="superscript"/>
      <sz val="8"/>
      <name val="Arial"/>
      <family val="2"/>
    </font>
    <font>
      <b/>
      <sz val="9"/>
      <color theme="1"/>
      <name val="Arial"/>
      <family val="2"/>
    </font>
    <font>
      <b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26" fillId="0" borderId="0"/>
  </cellStyleXfs>
  <cellXfs count="269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3" fillId="0" borderId="0" xfId="0" applyFont="1"/>
    <xf numFmtId="1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44" fontId="2" fillId="0" borderId="0" xfId="2" applyFont="1" applyAlignment="1">
      <alignment vertical="center"/>
    </xf>
    <xf numFmtId="4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9" fontId="0" fillId="0" borderId="0" xfId="3" applyFont="1" applyAlignment="1">
      <alignment horizontal="center" vertical="center"/>
    </xf>
    <xf numFmtId="44" fontId="0" fillId="0" borderId="0" xfId="2" applyFont="1"/>
    <xf numFmtId="1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1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8" xfId="0" quotePrefix="1" applyFont="1" applyBorder="1" applyAlignment="1">
      <alignment horizontal="left" vertical="center"/>
    </xf>
    <xf numFmtId="9" fontId="0" fillId="0" borderId="0" xfId="3" applyFont="1"/>
    <xf numFmtId="44" fontId="0" fillId="0" borderId="0" xfId="0" applyNumberFormat="1"/>
    <xf numFmtId="44" fontId="8" fillId="0" borderId="0" xfId="2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4" fontId="2" fillId="0" borderId="0" xfId="0" applyNumberFormat="1" applyFont="1"/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4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24" xfId="0" applyFont="1" applyBorder="1" applyAlignment="1">
      <alignment horizontal="center" vertical="center"/>
    </xf>
    <xf numFmtId="4" fontId="14" fillId="0" borderId="24" xfId="0" applyNumberFormat="1" applyFont="1" applyBorder="1" applyAlignment="1">
      <alignment horizontal="center" vertical="center"/>
    </xf>
    <xf numFmtId="164" fontId="14" fillId="0" borderId="24" xfId="0" applyNumberFormat="1" applyFont="1" applyBorder="1" applyAlignment="1">
      <alignment horizontal="right" vertical="center"/>
    </xf>
    <xf numFmtId="0" fontId="12" fillId="0" borderId="0" xfId="0" applyFont="1"/>
    <xf numFmtId="0" fontId="14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164" fontId="9" fillId="0" borderId="21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19" fillId="0" borderId="0" xfId="0" applyFont="1"/>
    <xf numFmtId="164" fontId="10" fillId="0" borderId="0" xfId="0" applyNumberFormat="1" applyFont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64" fontId="10" fillId="0" borderId="23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164" fontId="12" fillId="0" borderId="24" xfId="0" applyNumberFormat="1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2" fontId="12" fillId="0" borderId="24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 wrapText="1"/>
    </xf>
    <xf numFmtId="164" fontId="12" fillId="0" borderId="24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left" vertical="center" wrapText="1"/>
    </xf>
    <xf numFmtId="10" fontId="12" fillId="0" borderId="24" xfId="0" applyNumberFormat="1" applyFont="1" applyBorder="1" applyAlignment="1">
      <alignment horizontal="center" vertical="center"/>
    </xf>
    <xf numFmtId="0" fontId="12" fillId="0" borderId="24" xfId="0" applyFont="1" applyBorder="1" applyAlignment="1" applyProtection="1">
      <alignment vertical="center" wrapText="1"/>
      <protection locked="0"/>
    </xf>
    <xf numFmtId="9" fontId="12" fillId="0" borderId="24" xfId="3" applyFont="1" applyBorder="1" applyAlignment="1">
      <alignment horizontal="center" vertical="center"/>
    </xf>
    <xf numFmtId="0" fontId="19" fillId="0" borderId="25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164" fontId="19" fillId="0" borderId="25" xfId="0" applyNumberFormat="1" applyFont="1" applyBorder="1" applyAlignment="1">
      <alignment vertical="center"/>
    </xf>
    <xf numFmtId="164" fontId="10" fillId="0" borderId="21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/>
    </xf>
    <xf numFmtId="0" fontId="10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right" vertical="center"/>
    </xf>
    <xf numFmtId="0" fontId="10" fillId="0" borderId="24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2" fillId="0" borderId="24" xfId="6" applyFont="1" applyBorder="1" applyAlignment="1">
      <alignment vertical="center" wrapText="1"/>
    </xf>
    <xf numFmtId="0" fontId="12" fillId="0" borderId="24" xfId="6" applyFont="1" applyFill="1" applyBorder="1" applyAlignment="1">
      <alignment vertical="center"/>
    </xf>
    <xf numFmtId="0" fontId="20" fillId="0" borderId="24" xfId="6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164" fontId="12" fillId="0" borderId="24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164" fontId="10" fillId="0" borderId="23" xfId="0" applyNumberFormat="1" applyFont="1" applyBorder="1" applyAlignment="1" applyProtection="1">
      <alignment vertical="center"/>
      <protection locked="0"/>
    </xf>
    <xf numFmtId="164" fontId="12" fillId="0" borderId="24" xfId="0" applyNumberFormat="1" applyFont="1" applyBorder="1" applyAlignment="1" applyProtection="1">
      <alignment vertical="center" wrapText="1"/>
      <protection locked="0"/>
    </xf>
    <xf numFmtId="164" fontId="12" fillId="0" borderId="24" xfId="0" applyNumberFormat="1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4" fontId="12" fillId="0" borderId="24" xfId="0" applyNumberFormat="1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164" fontId="10" fillId="0" borderId="24" xfId="0" applyNumberFormat="1" applyFont="1" applyBorder="1" applyAlignment="1">
      <alignment horizontal="right" vertical="center"/>
    </xf>
    <xf numFmtId="164" fontId="13" fillId="0" borderId="23" xfId="0" applyNumberFormat="1" applyFont="1" applyBorder="1" applyAlignment="1">
      <alignment horizontal="center" vertical="center"/>
    </xf>
    <xf numFmtId="164" fontId="14" fillId="0" borderId="24" xfId="0" applyNumberFormat="1" applyFont="1" applyBorder="1" applyAlignment="1">
      <alignment horizontal="center" vertical="center" wrapText="1"/>
    </xf>
    <xf numFmtId="164" fontId="14" fillId="0" borderId="24" xfId="0" applyNumberFormat="1" applyFont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vertical="center"/>
    </xf>
    <xf numFmtId="0" fontId="25" fillId="3" borderId="23" xfId="0" applyFont="1" applyFill="1" applyBorder="1" applyAlignment="1">
      <alignment horizontal="center" vertical="center"/>
    </xf>
    <xf numFmtId="165" fontId="25" fillId="3" borderId="23" xfId="0" applyNumberFormat="1" applyFont="1" applyFill="1" applyBorder="1" applyAlignment="1">
      <alignment horizontal="center" vertical="center"/>
    </xf>
    <xf numFmtId="165" fontId="13" fillId="0" borderId="23" xfId="0" applyNumberFormat="1" applyFont="1" applyBorder="1" applyAlignment="1">
      <alignment vertical="center"/>
    </xf>
    <xf numFmtId="165" fontId="14" fillId="0" borderId="24" xfId="0" applyNumberFormat="1" applyFont="1" applyBorder="1" applyAlignment="1">
      <alignment vertical="center" wrapText="1"/>
    </xf>
    <xf numFmtId="165" fontId="14" fillId="0" borderId="24" xfId="0" applyNumberFormat="1" applyFont="1" applyBorder="1" applyAlignment="1">
      <alignment vertical="center"/>
    </xf>
    <xf numFmtId="165" fontId="14" fillId="0" borderId="24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left" vertical="center" wrapText="1"/>
    </xf>
    <xf numFmtId="165" fontId="14" fillId="0" borderId="24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0" fontId="12" fillId="0" borderId="24" xfId="6" applyFont="1" applyFill="1" applyBorder="1" applyAlignment="1">
      <alignment vertical="center" wrapText="1"/>
    </xf>
    <xf numFmtId="43" fontId="0" fillId="0" borderId="0" xfId="1" applyFont="1"/>
    <xf numFmtId="43" fontId="0" fillId="0" borderId="0" xfId="0" applyNumberFormat="1"/>
    <xf numFmtId="0" fontId="13" fillId="0" borderId="24" xfId="6" applyFont="1" applyBorder="1" applyAlignment="1">
      <alignment vertical="center"/>
    </xf>
    <xf numFmtId="0" fontId="14" fillId="0" borderId="24" xfId="6" applyFont="1" applyFill="1" applyBorder="1" applyAlignment="1">
      <alignment vertical="center" wrapText="1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24" xfId="0" applyBorder="1"/>
    <xf numFmtId="0" fontId="14" fillId="0" borderId="24" xfId="7" applyFont="1" applyBorder="1" applyAlignment="1">
      <alignment horizontal="center" vertical="center"/>
    </xf>
    <xf numFmtId="164" fontId="14" fillId="0" borderId="24" xfId="0" applyNumberFormat="1" applyFont="1" applyBorder="1" applyAlignment="1">
      <alignment vertical="center"/>
    </xf>
    <xf numFmtId="0" fontId="15" fillId="0" borderId="24" xfId="6" applyFont="1" applyFill="1" applyBorder="1" applyAlignment="1">
      <alignment vertical="center" wrapText="1"/>
    </xf>
    <xf numFmtId="164" fontId="12" fillId="0" borderId="24" xfId="2" applyNumberFormat="1" applyFont="1" applyBorder="1" applyAlignment="1">
      <alignment horizontal="center" vertical="center"/>
    </xf>
    <xf numFmtId="164" fontId="12" fillId="0" borderId="24" xfId="3" applyNumberFormat="1" applyFont="1" applyBorder="1" applyAlignment="1">
      <alignment horizontal="center" vertical="center"/>
    </xf>
    <xf numFmtId="0" fontId="14" fillId="0" borderId="24" xfId="6" applyFont="1" applyFill="1" applyBorder="1" applyAlignment="1">
      <alignment vertical="center"/>
    </xf>
    <xf numFmtId="0" fontId="14" fillId="0" borderId="24" xfId="6" applyFont="1" applyBorder="1" applyAlignment="1">
      <alignment vertical="center" wrapText="1"/>
    </xf>
    <xf numFmtId="0" fontId="27" fillId="0" borderId="24" xfId="0" applyFont="1" applyBorder="1" applyAlignment="1">
      <alignment horizontal="center" vertical="center"/>
    </xf>
    <xf numFmtId="4" fontId="14" fillId="0" borderId="24" xfId="0" applyNumberFormat="1" applyFont="1" applyBorder="1" applyAlignment="1">
      <alignment horizontal="center" vertical="center" wrapText="1"/>
    </xf>
    <xf numFmtId="164" fontId="25" fillId="0" borderId="21" xfId="0" applyNumberFormat="1" applyFont="1" applyBorder="1" applyAlignment="1">
      <alignment horizontal="center" vertical="center"/>
    </xf>
    <xf numFmtId="0" fontId="28" fillId="0" borderId="0" xfId="0" applyFont="1"/>
    <xf numFmtId="164" fontId="10" fillId="0" borderId="2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4" fontId="19" fillId="0" borderId="0" xfId="0" applyNumberFormat="1" applyFont="1"/>
    <xf numFmtId="0" fontId="4" fillId="0" borderId="30" xfId="0" applyFont="1" applyBorder="1" applyAlignment="1">
      <alignment horizontal="center" vertical="center"/>
    </xf>
    <xf numFmtId="4" fontId="0" fillId="0" borderId="0" xfId="0" applyNumberFormat="1"/>
    <xf numFmtId="164" fontId="13" fillId="0" borderId="21" xfId="2" applyNumberFormat="1" applyFont="1" applyBorder="1" applyAlignment="1">
      <alignment vertical="center"/>
    </xf>
    <xf numFmtId="166" fontId="0" fillId="0" borderId="0" xfId="3" applyNumberFormat="1" applyFont="1"/>
    <xf numFmtId="44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1" fontId="0" fillId="0" borderId="0" xfId="0" applyNumberFormat="1"/>
    <xf numFmtId="0" fontId="0" fillId="4" borderId="0" xfId="0" applyFill="1"/>
    <xf numFmtId="0" fontId="12" fillId="0" borderId="24" xfId="6" applyFont="1" applyBorder="1" applyAlignment="1">
      <alignment horizontal="left" vertical="top" wrapText="1"/>
    </xf>
    <xf numFmtId="164" fontId="12" fillId="0" borderId="0" xfId="0" applyNumberFormat="1" applyFont="1" applyAlignment="1">
      <alignment horizontal="center" vertical="center"/>
    </xf>
    <xf numFmtId="0" fontId="12" fillId="0" borderId="24" xfId="0" applyFont="1" applyBorder="1" applyAlignment="1">
      <alignment horizontal="left" vertical="center" wrapText="1" indent="1"/>
    </xf>
    <xf numFmtId="0" fontId="12" fillId="0" borderId="24" xfId="6" applyFont="1" applyBorder="1" applyAlignment="1">
      <alignment horizontal="left" vertical="center" wrapText="1" indent="2"/>
    </xf>
    <xf numFmtId="0" fontId="12" fillId="0" borderId="24" xfId="6" applyFont="1" applyFill="1" applyBorder="1" applyAlignment="1">
      <alignment horizontal="left" vertical="center" wrapText="1" indent="1"/>
    </xf>
    <xf numFmtId="164" fontId="12" fillId="0" borderId="24" xfId="2" applyNumberFormat="1" applyFont="1" applyFill="1" applyBorder="1" applyAlignment="1">
      <alignment horizontal="center" vertical="center"/>
    </xf>
    <xf numFmtId="9" fontId="12" fillId="0" borderId="24" xfId="3" applyFont="1" applyFill="1" applyBorder="1" applyAlignment="1">
      <alignment horizontal="center" vertical="center"/>
    </xf>
    <xf numFmtId="164" fontId="10" fillId="0" borderId="24" xfId="0" applyNumberFormat="1" applyFont="1" applyBorder="1" applyAlignment="1">
      <alignment vertical="center"/>
    </xf>
    <xf numFmtId="4" fontId="12" fillId="0" borderId="24" xfId="0" applyNumberFormat="1" applyFont="1" applyBorder="1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12" fillId="0" borderId="24" xfId="0" applyFont="1" applyBorder="1" applyAlignment="1">
      <alignment horizontal="left" vertical="center" indent="1"/>
    </xf>
    <xf numFmtId="0" fontId="12" fillId="0" borderId="24" xfId="6" applyFont="1" applyFill="1" applyBorder="1" applyAlignment="1">
      <alignment horizontal="left" vertical="center" wrapText="1" indent="2"/>
    </xf>
    <xf numFmtId="0" fontId="12" fillId="0" borderId="24" xfId="0" applyFont="1" applyBorder="1" applyAlignment="1">
      <alignment horizontal="left" vertical="center" indent="2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4" fontId="28" fillId="0" borderId="0" xfId="2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0" fontId="30" fillId="0" borderId="0" xfId="0" applyFont="1"/>
    <xf numFmtId="4" fontId="30" fillId="0" borderId="0" xfId="0" applyNumberFormat="1" applyFont="1"/>
    <xf numFmtId="0" fontId="10" fillId="3" borderId="2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164" fontId="10" fillId="3" borderId="21" xfId="0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center"/>
    </xf>
    <xf numFmtId="164" fontId="12" fillId="0" borderId="24" xfId="3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24" xfId="6" applyFont="1" applyFill="1" applyBorder="1" applyAlignment="1">
      <alignment horizontal="left" vertical="center" indent="1"/>
    </xf>
    <xf numFmtId="44" fontId="0" fillId="0" borderId="0" xfId="0" applyNumberFormat="1" applyAlignment="1">
      <alignment horizontal="center"/>
    </xf>
    <xf numFmtId="43" fontId="2" fillId="0" borderId="0" xfId="1" applyFont="1"/>
    <xf numFmtId="43" fontId="12" fillId="0" borderId="0" xfId="1" applyFont="1" applyAlignment="1">
      <alignment vertical="center" wrapText="1"/>
    </xf>
    <xf numFmtId="43" fontId="12" fillId="0" borderId="0" xfId="1" applyFont="1"/>
    <xf numFmtId="43" fontId="28" fillId="0" borderId="0" xfId="1" applyFont="1"/>
    <xf numFmtId="43" fontId="12" fillId="0" borderId="0" xfId="0" applyNumberFormat="1" applyFont="1"/>
    <xf numFmtId="43" fontId="16" fillId="0" borderId="0" xfId="1" applyFont="1"/>
    <xf numFmtId="43" fontId="14" fillId="0" borderId="0" xfId="1" applyFont="1"/>
    <xf numFmtId="43" fontId="19" fillId="0" borderId="0" xfId="1" applyFont="1"/>
    <xf numFmtId="43" fontId="30" fillId="0" borderId="0" xfId="1" applyFont="1"/>
    <xf numFmtId="43" fontId="12" fillId="0" borderId="0" xfId="1" applyFont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0" fillId="0" borderId="24" xfId="6" applyFont="1" applyBorder="1" applyAlignment="1">
      <alignment horizontal="center" vertical="center"/>
    </xf>
    <xf numFmtId="0" fontId="12" fillId="0" borderId="24" xfId="6" applyFont="1" applyBorder="1" applyAlignment="1">
      <alignment horizontal="center" vertical="center" wrapText="1"/>
    </xf>
    <xf numFmtId="0" fontId="12" fillId="0" borderId="24" xfId="6" applyFont="1" applyFill="1" applyBorder="1" applyAlignment="1">
      <alignment horizontal="center" vertical="center" wrapText="1"/>
    </xf>
    <xf numFmtId="0" fontId="12" fillId="0" borderId="24" xfId="6" applyFont="1" applyBorder="1" applyAlignment="1">
      <alignment horizontal="center" vertical="center"/>
    </xf>
    <xf numFmtId="0" fontId="12" fillId="0" borderId="24" xfId="6" applyFont="1" applyFill="1" applyBorder="1" applyAlignment="1">
      <alignment horizontal="center" vertical="center"/>
    </xf>
    <xf numFmtId="0" fontId="12" fillId="0" borderId="24" xfId="6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4" xfId="6" applyFont="1" applyFill="1" applyBorder="1" applyAlignment="1">
      <alignment horizontal="center" vertical="center" wrapText="1"/>
    </xf>
    <xf numFmtId="0" fontId="13" fillId="0" borderId="24" xfId="6" applyFont="1" applyBorder="1" applyAlignment="1">
      <alignment horizontal="center" vertical="center"/>
    </xf>
    <xf numFmtId="0" fontId="14" fillId="0" borderId="24" xfId="6" applyFont="1" applyFill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</cellXfs>
  <cellStyles count="8">
    <cellStyle name="Comma" xfId="1" builtinId="3"/>
    <cellStyle name="Currency" xfId="2" builtinId="4"/>
    <cellStyle name="Normal" xfId="0" builtinId="0"/>
    <cellStyle name="Normal 2" xfId="5" xr:uid="{F62E8CB0-0338-4F0C-986A-2A8C442741AB}"/>
    <cellStyle name="Normal 3" xfId="4" xr:uid="{2E4022E5-5359-4342-898C-9F43D9D1AA34}"/>
    <cellStyle name="Normal 7" xfId="7" xr:uid="{AC059045-8EEF-4BDD-8E89-2DE37DE8D556}"/>
    <cellStyle name="normal_S1" xfId="6" xr:uid="{CB64595D-0E8C-4D9B-B433-A3C7AA02694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73026</xdr:colOff>
      <xdr:row>1</xdr:row>
      <xdr:rowOff>38101</xdr:rowOff>
    </xdr:from>
    <xdr:to>
      <xdr:col>2</xdr:col>
      <xdr:colOff>78</xdr:colOff>
      <xdr:row>2</xdr:row>
      <xdr:rowOff>396240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6DBDE78-C986-433B-A8E8-E795D913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659" y="224713"/>
          <a:ext cx="1202235" cy="5525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633BE-CE39-49CE-8CE4-7D657FAABD73}">
  <dimension ref="B2:O21"/>
  <sheetViews>
    <sheetView view="pageBreakPreview" topLeftCell="A10" zoomScale="98" zoomScaleNormal="100" zoomScaleSheetLayoutView="98" workbookViewId="0">
      <selection activeCell="J11" sqref="G11:J23"/>
    </sheetView>
  </sheetViews>
  <sheetFormatPr defaultRowHeight="14.4" x14ac:dyDescent="0.3"/>
  <cols>
    <col min="1" max="1" width="1.6640625" customWidth="1"/>
    <col min="2" max="2" width="18.5546875" customWidth="1"/>
    <col min="3" max="3" width="62.109375" customWidth="1"/>
    <col min="4" max="4" width="17.6640625" bestFit="1" customWidth="1"/>
    <col min="5" max="5" width="9.33203125" customWidth="1"/>
    <col min="6" max="6" width="17.33203125" bestFit="1" customWidth="1"/>
    <col min="7" max="7" width="16.44140625" customWidth="1"/>
    <col min="8" max="8" width="15.109375" bestFit="1" customWidth="1"/>
    <col min="9" max="9" width="15.6640625" bestFit="1" customWidth="1"/>
    <col min="10" max="10" width="14.5546875" bestFit="1" customWidth="1"/>
    <col min="11" max="11" width="16.6640625" bestFit="1" customWidth="1"/>
    <col min="13" max="14" width="13.5546875" bestFit="1" customWidth="1"/>
    <col min="15" max="15" width="12.33203125" bestFit="1" customWidth="1"/>
  </cols>
  <sheetData>
    <row r="2" spans="2:15" ht="15.6" x14ac:dyDescent="0.3">
      <c r="B2" s="214"/>
      <c r="C2" s="144" t="s">
        <v>0</v>
      </c>
      <c r="D2" s="216" t="s">
        <v>146</v>
      </c>
      <c r="E2" s="217"/>
    </row>
    <row r="3" spans="2:15" ht="35.700000000000003" customHeight="1" x14ac:dyDescent="0.3">
      <c r="B3" s="215"/>
      <c r="C3" s="1" t="s">
        <v>11</v>
      </c>
      <c r="D3" s="218" t="s">
        <v>585</v>
      </c>
      <c r="E3" s="219"/>
    </row>
    <row r="4" spans="2:15" x14ac:dyDescent="0.3">
      <c r="B4" s="2"/>
      <c r="C4" s="2"/>
      <c r="D4" s="2"/>
      <c r="E4" s="2"/>
    </row>
    <row r="5" spans="2:15" x14ac:dyDescent="0.3">
      <c r="B5" s="220" t="s">
        <v>1</v>
      </c>
      <c r="C5" s="222" t="s">
        <v>2</v>
      </c>
      <c r="D5" s="224" t="s">
        <v>3</v>
      </c>
      <c r="E5" s="225"/>
    </row>
    <row r="6" spans="2:15" x14ac:dyDescent="0.3">
      <c r="B6" s="221"/>
      <c r="C6" s="223"/>
      <c r="D6" s="226"/>
      <c r="E6" s="227"/>
    </row>
    <row r="7" spans="2:15" ht="9" customHeight="1" x14ac:dyDescent="0.3"/>
    <row r="8" spans="2:15" ht="66" customHeight="1" x14ac:dyDescent="0.3">
      <c r="B8" s="3" t="s">
        <v>147</v>
      </c>
      <c r="C8" s="4" t="s">
        <v>581</v>
      </c>
      <c r="D8" s="228"/>
      <c r="E8" s="229"/>
      <c r="F8" s="5"/>
      <c r="G8" s="6"/>
      <c r="H8" s="7"/>
      <c r="I8" s="8"/>
      <c r="J8" s="9"/>
    </row>
    <row r="9" spans="2:15" ht="66" customHeight="1" x14ac:dyDescent="0.3">
      <c r="B9" s="10" t="s">
        <v>4</v>
      </c>
      <c r="C9" s="11" t="s">
        <v>12</v>
      </c>
      <c r="D9" s="230"/>
      <c r="E9" s="231"/>
      <c r="F9" s="5"/>
      <c r="G9" s="6"/>
      <c r="H9" s="7"/>
      <c r="J9" s="9"/>
    </row>
    <row r="10" spans="2:15" ht="52.2" customHeight="1" x14ac:dyDescent="0.3">
      <c r="B10" s="12" t="s">
        <v>324</v>
      </c>
      <c r="C10" s="13" t="s">
        <v>5</v>
      </c>
      <c r="D10" s="230"/>
      <c r="E10" s="231"/>
      <c r="F10" s="5"/>
      <c r="G10" s="6"/>
      <c r="H10" s="7"/>
      <c r="I10" s="16"/>
      <c r="J10" s="9"/>
      <c r="K10" s="9"/>
    </row>
    <row r="11" spans="2:15" ht="49.2" customHeight="1" x14ac:dyDescent="0.3">
      <c r="B11" s="12" t="s">
        <v>325</v>
      </c>
      <c r="C11" s="14" t="s">
        <v>6</v>
      </c>
      <c r="D11" s="230"/>
      <c r="E11" s="231"/>
      <c r="F11" s="5"/>
      <c r="G11" s="6"/>
      <c r="H11" s="7"/>
      <c r="J11" s="15"/>
    </row>
    <row r="12" spans="2:15" ht="52.5" customHeight="1" x14ac:dyDescent="0.3">
      <c r="B12" s="12" t="s">
        <v>326</v>
      </c>
      <c r="C12" s="14" t="s">
        <v>13</v>
      </c>
      <c r="D12" s="232"/>
      <c r="E12" s="233"/>
      <c r="F12" s="5"/>
      <c r="G12" s="6"/>
      <c r="H12" s="7"/>
      <c r="I12" s="145"/>
      <c r="J12" s="9"/>
      <c r="M12" s="16"/>
      <c r="N12" s="9"/>
      <c r="O12" s="16"/>
    </row>
    <row r="13" spans="2:15" x14ac:dyDescent="0.3">
      <c r="B13" s="240" t="s">
        <v>7</v>
      </c>
      <c r="C13" s="241"/>
      <c r="D13" s="242"/>
      <c r="E13" s="243"/>
      <c r="F13" s="9"/>
      <c r="G13" s="171"/>
      <c r="H13" s="172"/>
      <c r="I13" s="16"/>
      <c r="J13" s="17"/>
      <c r="K13" s="18"/>
      <c r="M13" s="9"/>
    </row>
    <row r="14" spans="2:15" x14ac:dyDescent="0.3">
      <c r="B14" s="238" t="s">
        <v>373</v>
      </c>
      <c r="C14" s="239"/>
      <c r="D14" s="230"/>
      <c r="E14" s="231"/>
      <c r="F14" s="16"/>
      <c r="G14" s="171"/>
      <c r="H14" s="172"/>
      <c r="I14" s="9"/>
      <c r="J14" s="16"/>
      <c r="K14" s="16"/>
      <c r="M14" s="16"/>
    </row>
    <row r="15" spans="2:15" x14ac:dyDescent="0.3">
      <c r="B15" s="244" t="s">
        <v>8</v>
      </c>
      <c r="C15" s="245"/>
      <c r="D15" s="246"/>
      <c r="E15" s="247"/>
      <c r="F15" s="19"/>
      <c r="G15" s="171"/>
      <c r="H15" s="172"/>
      <c r="I15" s="9"/>
    </row>
    <row r="16" spans="2:15" x14ac:dyDescent="0.3">
      <c r="B16" s="238" t="s">
        <v>9</v>
      </c>
      <c r="C16" s="239"/>
      <c r="D16" s="230"/>
      <c r="E16" s="231"/>
      <c r="F16" s="16"/>
      <c r="G16" s="171"/>
      <c r="H16" s="172"/>
      <c r="J16" s="16"/>
      <c r="K16" s="9"/>
      <c r="M16" s="145"/>
    </row>
    <row r="17" spans="2:9" x14ac:dyDescent="0.3">
      <c r="B17" s="234" t="s">
        <v>10</v>
      </c>
      <c r="C17" s="235"/>
      <c r="D17" s="236"/>
      <c r="E17" s="237"/>
      <c r="F17" s="16"/>
      <c r="G17" s="171"/>
      <c r="H17" s="172"/>
      <c r="I17" s="147"/>
    </row>
    <row r="18" spans="2:9" x14ac:dyDescent="0.3">
      <c r="F18" s="16"/>
      <c r="G18" s="16"/>
      <c r="H18" s="16"/>
    </row>
    <row r="19" spans="2:9" x14ac:dyDescent="0.3">
      <c r="G19" s="19"/>
    </row>
    <row r="20" spans="2:9" x14ac:dyDescent="0.3">
      <c r="G20" s="16"/>
    </row>
    <row r="21" spans="2:9" x14ac:dyDescent="0.3">
      <c r="G21" s="19"/>
    </row>
  </sheetData>
  <mergeCells count="21">
    <mergeCell ref="B17:C17"/>
    <mergeCell ref="D17:E17"/>
    <mergeCell ref="B16:C16"/>
    <mergeCell ref="D16:E16"/>
    <mergeCell ref="B13:C13"/>
    <mergeCell ref="D13:E13"/>
    <mergeCell ref="B14:C14"/>
    <mergeCell ref="D14:E14"/>
    <mergeCell ref="B15:C15"/>
    <mergeCell ref="D15:E15"/>
    <mergeCell ref="D8:E8"/>
    <mergeCell ref="D9:E9"/>
    <mergeCell ref="D10:E10"/>
    <mergeCell ref="D11:E11"/>
    <mergeCell ref="D12:E12"/>
    <mergeCell ref="B2:B3"/>
    <mergeCell ref="D2:E2"/>
    <mergeCell ref="D3:E3"/>
    <mergeCell ref="B5:B6"/>
    <mergeCell ref="C5:C6"/>
    <mergeCell ref="D5:E6"/>
  </mergeCells>
  <pageMargins left="0.7" right="0.7" top="0.75" bottom="0.75" header="0.3" footer="0.3"/>
  <pageSetup scale="99" orientation="landscape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9772-0FF7-41F8-8F5D-31FF69EF7C4F}">
  <dimension ref="B1:N232"/>
  <sheetViews>
    <sheetView view="pageBreakPreview" zoomScale="110" zoomScaleNormal="100" zoomScaleSheetLayoutView="110" workbookViewId="0">
      <selection activeCell="K10" sqref="K10"/>
    </sheetView>
  </sheetViews>
  <sheetFormatPr defaultRowHeight="14.4" x14ac:dyDescent="0.3"/>
  <cols>
    <col min="1" max="1" width="1.6640625" customWidth="1"/>
    <col min="2" max="2" width="8.44140625" customWidth="1"/>
    <col min="3" max="3" width="11.109375" customWidth="1"/>
    <col min="4" max="4" width="43.5546875" customWidth="1"/>
    <col min="5" max="5" width="10.44140625" customWidth="1"/>
    <col min="6" max="6" width="9.6640625" style="43" bestFit="1" customWidth="1"/>
    <col min="7" max="7" width="13.88671875" style="44" bestFit="1" customWidth="1"/>
    <col min="8" max="8" width="15.5546875" style="44" customWidth="1"/>
    <col min="9" max="9" width="1.6640625" customWidth="1"/>
    <col min="10" max="10" width="12.88671875" style="123" bestFit="1" customWidth="1"/>
    <col min="11" max="11" width="12.33203125" style="123" bestFit="1" customWidth="1"/>
    <col min="12" max="12" width="12.33203125" bestFit="1" customWidth="1"/>
    <col min="13" max="13" width="11.88671875" bestFit="1" customWidth="1"/>
    <col min="14" max="16" width="11.33203125" bestFit="1" customWidth="1"/>
  </cols>
  <sheetData>
    <row r="1" spans="2:13" ht="15" customHeight="1" x14ac:dyDescent="0.3">
      <c r="B1" s="20"/>
      <c r="C1" s="20"/>
      <c r="D1" s="20"/>
      <c r="E1" s="20"/>
      <c r="F1" s="21"/>
      <c r="G1" s="22"/>
      <c r="H1" s="23"/>
      <c r="I1" s="24"/>
    </row>
    <row r="2" spans="2:13" ht="18" customHeight="1" x14ac:dyDescent="0.3">
      <c r="B2" s="249" t="s">
        <v>145</v>
      </c>
      <c r="C2" s="249"/>
      <c r="D2" s="249"/>
      <c r="E2" s="249"/>
      <c r="F2" s="249"/>
      <c r="G2" s="249"/>
      <c r="H2" s="249"/>
    </row>
    <row r="3" spans="2:13" ht="18" customHeight="1" x14ac:dyDescent="0.3">
      <c r="B3" s="248" t="s">
        <v>14</v>
      </c>
      <c r="C3" s="248"/>
      <c r="D3" s="248"/>
      <c r="E3" s="248"/>
      <c r="F3" s="248"/>
      <c r="G3" s="248"/>
      <c r="H3" s="248"/>
    </row>
    <row r="4" spans="2:13" ht="18" customHeight="1" x14ac:dyDescent="0.3">
      <c r="B4" s="249" t="str">
        <f>SUMMARY!C3</f>
        <v>REPLACEMENT OF AC WATER PIPES IN BELA-BELA TOWN (WARD 1)</v>
      </c>
      <c r="C4" s="249"/>
      <c r="D4" s="249"/>
      <c r="E4" s="249"/>
      <c r="F4" s="253" t="s">
        <v>584</v>
      </c>
      <c r="G4" s="253"/>
      <c r="H4" s="253"/>
    </row>
    <row r="5" spans="2:13" s="150" customFormat="1" ht="18" customHeight="1" x14ac:dyDescent="0.3">
      <c r="B5" s="250" t="s">
        <v>15</v>
      </c>
      <c r="C5" s="251"/>
      <c r="D5" s="251"/>
      <c r="E5" s="251"/>
      <c r="F5" s="251"/>
      <c r="G5" s="251"/>
      <c r="H5" s="252"/>
      <c r="J5" s="190"/>
      <c r="K5" s="190"/>
    </row>
    <row r="6" spans="2:13" ht="18" customHeight="1" x14ac:dyDescent="0.3">
      <c r="B6" s="254" t="s">
        <v>323</v>
      </c>
      <c r="C6" s="255"/>
      <c r="D6" s="255"/>
      <c r="E6" s="255"/>
      <c r="F6" s="255"/>
      <c r="G6" s="255"/>
      <c r="H6" s="256"/>
    </row>
    <row r="7" spans="2:13" s="150" customFormat="1" ht="24" x14ac:dyDescent="0.3">
      <c r="B7" s="179" t="s">
        <v>16</v>
      </c>
      <c r="C7" s="179" t="s">
        <v>17</v>
      </c>
      <c r="D7" s="47" t="s">
        <v>2</v>
      </c>
      <c r="E7" s="180" t="s">
        <v>18</v>
      </c>
      <c r="F7" s="180" t="s">
        <v>19</v>
      </c>
      <c r="G7" s="178" t="s">
        <v>20</v>
      </c>
      <c r="H7" s="178" t="s">
        <v>21</v>
      </c>
      <c r="J7" s="190"/>
      <c r="K7" s="190"/>
    </row>
    <row r="8" spans="2:13" ht="25.2" customHeight="1" x14ac:dyDescent="0.3">
      <c r="B8" s="48" t="s">
        <v>22</v>
      </c>
      <c r="C8" s="49"/>
      <c r="D8" s="50" t="s">
        <v>23</v>
      </c>
      <c r="E8" s="50"/>
      <c r="F8" s="48"/>
      <c r="G8" s="89"/>
      <c r="H8" s="51"/>
    </row>
    <row r="9" spans="2:13" ht="28.2" customHeight="1" x14ac:dyDescent="0.3">
      <c r="B9" s="52"/>
      <c r="C9" s="52"/>
      <c r="D9" s="53" t="s">
        <v>24</v>
      </c>
      <c r="E9" s="54"/>
      <c r="F9" s="52"/>
      <c r="G9" s="90"/>
      <c r="H9" s="55" t="str">
        <f>IF(F9="",IF(G9="","","Rate Only"),F9*G9)</f>
        <v/>
      </c>
    </row>
    <row r="10" spans="2:13" s="34" customFormat="1" ht="12" x14ac:dyDescent="0.3">
      <c r="B10" s="56"/>
      <c r="C10" s="56"/>
      <c r="D10" s="57"/>
      <c r="E10" s="58"/>
      <c r="F10" s="56"/>
      <c r="G10" s="91"/>
      <c r="H10" s="59" t="str">
        <f>IF(F10="",IF(G10="","","Rate Only"),F10*G10)</f>
        <v/>
      </c>
      <c r="J10" s="191"/>
      <c r="K10" s="191"/>
    </row>
    <row r="11" spans="2:13" s="38" customFormat="1" ht="15" customHeight="1" x14ac:dyDescent="0.2">
      <c r="B11" s="60" t="s">
        <v>25</v>
      </c>
      <c r="C11" s="60" t="s">
        <v>26</v>
      </c>
      <c r="D11" s="57" t="s">
        <v>27</v>
      </c>
      <c r="E11" s="56"/>
      <c r="F11" s="61"/>
      <c r="G11" s="91"/>
      <c r="H11" s="65" t="str">
        <f>IF(F11="",IF(G11="","","Rate Only"),F11*G11)</f>
        <v/>
      </c>
      <c r="J11" s="192"/>
      <c r="K11" s="192"/>
    </row>
    <row r="12" spans="2:13" s="38" customFormat="1" ht="18" customHeight="1" x14ac:dyDescent="0.2">
      <c r="B12" s="56" t="s">
        <v>28</v>
      </c>
      <c r="C12" s="56"/>
      <c r="D12" s="66" t="s">
        <v>29</v>
      </c>
      <c r="E12" s="56" t="s">
        <v>30</v>
      </c>
      <c r="F12" s="61">
        <v>1</v>
      </c>
      <c r="G12" s="91"/>
      <c r="H12" s="65"/>
      <c r="J12" s="192"/>
      <c r="K12" s="192"/>
    </row>
    <row r="13" spans="2:13" s="38" customFormat="1" ht="18" customHeight="1" x14ac:dyDescent="0.2">
      <c r="B13" s="56" t="s">
        <v>31</v>
      </c>
      <c r="C13" s="56"/>
      <c r="D13" s="66" t="s">
        <v>32</v>
      </c>
      <c r="E13" s="56" t="s">
        <v>30</v>
      </c>
      <c r="F13" s="61">
        <v>1</v>
      </c>
      <c r="G13" s="91"/>
      <c r="H13" s="65"/>
      <c r="J13" s="192"/>
      <c r="K13" s="192"/>
    </row>
    <row r="14" spans="2:13" s="38" customFormat="1" ht="18" customHeight="1" x14ac:dyDescent="0.2">
      <c r="B14" s="56"/>
      <c r="C14" s="56"/>
      <c r="D14" s="54"/>
      <c r="E14" s="58"/>
      <c r="F14" s="61"/>
      <c r="G14" s="91"/>
      <c r="H14" s="65"/>
      <c r="J14" s="192"/>
      <c r="K14" s="192"/>
    </row>
    <row r="15" spans="2:13" s="38" customFormat="1" ht="15" customHeight="1" x14ac:dyDescent="0.2">
      <c r="B15" s="60" t="s">
        <v>33</v>
      </c>
      <c r="C15" s="60" t="s">
        <v>148</v>
      </c>
      <c r="D15" s="76" t="s">
        <v>34</v>
      </c>
      <c r="E15" s="56"/>
      <c r="F15" s="61"/>
      <c r="G15" s="91"/>
      <c r="H15" s="65"/>
      <c r="J15" s="192"/>
      <c r="K15" s="192"/>
    </row>
    <row r="16" spans="2:13" s="38" customFormat="1" ht="18" customHeight="1" x14ac:dyDescent="0.2">
      <c r="B16" s="56" t="s">
        <v>35</v>
      </c>
      <c r="C16" s="56" t="s">
        <v>36</v>
      </c>
      <c r="D16" s="66" t="s">
        <v>37</v>
      </c>
      <c r="E16" s="56" t="s">
        <v>30</v>
      </c>
      <c r="F16" s="61">
        <v>1</v>
      </c>
      <c r="G16" s="91"/>
      <c r="H16" s="65"/>
      <c r="J16" s="192"/>
      <c r="K16" s="192"/>
      <c r="L16" s="194"/>
      <c r="M16" s="192"/>
    </row>
    <row r="17" spans="2:13" s="38" customFormat="1" ht="18" customHeight="1" x14ac:dyDescent="0.2">
      <c r="B17" s="56" t="s">
        <v>38</v>
      </c>
      <c r="C17" s="56" t="s">
        <v>149</v>
      </c>
      <c r="D17" s="66" t="s">
        <v>569</v>
      </c>
      <c r="E17" s="56" t="s">
        <v>30</v>
      </c>
      <c r="F17" s="61">
        <v>1</v>
      </c>
      <c r="G17" s="91"/>
      <c r="H17" s="65"/>
      <c r="J17" s="192"/>
      <c r="K17" s="192"/>
      <c r="L17" s="194"/>
      <c r="M17" s="192"/>
    </row>
    <row r="18" spans="2:13" s="38" customFormat="1" ht="18" customHeight="1" x14ac:dyDescent="0.2">
      <c r="B18" s="56" t="s">
        <v>41</v>
      </c>
      <c r="C18" s="56"/>
      <c r="D18" s="54" t="s">
        <v>46</v>
      </c>
      <c r="E18" s="56" t="s">
        <v>30</v>
      </c>
      <c r="F18" s="61">
        <v>1</v>
      </c>
      <c r="G18" s="91"/>
      <c r="H18" s="65"/>
      <c r="J18" s="192"/>
      <c r="K18" s="192"/>
      <c r="L18" s="194"/>
      <c r="M18" s="192"/>
    </row>
    <row r="19" spans="2:13" s="38" customFormat="1" ht="18" customHeight="1" x14ac:dyDescent="0.2">
      <c r="B19" s="56" t="s">
        <v>42</v>
      </c>
      <c r="C19" s="56" t="s">
        <v>39</v>
      </c>
      <c r="D19" s="54" t="s">
        <v>40</v>
      </c>
      <c r="E19" s="56" t="s">
        <v>30</v>
      </c>
      <c r="F19" s="61">
        <v>1</v>
      </c>
      <c r="G19" s="91"/>
      <c r="H19" s="65"/>
      <c r="J19" s="192"/>
      <c r="K19" s="192"/>
      <c r="L19" s="194"/>
      <c r="M19" s="192"/>
    </row>
    <row r="20" spans="2:13" s="38" customFormat="1" ht="18" customHeight="1" x14ac:dyDescent="0.2">
      <c r="B20" s="56" t="s">
        <v>43</v>
      </c>
      <c r="C20" s="56"/>
      <c r="D20" s="54" t="s">
        <v>44</v>
      </c>
      <c r="E20" s="56" t="s">
        <v>30</v>
      </c>
      <c r="F20" s="61">
        <v>1</v>
      </c>
      <c r="G20" s="91"/>
      <c r="H20" s="65"/>
      <c r="J20" s="192"/>
      <c r="K20" s="192"/>
      <c r="L20" s="194"/>
      <c r="M20" s="192"/>
    </row>
    <row r="21" spans="2:13" s="38" customFormat="1" ht="18" customHeight="1" x14ac:dyDescent="0.2">
      <c r="B21" s="56"/>
      <c r="C21" s="56"/>
      <c r="D21" s="66"/>
      <c r="E21" s="56"/>
      <c r="F21" s="61"/>
      <c r="G21" s="91"/>
      <c r="H21" s="65"/>
      <c r="J21" s="192"/>
      <c r="K21" s="192"/>
      <c r="M21" s="192"/>
    </row>
    <row r="22" spans="2:13" s="38" customFormat="1" ht="15" customHeight="1" x14ac:dyDescent="0.2">
      <c r="B22" s="60" t="s">
        <v>47</v>
      </c>
      <c r="C22" s="60" t="s">
        <v>48</v>
      </c>
      <c r="D22" s="76" t="s">
        <v>49</v>
      </c>
      <c r="E22" s="56"/>
      <c r="F22" s="61"/>
      <c r="G22" s="91"/>
      <c r="H22" s="65"/>
      <c r="J22" s="192"/>
      <c r="K22" s="192"/>
      <c r="M22" s="192"/>
    </row>
    <row r="23" spans="2:13" s="38" customFormat="1" ht="18" customHeight="1" x14ac:dyDescent="0.2">
      <c r="B23" s="56" t="s">
        <v>50</v>
      </c>
      <c r="C23" s="56" t="s">
        <v>51</v>
      </c>
      <c r="D23" s="54" t="s">
        <v>52</v>
      </c>
      <c r="E23" s="56" t="s">
        <v>30</v>
      </c>
      <c r="F23" s="61">
        <v>1</v>
      </c>
      <c r="G23" s="65"/>
      <c r="H23" s="65"/>
      <c r="J23" s="192"/>
      <c r="K23" s="192"/>
      <c r="M23" s="192"/>
    </row>
    <row r="24" spans="2:13" s="38" customFormat="1" ht="18" customHeight="1" x14ac:dyDescent="0.2">
      <c r="B24" s="56" t="s">
        <v>53</v>
      </c>
      <c r="C24" s="56" t="s">
        <v>54</v>
      </c>
      <c r="D24" s="54" t="s">
        <v>55</v>
      </c>
      <c r="E24" s="56" t="s">
        <v>30</v>
      </c>
      <c r="F24" s="61">
        <v>1</v>
      </c>
      <c r="G24" s="65"/>
      <c r="H24" s="65"/>
      <c r="J24" s="192"/>
      <c r="K24" s="192"/>
      <c r="M24" s="192"/>
    </row>
    <row r="25" spans="2:13" s="38" customFormat="1" ht="18" customHeight="1" x14ac:dyDescent="0.2">
      <c r="B25" s="56" t="s">
        <v>56</v>
      </c>
      <c r="C25" s="56" t="s">
        <v>57</v>
      </c>
      <c r="D25" s="54" t="s">
        <v>58</v>
      </c>
      <c r="E25" s="56" t="s">
        <v>30</v>
      </c>
      <c r="F25" s="61">
        <v>1</v>
      </c>
      <c r="G25" s="65"/>
      <c r="H25" s="65"/>
      <c r="J25" s="192"/>
      <c r="K25" s="192"/>
      <c r="M25" s="192"/>
    </row>
    <row r="26" spans="2:13" s="38" customFormat="1" ht="18" customHeight="1" x14ac:dyDescent="0.2">
      <c r="B26" s="56" t="s">
        <v>59</v>
      </c>
      <c r="C26" s="56" t="s">
        <v>60</v>
      </c>
      <c r="D26" s="54" t="s">
        <v>61</v>
      </c>
      <c r="E26" s="56" t="s">
        <v>30</v>
      </c>
      <c r="F26" s="61">
        <v>1</v>
      </c>
      <c r="G26" s="65"/>
      <c r="H26" s="65"/>
      <c r="J26" s="192"/>
      <c r="K26" s="192"/>
      <c r="M26" s="192"/>
    </row>
    <row r="27" spans="2:13" s="38" customFormat="1" ht="18" customHeight="1" x14ac:dyDescent="0.2">
      <c r="B27" s="56" t="s">
        <v>62</v>
      </c>
      <c r="C27" s="56" t="s">
        <v>63</v>
      </c>
      <c r="D27" s="54" t="s">
        <v>64</v>
      </c>
      <c r="E27" s="56" t="s">
        <v>30</v>
      </c>
      <c r="F27" s="61">
        <v>1</v>
      </c>
      <c r="G27" s="65"/>
      <c r="H27" s="65"/>
      <c r="J27" s="192"/>
      <c r="K27" s="192"/>
      <c r="M27" s="192"/>
    </row>
    <row r="28" spans="2:13" s="38" customFormat="1" ht="18" customHeight="1" x14ac:dyDescent="0.2">
      <c r="B28" s="56" t="s">
        <v>65</v>
      </c>
      <c r="C28" s="56" t="s">
        <v>66</v>
      </c>
      <c r="D28" s="54" t="s">
        <v>67</v>
      </c>
      <c r="E28" s="56" t="s">
        <v>30</v>
      </c>
      <c r="F28" s="61">
        <v>1</v>
      </c>
      <c r="G28" s="65"/>
      <c r="H28" s="65"/>
      <c r="J28" s="192"/>
      <c r="K28" s="192"/>
      <c r="M28" s="192"/>
    </row>
    <row r="29" spans="2:13" s="38" customFormat="1" ht="18" customHeight="1" x14ac:dyDescent="0.2">
      <c r="B29" s="56" t="s">
        <v>68</v>
      </c>
      <c r="C29" s="56" t="s">
        <v>69</v>
      </c>
      <c r="D29" s="54" t="s">
        <v>70</v>
      </c>
      <c r="E29" s="56" t="s">
        <v>30</v>
      </c>
      <c r="F29" s="61">
        <v>1</v>
      </c>
      <c r="G29" s="65"/>
      <c r="H29" s="65"/>
      <c r="J29" s="192"/>
      <c r="K29" s="192"/>
      <c r="M29" s="192"/>
    </row>
    <row r="30" spans="2:13" s="38" customFormat="1" ht="25.2" customHeight="1" x14ac:dyDescent="0.2">
      <c r="B30" s="56" t="s">
        <v>71</v>
      </c>
      <c r="C30" s="56" t="s">
        <v>72</v>
      </c>
      <c r="D30" s="54" t="s">
        <v>73</v>
      </c>
      <c r="E30" s="56" t="s">
        <v>30</v>
      </c>
      <c r="F30" s="61">
        <v>1</v>
      </c>
      <c r="G30" s="65"/>
      <c r="H30" s="65"/>
      <c r="J30" s="192"/>
      <c r="K30" s="192"/>
      <c r="M30" s="192"/>
    </row>
    <row r="31" spans="2:13" ht="18" customHeight="1" x14ac:dyDescent="0.3">
      <c r="B31" s="56" t="s">
        <v>74</v>
      </c>
      <c r="C31" s="56" t="s">
        <v>75</v>
      </c>
      <c r="D31" s="54" t="s">
        <v>76</v>
      </c>
      <c r="E31" s="56" t="s">
        <v>30</v>
      </c>
      <c r="F31" s="61">
        <v>1</v>
      </c>
      <c r="G31" s="65"/>
      <c r="H31" s="65"/>
      <c r="J31" s="195"/>
      <c r="M31" s="123"/>
    </row>
    <row r="32" spans="2:13" ht="18" customHeight="1" x14ac:dyDescent="0.3">
      <c r="B32" s="56" t="s">
        <v>77</v>
      </c>
      <c r="C32" s="56" t="s">
        <v>78</v>
      </c>
      <c r="D32" s="54" t="s">
        <v>79</v>
      </c>
      <c r="E32" s="56" t="s">
        <v>30</v>
      </c>
      <c r="F32" s="61">
        <v>1</v>
      </c>
      <c r="G32" s="65"/>
      <c r="H32" s="65"/>
      <c r="J32" s="195"/>
      <c r="M32" s="123"/>
    </row>
    <row r="33" spans="2:14" ht="18" customHeight="1" x14ac:dyDescent="0.3">
      <c r="B33" s="56"/>
      <c r="C33" s="56"/>
      <c r="D33" s="54"/>
      <c r="E33" s="56"/>
      <c r="F33" s="61"/>
      <c r="G33" s="65"/>
      <c r="H33" s="65"/>
      <c r="J33" s="195"/>
      <c r="K33" s="193"/>
      <c r="L33" s="193"/>
      <c r="M33" s="193"/>
      <c r="N33" s="124"/>
    </row>
    <row r="34" spans="2:14" ht="15" customHeight="1" x14ac:dyDescent="0.3">
      <c r="B34" s="60" t="s">
        <v>80</v>
      </c>
      <c r="C34" s="56" t="s">
        <v>81</v>
      </c>
      <c r="D34" s="76" t="s">
        <v>82</v>
      </c>
      <c r="E34" s="56" t="s">
        <v>30</v>
      </c>
      <c r="F34" s="61">
        <v>1</v>
      </c>
      <c r="G34" s="65"/>
      <c r="H34" s="65"/>
      <c r="J34" s="195"/>
    </row>
    <row r="35" spans="2:14" ht="15" customHeight="1" x14ac:dyDescent="0.3">
      <c r="B35" s="60"/>
      <c r="C35" s="56"/>
      <c r="D35" s="76"/>
      <c r="E35" s="56"/>
      <c r="F35" s="61"/>
      <c r="G35" s="65"/>
      <c r="H35" s="65"/>
      <c r="J35" s="195"/>
    </row>
    <row r="36" spans="2:14" ht="15" customHeight="1" x14ac:dyDescent="0.3">
      <c r="B36" s="56" t="s">
        <v>83</v>
      </c>
      <c r="C36" s="56"/>
      <c r="D36" s="66" t="s">
        <v>397</v>
      </c>
      <c r="E36" s="56" t="s">
        <v>30</v>
      </c>
      <c r="F36" s="61">
        <v>1</v>
      </c>
      <c r="G36" s="65"/>
      <c r="H36" s="65"/>
      <c r="J36" s="195"/>
    </row>
    <row r="37" spans="2:14" ht="15" customHeight="1" x14ac:dyDescent="0.3">
      <c r="B37" s="60"/>
      <c r="C37" s="56"/>
      <c r="D37" s="76"/>
      <c r="E37" s="56"/>
      <c r="F37" s="61"/>
      <c r="G37" s="65"/>
      <c r="H37" s="65"/>
      <c r="J37" s="195"/>
    </row>
    <row r="38" spans="2:14" ht="15" customHeight="1" x14ac:dyDescent="0.3">
      <c r="B38" s="60" t="s">
        <v>170</v>
      </c>
      <c r="C38" s="56" t="s">
        <v>84</v>
      </c>
      <c r="D38" s="76" t="s">
        <v>85</v>
      </c>
      <c r="E38" s="56" t="s">
        <v>30</v>
      </c>
      <c r="F38" s="61">
        <v>1</v>
      </c>
      <c r="G38" s="65"/>
      <c r="H38" s="65"/>
    </row>
    <row r="39" spans="2:14" ht="15" customHeight="1" x14ac:dyDescent="0.3">
      <c r="B39" s="60"/>
      <c r="C39" s="56"/>
      <c r="D39" s="76"/>
      <c r="E39" s="56"/>
      <c r="F39" s="61"/>
      <c r="G39" s="65"/>
      <c r="H39" s="65"/>
    </row>
    <row r="40" spans="2:14" ht="18" customHeight="1" x14ac:dyDescent="0.3">
      <c r="B40" s="58"/>
      <c r="C40" s="58"/>
      <c r="D40" s="58"/>
      <c r="E40" s="56"/>
      <c r="F40" s="61"/>
      <c r="G40" s="65"/>
      <c r="H40" s="65"/>
    </row>
    <row r="41" spans="2:14" ht="18" customHeight="1" x14ac:dyDescent="0.3">
      <c r="B41" s="70"/>
      <c r="C41" s="70"/>
      <c r="D41" s="70"/>
      <c r="E41" s="70"/>
      <c r="F41" s="71"/>
      <c r="G41" s="72"/>
      <c r="H41" s="72"/>
    </row>
    <row r="42" spans="2:14" s="150" customFormat="1" ht="18" customHeight="1" x14ac:dyDescent="0.3">
      <c r="B42" s="249" t="s">
        <v>86</v>
      </c>
      <c r="C42" s="249"/>
      <c r="D42" s="249"/>
      <c r="E42" s="249"/>
      <c r="F42" s="249"/>
      <c r="G42" s="249"/>
      <c r="H42" s="73"/>
      <c r="J42" s="190"/>
      <c r="K42" s="190"/>
    </row>
    <row r="43" spans="2:14" s="150" customFormat="1" ht="18" customHeight="1" x14ac:dyDescent="0.3">
      <c r="B43" s="249" t="s">
        <v>145</v>
      </c>
      <c r="C43" s="249"/>
      <c r="D43" s="249"/>
      <c r="E43" s="249"/>
      <c r="F43" s="249"/>
      <c r="G43" s="249"/>
      <c r="H43" s="249"/>
      <c r="J43" s="190"/>
      <c r="K43" s="190"/>
    </row>
    <row r="44" spans="2:14" s="150" customFormat="1" ht="18" customHeight="1" x14ac:dyDescent="0.3">
      <c r="B44" s="248" t="s">
        <v>14</v>
      </c>
      <c r="C44" s="248"/>
      <c r="D44" s="248"/>
      <c r="E44" s="248"/>
      <c r="F44" s="248"/>
      <c r="G44" s="248"/>
      <c r="H44" s="248"/>
      <c r="J44" s="190"/>
      <c r="K44" s="190"/>
    </row>
    <row r="45" spans="2:14" s="150" customFormat="1" ht="18" customHeight="1" x14ac:dyDescent="0.3">
      <c r="B45" s="249" t="s">
        <v>11</v>
      </c>
      <c r="C45" s="249"/>
      <c r="D45" s="249"/>
      <c r="E45" s="249"/>
      <c r="F45" s="253" t="s">
        <v>584</v>
      </c>
      <c r="G45" s="253"/>
      <c r="H45" s="253"/>
      <c r="J45" s="190"/>
      <c r="K45" s="190"/>
    </row>
    <row r="46" spans="2:14" s="150" customFormat="1" ht="18" customHeight="1" x14ac:dyDescent="0.3">
      <c r="B46" s="250" t="s">
        <v>15</v>
      </c>
      <c r="C46" s="251"/>
      <c r="D46" s="251"/>
      <c r="E46" s="251"/>
      <c r="F46" s="251"/>
      <c r="G46" s="251"/>
      <c r="H46" s="252"/>
      <c r="J46" s="190"/>
      <c r="K46" s="190"/>
    </row>
    <row r="47" spans="2:14" s="150" customFormat="1" ht="18" customHeight="1" x14ac:dyDescent="0.3">
      <c r="B47" s="254" t="s">
        <v>323</v>
      </c>
      <c r="C47" s="255"/>
      <c r="D47" s="255"/>
      <c r="E47" s="255"/>
      <c r="F47" s="255"/>
      <c r="G47" s="255"/>
      <c r="H47" s="256"/>
      <c r="J47" s="190"/>
      <c r="K47" s="190"/>
    </row>
    <row r="48" spans="2:14" s="150" customFormat="1" ht="24" x14ac:dyDescent="0.3">
      <c r="B48" s="179" t="s">
        <v>16</v>
      </c>
      <c r="C48" s="179" t="s">
        <v>17</v>
      </c>
      <c r="D48" s="47" t="s">
        <v>2</v>
      </c>
      <c r="E48" s="180" t="s">
        <v>18</v>
      </c>
      <c r="F48" s="180" t="s">
        <v>19</v>
      </c>
      <c r="G48" s="178" t="s">
        <v>20</v>
      </c>
      <c r="H48" s="178" t="s">
        <v>21</v>
      </c>
      <c r="J48" s="190"/>
      <c r="K48" s="190"/>
    </row>
    <row r="49" spans="2:14" ht="20.100000000000001" customHeight="1" x14ac:dyDescent="0.3">
      <c r="B49" s="248" t="s">
        <v>87</v>
      </c>
      <c r="C49" s="248"/>
      <c r="D49" s="248"/>
      <c r="E49" s="248"/>
      <c r="F49" s="248"/>
      <c r="G49" s="248"/>
      <c r="H49" s="73"/>
    </row>
    <row r="50" spans="2:14" ht="17.100000000000001" customHeight="1" x14ac:dyDescent="0.3">
      <c r="B50" s="92" t="s">
        <v>88</v>
      </c>
      <c r="C50" s="93"/>
      <c r="D50" s="94" t="s">
        <v>89</v>
      </c>
      <c r="E50" s="94"/>
      <c r="F50" s="92"/>
      <c r="G50" s="51"/>
      <c r="H50" s="51" t="str">
        <f>IF(F50="",IF(G50="","","Rate Only"),F50*G50)</f>
        <v/>
      </c>
    </row>
    <row r="51" spans="2:14" ht="31.95" customHeight="1" x14ac:dyDescent="0.3">
      <c r="B51" s="95"/>
      <c r="C51" s="95"/>
      <c r="D51" s="96" t="s">
        <v>24</v>
      </c>
      <c r="E51" s="68"/>
      <c r="F51" s="95"/>
      <c r="G51" s="55"/>
      <c r="H51" s="55" t="str">
        <f>IF(F51="",IF(G51="","","Rate Only"),F51*G51)</f>
        <v/>
      </c>
    </row>
    <row r="52" spans="2:14" ht="32.700000000000003" customHeight="1" x14ac:dyDescent="0.3">
      <c r="B52" s="97"/>
      <c r="C52" s="97"/>
      <c r="D52" s="98"/>
      <c r="E52" s="99"/>
      <c r="F52" s="97"/>
      <c r="G52" s="59"/>
      <c r="H52" s="65"/>
    </row>
    <row r="53" spans="2:14" x14ac:dyDescent="0.3">
      <c r="B53" s="100" t="s">
        <v>90</v>
      </c>
      <c r="C53" s="100" t="s">
        <v>92</v>
      </c>
      <c r="D53" s="98" t="s">
        <v>27</v>
      </c>
      <c r="E53" s="97"/>
      <c r="F53" s="101"/>
      <c r="G53" s="59"/>
      <c r="H53" s="65"/>
    </row>
    <row r="54" spans="2:14" x14ac:dyDescent="0.3">
      <c r="B54" s="97" t="s">
        <v>91</v>
      </c>
      <c r="C54" s="97"/>
      <c r="D54" s="102" t="s">
        <v>93</v>
      </c>
      <c r="E54" s="97" t="s">
        <v>94</v>
      </c>
      <c r="F54" s="101">
        <v>12</v>
      </c>
      <c r="G54" s="65"/>
      <c r="H54" s="65"/>
    </row>
    <row r="55" spans="2:14" x14ac:dyDescent="0.3">
      <c r="B55" s="97"/>
      <c r="C55" s="97"/>
      <c r="D55" s="68"/>
      <c r="E55" s="99"/>
      <c r="F55" s="101"/>
      <c r="G55" s="65"/>
      <c r="H55" s="65"/>
    </row>
    <row r="56" spans="2:14" x14ac:dyDescent="0.3">
      <c r="B56" s="100" t="s">
        <v>95</v>
      </c>
      <c r="C56" s="97" t="s">
        <v>150</v>
      </c>
      <c r="D56" s="103" t="s">
        <v>34</v>
      </c>
      <c r="E56" s="97"/>
      <c r="F56" s="101"/>
      <c r="G56" s="65"/>
      <c r="H56" s="65"/>
    </row>
    <row r="57" spans="2:14" x14ac:dyDescent="0.3">
      <c r="B57" s="97" t="s">
        <v>96</v>
      </c>
      <c r="C57" s="97" t="s">
        <v>97</v>
      </c>
      <c r="D57" s="102" t="s">
        <v>37</v>
      </c>
      <c r="E57" s="97" t="s">
        <v>94</v>
      </c>
      <c r="F57" s="101">
        <v>12</v>
      </c>
      <c r="G57" s="65"/>
      <c r="H57" s="65"/>
    </row>
    <row r="58" spans="2:14" x14ac:dyDescent="0.3">
      <c r="B58" s="97" t="s">
        <v>98</v>
      </c>
      <c r="C58" s="56" t="s">
        <v>149</v>
      </c>
      <c r="D58" s="66" t="s">
        <v>465</v>
      </c>
      <c r="E58" s="97" t="s">
        <v>94</v>
      </c>
      <c r="F58" s="101">
        <v>12</v>
      </c>
      <c r="G58" s="65"/>
      <c r="H58" s="65"/>
    </row>
    <row r="59" spans="2:14" x14ac:dyDescent="0.3">
      <c r="B59" s="97" t="s">
        <v>99</v>
      </c>
      <c r="C59" s="97" t="s">
        <v>100</v>
      </c>
      <c r="D59" s="68" t="s">
        <v>101</v>
      </c>
      <c r="E59" s="97" t="s">
        <v>94</v>
      </c>
      <c r="F59" s="101">
        <v>12</v>
      </c>
      <c r="G59" s="65"/>
      <c r="H59" s="65"/>
    </row>
    <row r="60" spans="2:14" x14ac:dyDescent="0.3">
      <c r="B60" s="97" t="s">
        <v>102</v>
      </c>
      <c r="C60" s="56"/>
      <c r="D60" s="102" t="s">
        <v>393</v>
      </c>
      <c r="E60" s="97" t="s">
        <v>94</v>
      </c>
      <c r="F60" s="101">
        <v>12</v>
      </c>
      <c r="G60" s="65"/>
      <c r="H60" s="65"/>
      <c r="N60" s="9"/>
    </row>
    <row r="61" spans="2:14" x14ac:dyDescent="0.3">
      <c r="B61" s="97"/>
      <c r="C61" s="97"/>
      <c r="E61" s="97"/>
      <c r="F61" s="101"/>
      <c r="G61" s="65"/>
      <c r="H61" s="65"/>
    </row>
    <row r="62" spans="2:14" x14ac:dyDescent="0.3">
      <c r="B62" s="100" t="s">
        <v>103</v>
      </c>
      <c r="C62" s="97" t="s">
        <v>151</v>
      </c>
      <c r="D62" s="103" t="s">
        <v>49</v>
      </c>
      <c r="E62" s="97"/>
      <c r="F62" s="101"/>
      <c r="G62" s="65"/>
      <c r="H62" s="65"/>
    </row>
    <row r="63" spans="2:14" x14ac:dyDescent="0.3">
      <c r="B63" s="97" t="s">
        <v>104</v>
      </c>
      <c r="C63" s="97" t="s">
        <v>105</v>
      </c>
      <c r="D63" s="68" t="s">
        <v>106</v>
      </c>
      <c r="E63" s="97" t="s">
        <v>94</v>
      </c>
      <c r="F63" s="101">
        <v>12</v>
      </c>
      <c r="G63" s="65"/>
      <c r="H63" s="65"/>
    </row>
    <row r="64" spans="2:14" x14ac:dyDescent="0.3">
      <c r="B64" s="97" t="s">
        <v>107</v>
      </c>
      <c r="C64" s="97" t="s">
        <v>108</v>
      </c>
      <c r="D64" s="68" t="s">
        <v>109</v>
      </c>
      <c r="E64" s="97" t="s">
        <v>94</v>
      </c>
      <c r="F64" s="101">
        <v>12</v>
      </c>
      <c r="G64" s="65"/>
      <c r="H64" s="65"/>
    </row>
    <row r="65" spans="2:12" x14ac:dyDescent="0.3">
      <c r="B65" s="97" t="s">
        <v>110</v>
      </c>
      <c r="C65" s="97" t="s">
        <v>111</v>
      </c>
      <c r="D65" s="68" t="s">
        <v>112</v>
      </c>
      <c r="E65" s="97" t="s">
        <v>94</v>
      </c>
      <c r="F65" s="101">
        <v>12</v>
      </c>
      <c r="G65" s="65"/>
      <c r="H65" s="65"/>
    </row>
    <row r="66" spans="2:12" x14ac:dyDescent="0.3">
      <c r="B66" s="97" t="s">
        <v>113</v>
      </c>
      <c r="C66" s="97" t="s">
        <v>114</v>
      </c>
      <c r="D66" s="68" t="s">
        <v>115</v>
      </c>
      <c r="E66" s="97" t="s">
        <v>94</v>
      </c>
      <c r="F66" s="101">
        <v>12</v>
      </c>
      <c r="G66" s="65"/>
      <c r="H66" s="65"/>
    </row>
    <row r="67" spans="2:12" x14ac:dyDescent="0.3">
      <c r="B67" s="97" t="s">
        <v>116</v>
      </c>
      <c r="C67" s="97" t="s">
        <v>117</v>
      </c>
      <c r="D67" s="68" t="s">
        <v>118</v>
      </c>
      <c r="E67" s="97" t="s">
        <v>94</v>
      </c>
      <c r="F67" s="101">
        <v>12</v>
      </c>
      <c r="G67" s="65"/>
      <c r="H67" s="65"/>
    </row>
    <row r="68" spans="2:12" ht="11.25" customHeight="1" x14ac:dyDescent="0.3">
      <c r="B68" s="97" t="s">
        <v>119</v>
      </c>
      <c r="C68" s="97" t="s">
        <v>120</v>
      </c>
      <c r="D68" s="68" t="s">
        <v>121</v>
      </c>
      <c r="E68" s="97" t="s">
        <v>94</v>
      </c>
      <c r="F68" s="101">
        <v>12</v>
      </c>
      <c r="G68" s="65"/>
      <c r="H68" s="65"/>
    </row>
    <row r="69" spans="2:12" x14ac:dyDescent="0.3">
      <c r="B69" s="97" t="s">
        <v>122</v>
      </c>
      <c r="C69" s="97" t="s">
        <v>123</v>
      </c>
      <c r="D69" s="68" t="s">
        <v>124</v>
      </c>
      <c r="E69" s="97" t="s">
        <v>94</v>
      </c>
      <c r="F69" s="101">
        <v>12</v>
      </c>
      <c r="G69" s="65"/>
      <c r="H69" s="65"/>
    </row>
    <row r="70" spans="2:12" x14ac:dyDescent="0.3">
      <c r="B70" s="97" t="s">
        <v>125</v>
      </c>
      <c r="C70" s="97" t="s">
        <v>126</v>
      </c>
      <c r="D70" s="68" t="s">
        <v>127</v>
      </c>
      <c r="E70" s="97" t="s">
        <v>94</v>
      </c>
      <c r="F70" s="101">
        <v>12</v>
      </c>
      <c r="G70" s="65"/>
      <c r="H70" s="65"/>
    </row>
    <row r="71" spans="2:12" x14ac:dyDescent="0.3">
      <c r="B71" s="97" t="s">
        <v>128</v>
      </c>
      <c r="C71" s="97" t="s">
        <v>129</v>
      </c>
      <c r="D71" s="68" t="s">
        <v>130</v>
      </c>
      <c r="E71" s="97" t="s">
        <v>94</v>
      </c>
      <c r="F71" s="101">
        <v>12</v>
      </c>
      <c r="G71" s="65"/>
      <c r="H71" s="65"/>
    </row>
    <row r="72" spans="2:12" x14ac:dyDescent="0.3">
      <c r="B72" s="97" t="s">
        <v>131</v>
      </c>
      <c r="C72" s="97" t="s">
        <v>132</v>
      </c>
      <c r="D72" s="68" t="s">
        <v>133</v>
      </c>
      <c r="E72" s="97" t="s">
        <v>94</v>
      </c>
      <c r="F72" s="101">
        <v>12</v>
      </c>
      <c r="G72" s="65"/>
      <c r="H72" s="65"/>
    </row>
    <row r="73" spans="2:12" x14ac:dyDescent="0.3">
      <c r="B73" s="97"/>
      <c r="C73" s="97"/>
      <c r="D73" s="68"/>
      <c r="E73" s="97"/>
      <c r="F73" s="101"/>
      <c r="G73" s="59"/>
      <c r="H73" s="65"/>
    </row>
    <row r="74" spans="2:12" x14ac:dyDescent="0.3">
      <c r="B74" s="100" t="s">
        <v>134</v>
      </c>
      <c r="C74" s="97" t="s">
        <v>135</v>
      </c>
      <c r="D74" s="98" t="s">
        <v>136</v>
      </c>
      <c r="E74" s="97" t="s">
        <v>94</v>
      </c>
      <c r="F74" s="101">
        <v>12</v>
      </c>
      <c r="G74" s="59"/>
      <c r="H74" s="65"/>
    </row>
    <row r="75" spans="2:12" x14ac:dyDescent="0.3">
      <c r="B75" s="97"/>
      <c r="C75" s="97"/>
      <c r="D75" s="98"/>
      <c r="E75" s="97"/>
      <c r="F75" s="101"/>
      <c r="G75" s="59"/>
      <c r="H75" s="65"/>
    </row>
    <row r="76" spans="2:12" x14ac:dyDescent="0.3">
      <c r="B76" s="100" t="s">
        <v>137</v>
      </c>
      <c r="C76" s="97" t="s">
        <v>138</v>
      </c>
      <c r="D76" s="98" t="s">
        <v>139</v>
      </c>
      <c r="E76" s="97" t="s">
        <v>30</v>
      </c>
      <c r="F76" s="101">
        <v>1</v>
      </c>
      <c r="G76" s="59"/>
      <c r="H76" s="65"/>
    </row>
    <row r="77" spans="2:12" x14ac:dyDescent="0.3">
      <c r="B77" s="100"/>
      <c r="C77" s="97"/>
      <c r="D77" s="98"/>
      <c r="E77" s="97"/>
      <c r="F77" s="101"/>
      <c r="G77" s="59"/>
      <c r="H77" s="65"/>
      <c r="L77" s="42"/>
    </row>
    <row r="78" spans="2:12" x14ac:dyDescent="0.3">
      <c r="B78" s="100" t="s">
        <v>140</v>
      </c>
      <c r="C78" s="97" t="s">
        <v>141</v>
      </c>
      <c r="D78" s="103" t="s">
        <v>142</v>
      </c>
      <c r="E78" s="97" t="s">
        <v>30</v>
      </c>
      <c r="F78" s="101">
        <v>1</v>
      </c>
      <c r="G78" s="59"/>
      <c r="H78" s="65"/>
    </row>
    <row r="79" spans="2:12" x14ac:dyDescent="0.3">
      <c r="B79" s="100"/>
      <c r="C79" s="97"/>
      <c r="D79" s="103"/>
      <c r="E79" s="97"/>
      <c r="F79" s="101"/>
      <c r="G79" s="59"/>
      <c r="H79" s="65"/>
    </row>
    <row r="80" spans="2:12" x14ac:dyDescent="0.3">
      <c r="B80" s="97" t="s">
        <v>352</v>
      </c>
      <c r="C80" s="97"/>
      <c r="D80" s="102" t="s">
        <v>398</v>
      </c>
      <c r="E80" s="97" t="s">
        <v>94</v>
      </c>
      <c r="F80" s="101">
        <v>12</v>
      </c>
      <c r="G80" s="59"/>
      <c r="H80" s="65"/>
    </row>
    <row r="81" spans="2:11" ht="24" customHeight="1" x14ac:dyDescent="0.3">
      <c r="B81" s="100"/>
      <c r="C81" s="97"/>
      <c r="D81" s="98"/>
      <c r="E81" s="97"/>
      <c r="F81" s="101"/>
      <c r="G81" s="59"/>
      <c r="H81" s="65"/>
    </row>
    <row r="82" spans="2:11" s="150" customFormat="1" x14ac:dyDescent="0.3">
      <c r="B82" s="249" t="s">
        <v>144</v>
      </c>
      <c r="C82" s="249"/>
      <c r="D82" s="249"/>
      <c r="E82" s="249"/>
      <c r="F82" s="249"/>
      <c r="G82" s="249"/>
      <c r="H82" s="73"/>
      <c r="J82" s="190"/>
      <c r="K82" s="190"/>
    </row>
    <row r="83" spans="2:11" ht="21.75" customHeight="1" x14ac:dyDescent="0.3">
      <c r="B83" s="45"/>
      <c r="C83" s="45"/>
      <c r="D83" s="45"/>
      <c r="E83" s="45"/>
      <c r="F83" s="45"/>
      <c r="G83" s="45"/>
      <c r="H83" s="45"/>
    </row>
    <row r="84" spans="2:11" ht="24" customHeight="1" x14ac:dyDescent="0.3">
      <c r="F84"/>
      <c r="G84"/>
      <c r="H84" s="123"/>
    </row>
    <row r="85" spans="2:11" x14ac:dyDescent="0.3">
      <c r="F85"/>
      <c r="G85"/>
      <c r="H85"/>
    </row>
    <row r="86" spans="2:11" x14ac:dyDescent="0.3">
      <c r="F86"/>
      <c r="G86"/>
      <c r="H86"/>
    </row>
    <row r="87" spans="2:11" x14ac:dyDescent="0.3">
      <c r="F87"/>
      <c r="G87"/>
      <c r="H87"/>
    </row>
    <row r="88" spans="2:11" x14ac:dyDescent="0.3">
      <c r="F88"/>
      <c r="G88"/>
      <c r="H88"/>
    </row>
    <row r="89" spans="2:11" x14ac:dyDescent="0.3">
      <c r="F89"/>
      <c r="G89"/>
      <c r="H89"/>
    </row>
    <row r="90" spans="2:11" x14ac:dyDescent="0.3">
      <c r="F90"/>
      <c r="G90"/>
      <c r="H90"/>
    </row>
    <row r="91" spans="2:11" x14ac:dyDescent="0.3">
      <c r="F91"/>
      <c r="G91"/>
      <c r="H91"/>
    </row>
    <row r="92" spans="2:11" x14ac:dyDescent="0.3">
      <c r="F92"/>
      <c r="G92"/>
      <c r="H92"/>
    </row>
    <row r="93" spans="2:11" x14ac:dyDescent="0.3">
      <c r="F93"/>
      <c r="G93"/>
      <c r="H93"/>
    </row>
    <row r="94" spans="2:11" x14ac:dyDescent="0.3">
      <c r="F94"/>
      <c r="G94"/>
      <c r="H94"/>
    </row>
    <row r="95" spans="2:11" x14ac:dyDescent="0.3">
      <c r="F95"/>
      <c r="G95"/>
      <c r="H95"/>
    </row>
    <row r="96" spans="2:11" x14ac:dyDescent="0.3">
      <c r="F96"/>
      <c r="G96"/>
      <c r="H96"/>
    </row>
    <row r="97" spans="6:8" x14ac:dyDescent="0.3">
      <c r="F97"/>
      <c r="G97"/>
      <c r="H97"/>
    </row>
    <row r="98" spans="6:8" x14ac:dyDescent="0.3">
      <c r="F98"/>
      <c r="G98"/>
      <c r="H98"/>
    </row>
    <row r="99" spans="6:8" x14ac:dyDescent="0.3">
      <c r="F99"/>
      <c r="G99"/>
      <c r="H99"/>
    </row>
    <row r="100" spans="6:8" x14ac:dyDescent="0.3">
      <c r="F100"/>
      <c r="G100"/>
      <c r="H100"/>
    </row>
    <row r="101" spans="6:8" ht="34.200000000000003" customHeight="1" x14ac:dyDescent="0.3">
      <c r="F101"/>
      <c r="G101"/>
      <c r="H101"/>
    </row>
    <row r="102" spans="6:8" x14ac:dyDescent="0.3">
      <c r="F102"/>
      <c r="G102"/>
      <c r="H102"/>
    </row>
    <row r="103" spans="6:8" x14ac:dyDescent="0.3">
      <c r="F103"/>
      <c r="G103"/>
      <c r="H103"/>
    </row>
    <row r="104" spans="6:8" x14ac:dyDescent="0.3">
      <c r="F104"/>
      <c r="G104"/>
      <c r="H104"/>
    </row>
    <row r="105" spans="6:8" x14ac:dyDescent="0.3">
      <c r="F105"/>
      <c r="G105"/>
      <c r="H105"/>
    </row>
    <row r="106" spans="6:8" x14ac:dyDescent="0.3">
      <c r="F106"/>
      <c r="G106"/>
      <c r="H106"/>
    </row>
    <row r="107" spans="6:8" x14ac:dyDescent="0.3">
      <c r="F107"/>
      <c r="G107"/>
      <c r="H107"/>
    </row>
    <row r="108" spans="6:8" x14ac:dyDescent="0.3">
      <c r="F108"/>
      <c r="G108"/>
      <c r="H108"/>
    </row>
    <row r="109" spans="6:8" x14ac:dyDescent="0.3">
      <c r="F109"/>
      <c r="G109"/>
      <c r="H109"/>
    </row>
    <row r="110" spans="6:8" x14ac:dyDescent="0.3">
      <c r="F110"/>
      <c r="G110"/>
      <c r="H110"/>
    </row>
    <row r="111" spans="6:8" x14ac:dyDescent="0.3">
      <c r="F111"/>
      <c r="G111"/>
      <c r="H111"/>
    </row>
    <row r="112" spans="6:8" x14ac:dyDescent="0.3">
      <c r="F112"/>
      <c r="G112"/>
      <c r="H112"/>
    </row>
    <row r="113" spans="6:8" x14ac:dyDescent="0.3">
      <c r="F113"/>
      <c r="G113"/>
      <c r="H113"/>
    </row>
    <row r="114" spans="6:8" x14ac:dyDescent="0.3">
      <c r="F114"/>
      <c r="G114"/>
      <c r="H114"/>
    </row>
    <row r="115" spans="6:8" x14ac:dyDescent="0.3">
      <c r="F115"/>
      <c r="G115"/>
      <c r="H115"/>
    </row>
    <row r="116" spans="6:8" x14ac:dyDescent="0.3">
      <c r="F116"/>
      <c r="G116"/>
      <c r="H116"/>
    </row>
    <row r="117" spans="6:8" x14ac:dyDescent="0.3">
      <c r="F117"/>
      <c r="G117"/>
      <c r="H117"/>
    </row>
    <row r="118" spans="6:8" x14ac:dyDescent="0.3">
      <c r="F118"/>
      <c r="G118"/>
      <c r="H118"/>
    </row>
    <row r="119" spans="6:8" x14ac:dyDescent="0.3">
      <c r="F119"/>
      <c r="G119"/>
      <c r="H119"/>
    </row>
    <row r="120" spans="6:8" x14ac:dyDescent="0.3">
      <c r="F120"/>
      <c r="G120"/>
      <c r="H120"/>
    </row>
    <row r="121" spans="6:8" x14ac:dyDescent="0.3">
      <c r="F121"/>
      <c r="G121"/>
      <c r="H121"/>
    </row>
    <row r="122" spans="6:8" x14ac:dyDescent="0.3">
      <c r="F122"/>
      <c r="G122"/>
      <c r="H122"/>
    </row>
    <row r="123" spans="6:8" x14ac:dyDescent="0.3">
      <c r="F123"/>
      <c r="G123"/>
      <c r="H123"/>
    </row>
    <row r="124" spans="6:8" x14ac:dyDescent="0.3">
      <c r="F124"/>
      <c r="G124"/>
      <c r="H124"/>
    </row>
    <row r="125" spans="6:8" x14ac:dyDescent="0.3">
      <c r="F125"/>
      <c r="G125"/>
      <c r="H125"/>
    </row>
    <row r="126" spans="6:8" x14ac:dyDescent="0.3">
      <c r="F126"/>
      <c r="G126"/>
      <c r="H126"/>
    </row>
    <row r="127" spans="6:8" x14ac:dyDescent="0.3">
      <c r="F127"/>
      <c r="G127"/>
      <c r="H127"/>
    </row>
    <row r="128" spans="6:8" x14ac:dyDescent="0.3">
      <c r="F128"/>
      <c r="G128"/>
      <c r="H128"/>
    </row>
    <row r="129" spans="6:8" x14ac:dyDescent="0.3">
      <c r="F129"/>
      <c r="G129"/>
      <c r="H129"/>
    </row>
    <row r="130" spans="6:8" x14ac:dyDescent="0.3">
      <c r="F130"/>
      <c r="G130"/>
      <c r="H130"/>
    </row>
    <row r="131" spans="6:8" x14ac:dyDescent="0.3">
      <c r="F131"/>
      <c r="G131"/>
      <c r="H131"/>
    </row>
    <row r="132" spans="6:8" ht="11.25" customHeight="1" x14ac:dyDescent="0.3">
      <c r="F132"/>
      <c r="G132"/>
      <c r="H132"/>
    </row>
    <row r="133" spans="6:8" x14ac:dyDescent="0.3">
      <c r="F133"/>
      <c r="G133"/>
      <c r="H133"/>
    </row>
    <row r="134" spans="6:8" x14ac:dyDescent="0.3">
      <c r="F134"/>
      <c r="G134"/>
      <c r="H134"/>
    </row>
    <row r="135" spans="6:8" x14ac:dyDescent="0.3">
      <c r="F135"/>
      <c r="G135"/>
      <c r="H135"/>
    </row>
    <row r="136" spans="6:8" ht="10.5" customHeight="1" x14ac:dyDescent="0.3">
      <c r="F136"/>
      <c r="G136"/>
      <c r="H136"/>
    </row>
    <row r="137" spans="6:8" x14ac:dyDescent="0.3">
      <c r="F137"/>
      <c r="G137"/>
      <c r="H137"/>
    </row>
    <row r="138" spans="6:8" x14ac:dyDescent="0.3">
      <c r="F138"/>
      <c r="G138"/>
      <c r="H138"/>
    </row>
    <row r="139" spans="6:8" x14ac:dyDescent="0.3">
      <c r="F139"/>
      <c r="G139"/>
      <c r="H139"/>
    </row>
    <row r="140" spans="6:8" ht="12" customHeight="1" x14ac:dyDescent="0.3">
      <c r="F140"/>
      <c r="G140"/>
      <c r="H140"/>
    </row>
    <row r="141" spans="6:8" x14ac:dyDescent="0.3">
      <c r="F141"/>
      <c r="G141"/>
      <c r="H141"/>
    </row>
    <row r="142" spans="6:8" ht="13.5" customHeight="1" x14ac:dyDescent="0.3">
      <c r="F142"/>
      <c r="G142"/>
      <c r="H142"/>
    </row>
    <row r="143" spans="6:8" x14ac:dyDescent="0.3">
      <c r="F143"/>
      <c r="G143"/>
      <c r="H143"/>
    </row>
    <row r="144" spans="6:8" x14ac:dyDescent="0.3">
      <c r="F144"/>
      <c r="G144"/>
      <c r="H144"/>
    </row>
    <row r="145" spans="6:8" x14ac:dyDescent="0.3">
      <c r="F145"/>
      <c r="G145"/>
      <c r="H145"/>
    </row>
    <row r="146" spans="6:8" x14ac:dyDescent="0.3">
      <c r="F146"/>
      <c r="G146"/>
      <c r="H146"/>
    </row>
    <row r="147" spans="6:8" x14ac:dyDescent="0.3">
      <c r="F147"/>
      <c r="G147"/>
      <c r="H147"/>
    </row>
    <row r="148" spans="6:8" x14ac:dyDescent="0.3">
      <c r="F148"/>
      <c r="G148"/>
      <c r="H148"/>
    </row>
    <row r="149" spans="6:8" x14ac:dyDescent="0.3">
      <c r="F149"/>
      <c r="G149"/>
      <c r="H149"/>
    </row>
    <row r="150" spans="6:8" x14ac:dyDescent="0.3">
      <c r="F150"/>
      <c r="G150"/>
      <c r="H150"/>
    </row>
    <row r="151" spans="6:8" x14ac:dyDescent="0.3">
      <c r="F151"/>
      <c r="G151"/>
      <c r="H151"/>
    </row>
    <row r="152" spans="6:8" x14ac:dyDescent="0.3">
      <c r="F152"/>
      <c r="G152"/>
      <c r="H152"/>
    </row>
    <row r="153" spans="6:8" x14ac:dyDescent="0.3">
      <c r="F153"/>
      <c r="G153"/>
      <c r="H153"/>
    </row>
    <row r="154" spans="6:8" x14ac:dyDescent="0.3">
      <c r="F154"/>
      <c r="G154"/>
      <c r="H154"/>
    </row>
    <row r="155" spans="6:8" x14ac:dyDescent="0.3">
      <c r="F155"/>
      <c r="G155"/>
      <c r="H155"/>
    </row>
    <row r="156" spans="6:8" x14ac:dyDescent="0.3">
      <c r="F156"/>
      <c r="G156"/>
      <c r="H156"/>
    </row>
    <row r="157" spans="6:8" x14ac:dyDescent="0.3">
      <c r="F157"/>
      <c r="G157"/>
      <c r="H157"/>
    </row>
    <row r="158" spans="6:8" x14ac:dyDescent="0.3">
      <c r="F158"/>
      <c r="G158"/>
      <c r="H158"/>
    </row>
    <row r="159" spans="6:8" x14ac:dyDescent="0.3">
      <c r="F159"/>
      <c r="G159"/>
      <c r="H159"/>
    </row>
    <row r="160" spans="6:8" x14ac:dyDescent="0.3">
      <c r="F160"/>
      <c r="G160"/>
      <c r="H160"/>
    </row>
    <row r="161" spans="6:8" x14ac:dyDescent="0.3">
      <c r="F161"/>
      <c r="G161"/>
      <c r="H161"/>
    </row>
    <row r="162" spans="6:8" x14ac:dyDescent="0.3">
      <c r="F162"/>
      <c r="G162"/>
      <c r="H162"/>
    </row>
    <row r="163" spans="6:8" x14ac:dyDescent="0.3">
      <c r="F163"/>
      <c r="G163"/>
      <c r="H163"/>
    </row>
    <row r="164" spans="6:8" x14ac:dyDescent="0.3">
      <c r="F164"/>
      <c r="G164"/>
      <c r="H164"/>
    </row>
    <row r="165" spans="6:8" x14ac:dyDescent="0.3">
      <c r="F165"/>
      <c r="G165"/>
      <c r="H165"/>
    </row>
    <row r="166" spans="6:8" x14ac:dyDescent="0.3">
      <c r="F166"/>
      <c r="G166"/>
      <c r="H166"/>
    </row>
    <row r="167" spans="6:8" x14ac:dyDescent="0.3">
      <c r="F167"/>
      <c r="G167"/>
      <c r="H167"/>
    </row>
    <row r="168" spans="6:8" x14ac:dyDescent="0.3">
      <c r="F168"/>
      <c r="G168"/>
      <c r="H168"/>
    </row>
    <row r="169" spans="6:8" x14ac:dyDescent="0.3">
      <c r="F169"/>
      <c r="G169"/>
      <c r="H169"/>
    </row>
    <row r="170" spans="6:8" x14ac:dyDescent="0.3">
      <c r="F170"/>
      <c r="G170"/>
      <c r="H170"/>
    </row>
    <row r="171" spans="6:8" x14ac:dyDescent="0.3">
      <c r="F171"/>
      <c r="G171"/>
      <c r="H171"/>
    </row>
    <row r="172" spans="6:8" x14ac:dyDescent="0.3">
      <c r="F172"/>
      <c r="G172"/>
      <c r="H172"/>
    </row>
    <row r="173" spans="6:8" x14ac:dyDescent="0.3">
      <c r="F173"/>
      <c r="G173"/>
      <c r="H173"/>
    </row>
    <row r="174" spans="6:8" x14ac:dyDescent="0.3">
      <c r="F174"/>
      <c r="G174"/>
      <c r="H174"/>
    </row>
    <row r="175" spans="6:8" x14ac:dyDescent="0.3">
      <c r="F175"/>
      <c r="G175"/>
      <c r="H175"/>
    </row>
    <row r="176" spans="6:8" x14ac:dyDescent="0.3">
      <c r="F176"/>
      <c r="G176"/>
      <c r="H176"/>
    </row>
    <row r="177" spans="6:8" x14ac:dyDescent="0.3">
      <c r="F177"/>
      <c r="G177"/>
      <c r="H177"/>
    </row>
    <row r="178" spans="6:8" x14ac:dyDescent="0.3">
      <c r="F178"/>
      <c r="G178"/>
      <c r="H178"/>
    </row>
    <row r="179" spans="6:8" x14ac:dyDescent="0.3">
      <c r="F179"/>
      <c r="G179"/>
      <c r="H179"/>
    </row>
    <row r="180" spans="6:8" x14ac:dyDescent="0.3">
      <c r="F180"/>
      <c r="G180"/>
      <c r="H180"/>
    </row>
    <row r="181" spans="6:8" x14ac:dyDescent="0.3">
      <c r="F181"/>
      <c r="G181"/>
      <c r="H181"/>
    </row>
    <row r="182" spans="6:8" x14ac:dyDescent="0.3">
      <c r="F182"/>
      <c r="G182"/>
      <c r="H182"/>
    </row>
    <row r="183" spans="6:8" x14ac:dyDescent="0.3">
      <c r="F183"/>
      <c r="G183"/>
      <c r="H183"/>
    </row>
    <row r="184" spans="6:8" x14ac:dyDescent="0.3">
      <c r="F184"/>
      <c r="G184"/>
      <c r="H184"/>
    </row>
    <row r="185" spans="6:8" x14ac:dyDescent="0.3">
      <c r="F185"/>
      <c r="G185"/>
      <c r="H185"/>
    </row>
    <row r="186" spans="6:8" x14ac:dyDescent="0.3">
      <c r="F186"/>
      <c r="G186"/>
      <c r="H186"/>
    </row>
    <row r="187" spans="6:8" x14ac:dyDescent="0.3">
      <c r="F187"/>
      <c r="G187"/>
      <c r="H187"/>
    </row>
    <row r="188" spans="6:8" x14ac:dyDescent="0.3">
      <c r="F188"/>
      <c r="G188"/>
      <c r="H188"/>
    </row>
    <row r="189" spans="6:8" x14ac:dyDescent="0.3">
      <c r="F189"/>
      <c r="G189"/>
      <c r="H189"/>
    </row>
    <row r="190" spans="6:8" x14ac:dyDescent="0.3">
      <c r="F190"/>
      <c r="G190"/>
      <c r="H190"/>
    </row>
    <row r="191" spans="6:8" x14ac:dyDescent="0.3">
      <c r="F191"/>
      <c r="G191"/>
      <c r="H191"/>
    </row>
    <row r="192" spans="6:8" x14ac:dyDescent="0.3">
      <c r="F192"/>
      <c r="G192"/>
      <c r="H192"/>
    </row>
    <row r="193" spans="6:8" x14ac:dyDescent="0.3">
      <c r="F193"/>
      <c r="G193"/>
      <c r="H193"/>
    </row>
    <row r="194" spans="6:8" x14ac:dyDescent="0.3">
      <c r="F194"/>
      <c r="G194"/>
      <c r="H194"/>
    </row>
    <row r="195" spans="6:8" x14ac:dyDescent="0.3">
      <c r="F195"/>
      <c r="G195"/>
      <c r="H195"/>
    </row>
    <row r="196" spans="6:8" x14ac:dyDescent="0.3">
      <c r="F196"/>
      <c r="G196"/>
      <c r="H196"/>
    </row>
    <row r="197" spans="6:8" x14ac:dyDescent="0.3">
      <c r="F197"/>
      <c r="G197"/>
      <c r="H197"/>
    </row>
    <row r="198" spans="6:8" x14ac:dyDescent="0.3">
      <c r="F198"/>
      <c r="G198"/>
      <c r="H198"/>
    </row>
    <row r="199" spans="6:8" x14ac:dyDescent="0.3">
      <c r="F199"/>
      <c r="G199"/>
      <c r="H199"/>
    </row>
    <row r="200" spans="6:8" x14ac:dyDescent="0.3">
      <c r="F200"/>
      <c r="G200"/>
      <c r="H200"/>
    </row>
    <row r="201" spans="6:8" x14ac:dyDescent="0.3">
      <c r="F201"/>
      <c r="G201"/>
      <c r="H201"/>
    </row>
    <row r="202" spans="6:8" x14ac:dyDescent="0.3">
      <c r="F202"/>
      <c r="G202"/>
      <c r="H202"/>
    </row>
    <row r="203" spans="6:8" x14ac:dyDescent="0.3">
      <c r="F203"/>
      <c r="G203"/>
      <c r="H203"/>
    </row>
    <row r="204" spans="6:8" ht="19.5" customHeight="1" x14ac:dyDescent="0.3">
      <c r="F204"/>
      <c r="G204"/>
      <c r="H204"/>
    </row>
    <row r="205" spans="6:8" ht="22.5" customHeight="1" x14ac:dyDescent="0.3">
      <c r="F205"/>
      <c r="G205"/>
      <c r="H205"/>
    </row>
    <row r="206" spans="6:8" x14ac:dyDescent="0.3">
      <c r="F206"/>
      <c r="G206"/>
      <c r="H206"/>
    </row>
    <row r="207" spans="6:8" x14ac:dyDescent="0.3">
      <c r="F207"/>
      <c r="G207"/>
      <c r="H207"/>
    </row>
    <row r="208" spans="6:8" x14ac:dyDescent="0.3">
      <c r="F208"/>
      <c r="G208"/>
      <c r="H208"/>
    </row>
    <row r="209" spans="6:8" x14ac:dyDescent="0.3">
      <c r="F209"/>
      <c r="G209"/>
      <c r="H209"/>
    </row>
    <row r="210" spans="6:8" x14ac:dyDescent="0.3">
      <c r="F210"/>
      <c r="G210"/>
      <c r="H210"/>
    </row>
    <row r="211" spans="6:8" x14ac:dyDescent="0.3">
      <c r="F211"/>
      <c r="G211"/>
      <c r="H211"/>
    </row>
    <row r="212" spans="6:8" x14ac:dyDescent="0.3">
      <c r="F212"/>
      <c r="G212"/>
      <c r="H212"/>
    </row>
    <row r="213" spans="6:8" x14ac:dyDescent="0.3">
      <c r="F213"/>
      <c r="G213"/>
      <c r="H213"/>
    </row>
    <row r="214" spans="6:8" x14ac:dyDescent="0.3">
      <c r="F214"/>
      <c r="G214"/>
      <c r="H214"/>
    </row>
    <row r="215" spans="6:8" x14ac:dyDescent="0.3">
      <c r="F215"/>
      <c r="G215"/>
      <c r="H215"/>
    </row>
    <row r="216" spans="6:8" x14ac:dyDescent="0.3">
      <c r="F216"/>
      <c r="G216"/>
      <c r="H216"/>
    </row>
    <row r="217" spans="6:8" x14ac:dyDescent="0.3">
      <c r="F217"/>
      <c r="G217"/>
      <c r="H217"/>
    </row>
    <row r="218" spans="6:8" x14ac:dyDescent="0.3">
      <c r="F218"/>
      <c r="G218"/>
      <c r="H218"/>
    </row>
    <row r="219" spans="6:8" ht="26.25" customHeight="1" x14ac:dyDescent="0.3"/>
    <row r="232" spans="10:10" x14ac:dyDescent="0.3">
      <c r="J232" s="196"/>
    </row>
  </sheetData>
  <mergeCells count="15">
    <mergeCell ref="B49:G49"/>
    <mergeCell ref="B82:G82"/>
    <mergeCell ref="B5:H5"/>
    <mergeCell ref="B42:G42"/>
    <mergeCell ref="B2:H2"/>
    <mergeCell ref="B3:H3"/>
    <mergeCell ref="B4:E4"/>
    <mergeCell ref="F4:H4"/>
    <mergeCell ref="B6:H6"/>
    <mergeCell ref="B43:H43"/>
    <mergeCell ref="B44:H44"/>
    <mergeCell ref="B45:E45"/>
    <mergeCell ref="F45:H45"/>
    <mergeCell ref="B46:H46"/>
    <mergeCell ref="B47:H47"/>
  </mergeCells>
  <phoneticPr fontId="18" type="noConversion"/>
  <pageMargins left="0.7" right="0.7" top="0.75" bottom="0.75" header="0.3" footer="0.3"/>
  <pageSetup scale="78" orientation="portrait" r:id="rId1"/>
  <rowBreaks count="1" manualBreakCount="1">
    <brk id="4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C06A-94BD-4281-9CD0-7A0036900BDE}">
  <dimension ref="A1:V162"/>
  <sheetViews>
    <sheetView view="pageBreakPreview" zoomScale="98" zoomScaleNormal="106" zoomScaleSheetLayoutView="98" workbookViewId="0">
      <selection activeCell="G125" sqref="G125:I125"/>
    </sheetView>
  </sheetViews>
  <sheetFormatPr defaultRowHeight="14.4" x14ac:dyDescent="0.3"/>
  <cols>
    <col min="1" max="1" width="2.33203125" customWidth="1"/>
    <col min="4" max="4" width="9.33203125" customWidth="1"/>
    <col min="5" max="5" width="48.6640625" customWidth="1"/>
    <col min="7" max="7" width="9.5546875" bestFit="1" customWidth="1"/>
    <col min="8" max="8" width="15.88671875" customWidth="1"/>
    <col min="9" max="9" width="13.6640625" bestFit="1" customWidth="1"/>
    <col min="10" max="10" width="14.44140625" style="123" bestFit="1" customWidth="1"/>
    <col min="11" max="11" width="11.6640625" style="123" customWidth="1"/>
    <col min="12" max="12" width="9" customWidth="1"/>
    <col min="13" max="13" width="8" customWidth="1"/>
    <col min="14" max="14" width="15.109375" bestFit="1" customWidth="1"/>
    <col min="15" max="15" width="12.33203125" customWidth="1"/>
    <col min="16" max="16" width="11.6640625" customWidth="1"/>
    <col min="17" max="17" width="11.33203125" bestFit="1" customWidth="1"/>
    <col min="21" max="22" width="12.44140625" bestFit="1" customWidth="1"/>
  </cols>
  <sheetData>
    <row r="1" spans="1:11" x14ac:dyDescent="0.3">
      <c r="A1" s="45"/>
      <c r="B1" s="20"/>
      <c r="C1" s="20"/>
      <c r="D1" s="20"/>
      <c r="E1" s="20"/>
      <c r="F1" s="20"/>
      <c r="G1" s="21"/>
      <c r="H1" s="46"/>
      <c r="I1" s="23"/>
      <c r="J1" s="197"/>
    </row>
    <row r="2" spans="1:11" x14ac:dyDescent="0.3">
      <c r="A2" s="45"/>
      <c r="B2" s="249" t="s">
        <v>145</v>
      </c>
      <c r="C2" s="249"/>
      <c r="D2" s="249"/>
      <c r="E2" s="249"/>
      <c r="F2" s="249"/>
      <c r="G2" s="249"/>
      <c r="H2" s="249"/>
      <c r="I2" s="249"/>
      <c r="J2" s="197"/>
    </row>
    <row r="3" spans="1:11" x14ac:dyDescent="0.3">
      <c r="A3" s="45"/>
      <c r="B3" s="248" t="s">
        <v>14</v>
      </c>
      <c r="C3" s="248"/>
      <c r="D3" s="248"/>
      <c r="E3" s="248"/>
      <c r="F3" s="248"/>
      <c r="G3" s="248"/>
      <c r="H3" s="248"/>
      <c r="I3" s="248"/>
      <c r="J3" s="197"/>
    </row>
    <row r="4" spans="1:11" x14ac:dyDescent="0.3">
      <c r="A4" s="45"/>
      <c r="B4" s="249" t="str">
        <f>SUMMARY!C3</f>
        <v>REPLACEMENT OF AC WATER PIPES IN BELA-BELA TOWN (WARD 1)</v>
      </c>
      <c r="C4" s="249"/>
      <c r="D4" s="249"/>
      <c r="E4" s="249"/>
      <c r="F4" s="249"/>
      <c r="G4" s="253" t="s">
        <v>584</v>
      </c>
      <c r="H4" s="253"/>
      <c r="I4" s="253"/>
      <c r="J4" s="197"/>
    </row>
    <row r="5" spans="1:11" x14ac:dyDescent="0.3">
      <c r="A5" s="45"/>
      <c r="B5" s="250" t="s">
        <v>153</v>
      </c>
      <c r="C5" s="251"/>
      <c r="D5" s="251"/>
      <c r="E5" s="251"/>
      <c r="F5" s="251"/>
      <c r="G5" s="251"/>
      <c r="H5" s="251"/>
      <c r="I5" s="252"/>
      <c r="J5" s="197"/>
    </row>
    <row r="6" spans="1:11" x14ac:dyDescent="0.3">
      <c r="A6" s="45"/>
      <c r="B6" s="254" t="s">
        <v>575</v>
      </c>
      <c r="C6" s="255"/>
      <c r="D6" s="255"/>
      <c r="E6" s="255"/>
      <c r="F6" s="255"/>
      <c r="G6" s="255"/>
      <c r="H6" s="255"/>
      <c r="I6" s="256"/>
      <c r="J6" s="197"/>
    </row>
    <row r="7" spans="1:11" s="150" customFormat="1" ht="24" x14ac:dyDescent="0.3">
      <c r="A7" s="173"/>
      <c r="B7" s="175" t="s">
        <v>16</v>
      </c>
      <c r="C7" s="175" t="s">
        <v>570</v>
      </c>
      <c r="D7" s="175" t="s">
        <v>17</v>
      </c>
      <c r="E7" s="176" t="s">
        <v>2</v>
      </c>
      <c r="F7" s="176" t="s">
        <v>18</v>
      </c>
      <c r="G7" s="176" t="s">
        <v>19</v>
      </c>
      <c r="H7" s="177" t="s">
        <v>20</v>
      </c>
      <c r="I7" s="177" t="s">
        <v>21</v>
      </c>
      <c r="J7" s="198"/>
      <c r="K7" s="190"/>
    </row>
    <row r="8" spans="1:11" x14ac:dyDescent="0.3">
      <c r="A8" s="45"/>
      <c r="B8" s="56"/>
      <c r="C8" s="56"/>
      <c r="D8" s="56"/>
      <c r="E8" s="57"/>
      <c r="F8" s="58"/>
      <c r="G8" s="56"/>
      <c r="H8" s="64"/>
      <c r="I8" s="59"/>
      <c r="J8" s="197"/>
    </row>
    <row r="9" spans="1:11" x14ac:dyDescent="0.3">
      <c r="A9" s="45"/>
      <c r="B9" s="60" t="s">
        <v>154</v>
      </c>
      <c r="C9" s="60"/>
      <c r="D9" s="60" t="s">
        <v>232</v>
      </c>
      <c r="E9" s="106" t="s">
        <v>228</v>
      </c>
      <c r="F9" s="106"/>
      <c r="G9" s="60"/>
      <c r="H9" s="60"/>
      <c r="I9" s="106" t="str">
        <f>IF(G9="",IF(F9="","","Rate Only"),"")</f>
        <v/>
      </c>
      <c r="J9" s="197"/>
    </row>
    <row r="10" spans="1:11" x14ac:dyDescent="0.3">
      <c r="A10" s="45"/>
      <c r="B10" s="52"/>
      <c r="C10" s="52"/>
      <c r="D10" s="52"/>
      <c r="E10" s="53" t="s">
        <v>156</v>
      </c>
      <c r="F10" s="54"/>
      <c r="G10" s="52"/>
      <c r="H10" s="85"/>
      <c r="I10" s="55" t="str">
        <f>IF(G10="",IF(F10="","","Rate Only"),"")</f>
        <v/>
      </c>
      <c r="J10" s="197"/>
    </row>
    <row r="11" spans="1:11" x14ac:dyDescent="0.3">
      <c r="A11" s="45"/>
      <c r="B11" s="56"/>
      <c r="C11" s="56"/>
      <c r="D11" s="56"/>
      <c r="E11" s="57"/>
      <c r="F11" s="58"/>
      <c r="G11" s="56"/>
      <c r="H11" s="64"/>
      <c r="I11" s="59" t="str">
        <f>IF(G11="",IF(F11="","","Rate Only"),"")</f>
        <v/>
      </c>
      <c r="J11" s="197"/>
    </row>
    <row r="12" spans="1:11" x14ac:dyDescent="0.3">
      <c r="A12" s="45"/>
      <c r="B12" s="60" t="s">
        <v>25</v>
      </c>
      <c r="C12" s="60"/>
      <c r="D12" s="60" t="s">
        <v>229</v>
      </c>
      <c r="E12" s="79" t="s">
        <v>230</v>
      </c>
      <c r="F12" s="56"/>
      <c r="G12" s="86"/>
      <c r="H12" s="61"/>
      <c r="I12" s="65"/>
      <c r="J12" s="197"/>
    </row>
    <row r="13" spans="1:11" ht="34.200000000000003" x14ac:dyDescent="0.3">
      <c r="A13" s="45"/>
      <c r="B13" s="56" t="s">
        <v>28</v>
      </c>
      <c r="C13" s="56"/>
      <c r="D13" s="56"/>
      <c r="E13" s="81" t="s">
        <v>233</v>
      </c>
      <c r="F13" s="56" t="s">
        <v>143</v>
      </c>
      <c r="G13" s="86">
        <v>1</v>
      </c>
      <c r="H13" s="64"/>
      <c r="I13" s="65"/>
      <c r="J13" s="197"/>
    </row>
    <row r="14" spans="1:11" x14ac:dyDescent="0.3">
      <c r="A14" s="45"/>
      <c r="B14" s="56" t="s">
        <v>31</v>
      </c>
      <c r="C14" s="56"/>
      <c r="D14" s="56"/>
      <c r="E14" s="122" t="s">
        <v>404</v>
      </c>
      <c r="F14" s="56" t="s">
        <v>158</v>
      </c>
      <c r="G14" s="86">
        <v>1</v>
      </c>
      <c r="H14" s="64">
        <v>35000</v>
      </c>
      <c r="I14" s="65"/>
      <c r="J14" s="197"/>
    </row>
    <row r="15" spans="1:11" x14ac:dyDescent="0.3">
      <c r="A15" s="45"/>
      <c r="B15" s="56"/>
      <c r="C15" s="56"/>
      <c r="D15" s="56"/>
      <c r="E15" s="81"/>
      <c r="F15" s="56"/>
      <c r="G15" s="86"/>
      <c r="H15" s="64"/>
      <c r="I15" s="65"/>
      <c r="J15" s="197"/>
    </row>
    <row r="16" spans="1:11" ht="27" customHeight="1" x14ac:dyDescent="0.3">
      <c r="A16" s="45"/>
      <c r="B16" s="60" t="s">
        <v>33</v>
      </c>
      <c r="C16" s="60"/>
      <c r="D16" s="60" t="s">
        <v>251</v>
      </c>
      <c r="E16" s="57" t="s">
        <v>157</v>
      </c>
      <c r="F16" s="56"/>
      <c r="G16" s="88"/>
      <c r="H16" s="61"/>
      <c r="I16" s="65"/>
      <c r="J16" s="197"/>
    </row>
    <row r="17" spans="1:21" ht="33" customHeight="1" x14ac:dyDescent="0.3">
      <c r="A17" s="45"/>
      <c r="B17" s="56" t="s">
        <v>35</v>
      </c>
      <c r="C17" s="56"/>
      <c r="D17" s="87"/>
      <c r="E17" s="81" t="s">
        <v>399</v>
      </c>
      <c r="F17" s="56" t="s">
        <v>158</v>
      </c>
      <c r="G17" s="61">
        <v>1</v>
      </c>
      <c r="H17" s="64">
        <v>1000000</v>
      </c>
      <c r="I17" s="65"/>
      <c r="J17" s="197"/>
    </row>
    <row r="18" spans="1:21" x14ac:dyDescent="0.3">
      <c r="A18" s="45"/>
      <c r="B18" s="56"/>
      <c r="C18" s="56"/>
      <c r="D18" s="87"/>
      <c r="E18" s="80"/>
      <c r="F18" s="56"/>
      <c r="G18" s="88"/>
      <c r="H18" s="61"/>
      <c r="I18" s="65"/>
      <c r="J18" s="197"/>
    </row>
    <row r="19" spans="1:21" x14ac:dyDescent="0.3">
      <c r="A19" s="45"/>
      <c r="B19" s="60" t="s">
        <v>47</v>
      </c>
      <c r="C19" s="60"/>
      <c r="D19" s="60" t="s">
        <v>236</v>
      </c>
      <c r="E19" s="79" t="s">
        <v>235</v>
      </c>
      <c r="F19" s="56"/>
      <c r="G19" s="88"/>
      <c r="H19" s="61"/>
      <c r="I19" s="65"/>
      <c r="J19" s="197"/>
      <c r="U19" s="9"/>
    </row>
    <row r="20" spans="1:21" ht="22.8" x14ac:dyDescent="0.3">
      <c r="A20" s="45"/>
      <c r="B20" s="56" t="s">
        <v>50</v>
      </c>
      <c r="C20" s="56"/>
      <c r="D20" s="56" t="s">
        <v>234</v>
      </c>
      <c r="E20" s="122" t="s">
        <v>400</v>
      </c>
      <c r="F20" s="56" t="s">
        <v>30</v>
      </c>
      <c r="G20" s="61">
        <v>1</v>
      </c>
      <c r="H20" s="64"/>
      <c r="I20" s="65"/>
      <c r="J20" s="197"/>
      <c r="N20" s="42"/>
    </row>
    <row r="21" spans="1:21" ht="22.8" x14ac:dyDescent="0.3">
      <c r="A21" s="45"/>
      <c r="B21" s="56" t="s">
        <v>53</v>
      </c>
      <c r="C21" s="204" t="s">
        <v>570</v>
      </c>
      <c r="D21" s="56" t="s">
        <v>401</v>
      </c>
      <c r="E21" s="122" t="s">
        <v>402</v>
      </c>
      <c r="F21" s="56" t="s">
        <v>30</v>
      </c>
      <c r="G21" s="61">
        <v>1</v>
      </c>
      <c r="H21" s="64"/>
      <c r="I21" s="65"/>
      <c r="J21" s="197"/>
      <c r="N21" s="42"/>
    </row>
    <row r="22" spans="1:21" ht="25.2" customHeight="1" x14ac:dyDescent="0.3">
      <c r="A22" s="45"/>
      <c r="B22" s="56" t="s">
        <v>56</v>
      </c>
      <c r="C22" s="204" t="s">
        <v>570</v>
      </c>
      <c r="D22" s="56"/>
      <c r="E22" s="122" t="s">
        <v>403</v>
      </c>
      <c r="F22" s="56" t="s">
        <v>30</v>
      </c>
      <c r="G22" s="61">
        <v>1</v>
      </c>
      <c r="H22" s="64"/>
      <c r="I22" s="65"/>
      <c r="J22" s="197"/>
      <c r="N22" s="42"/>
    </row>
    <row r="23" spans="1:21" x14ac:dyDescent="0.3">
      <c r="A23" s="45"/>
      <c r="B23" s="56" t="s">
        <v>59</v>
      </c>
      <c r="C23" s="204" t="s">
        <v>570</v>
      </c>
      <c r="D23" s="56"/>
      <c r="E23" s="81" t="s">
        <v>369</v>
      </c>
      <c r="F23" s="56" t="s">
        <v>370</v>
      </c>
      <c r="G23" s="86">
        <f>'C3-ERF CONNECTIONS'!G19</f>
        <v>664</v>
      </c>
      <c r="H23" s="64"/>
      <c r="I23" s="65"/>
      <c r="J23" s="197"/>
      <c r="P23" s="152"/>
    </row>
    <row r="24" spans="1:21" x14ac:dyDescent="0.3">
      <c r="A24" s="45" t="s">
        <v>279</v>
      </c>
      <c r="B24" s="56" t="s">
        <v>62</v>
      </c>
      <c r="C24" s="204" t="s">
        <v>570</v>
      </c>
      <c r="D24" s="56"/>
      <c r="E24" s="122" t="s">
        <v>371</v>
      </c>
      <c r="F24" s="56" t="s">
        <v>370</v>
      </c>
      <c r="G24" s="86">
        <v>4</v>
      </c>
      <c r="H24" s="64"/>
      <c r="I24" s="65"/>
      <c r="J24" s="197"/>
    </row>
    <row r="25" spans="1:21" x14ac:dyDescent="0.3">
      <c r="A25" s="45"/>
      <c r="B25" s="56"/>
      <c r="C25" s="56"/>
      <c r="D25" s="56"/>
      <c r="E25" s="122"/>
      <c r="F25" s="56"/>
      <c r="G25" s="86"/>
      <c r="H25" s="64"/>
      <c r="I25" s="65"/>
      <c r="J25" s="197"/>
    </row>
    <row r="26" spans="1:21" x14ac:dyDescent="0.3">
      <c r="A26" s="45"/>
      <c r="B26" s="60" t="s">
        <v>180</v>
      </c>
      <c r="C26" s="60"/>
      <c r="D26" s="60" t="s">
        <v>152</v>
      </c>
      <c r="E26" s="106" t="s">
        <v>155</v>
      </c>
      <c r="F26" s="106"/>
      <c r="G26" s="60"/>
      <c r="H26" s="60"/>
      <c r="I26" s="160"/>
      <c r="J26" s="197"/>
    </row>
    <row r="27" spans="1:21" x14ac:dyDescent="0.3">
      <c r="A27" s="45"/>
      <c r="B27" s="52"/>
      <c r="C27" s="52"/>
      <c r="D27" s="52"/>
      <c r="E27" s="53" t="s">
        <v>156</v>
      </c>
      <c r="F27" s="54"/>
      <c r="G27" s="52"/>
      <c r="H27" s="52"/>
      <c r="I27" s="55"/>
      <c r="J27" s="197"/>
    </row>
    <row r="28" spans="1:21" x14ac:dyDescent="0.3">
      <c r="A28" s="45"/>
      <c r="B28" s="56"/>
      <c r="C28" s="56"/>
      <c r="D28" s="56"/>
      <c r="E28" s="57"/>
      <c r="F28" s="58"/>
      <c r="G28" s="56"/>
      <c r="H28" s="56"/>
      <c r="I28" s="59"/>
      <c r="J28" s="197"/>
    </row>
    <row r="29" spans="1:21" x14ac:dyDescent="0.3">
      <c r="A29" s="45"/>
      <c r="B29" s="60" t="s">
        <v>90</v>
      </c>
      <c r="C29" s="60"/>
      <c r="D29" s="60" t="s">
        <v>251</v>
      </c>
      <c r="E29" s="57" t="s">
        <v>360</v>
      </c>
      <c r="F29" s="56"/>
      <c r="G29" s="61"/>
      <c r="H29" s="62"/>
      <c r="I29" s="59"/>
      <c r="J29" s="197"/>
    </row>
    <row r="30" spans="1:21" x14ac:dyDescent="0.3">
      <c r="A30" s="45"/>
      <c r="B30" s="56" t="s">
        <v>91</v>
      </c>
      <c r="C30" s="56"/>
      <c r="D30" s="56"/>
      <c r="E30" s="63" t="s">
        <v>160</v>
      </c>
      <c r="F30" s="56" t="s">
        <v>158</v>
      </c>
      <c r="G30" s="61">
        <v>1</v>
      </c>
      <c r="H30" s="64">
        <v>250000</v>
      </c>
      <c r="I30" s="65"/>
    </row>
    <row r="31" spans="1:21" x14ac:dyDescent="0.3">
      <c r="A31" s="45"/>
      <c r="B31" s="56" t="s">
        <v>184</v>
      </c>
      <c r="C31" s="56"/>
      <c r="D31" s="56"/>
      <c r="E31" s="66" t="s">
        <v>534</v>
      </c>
      <c r="F31" s="56" t="s">
        <v>159</v>
      </c>
      <c r="G31" s="69"/>
      <c r="H31" s="133">
        <f>H30</f>
        <v>250000</v>
      </c>
      <c r="I31" s="65"/>
      <c r="J31" s="197"/>
    </row>
    <row r="32" spans="1:21" x14ac:dyDescent="0.3">
      <c r="A32" s="45"/>
      <c r="B32" s="56"/>
      <c r="C32" s="56"/>
      <c r="D32" s="56"/>
      <c r="E32" s="66"/>
      <c r="F32" s="56"/>
      <c r="G32" s="69"/>
      <c r="H32" s="133"/>
      <c r="I32" s="65"/>
      <c r="J32" s="197"/>
    </row>
    <row r="33" spans="1:11" ht="22.8" x14ac:dyDescent="0.3">
      <c r="A33" s="45"/>
      <c r="B33" s="56" t="s">
        <v>312</v>
      </c>
      <c r="C33" s="56"/>
      <c r="D33" s="56"/>
      <c r="E33" s="66" t="s">
        <v>406</v>
      </c>
      <c r="F33" s="56" t="s">
        <v>158</v>
      </c>
      <c r="G33" s="61">
        <v>1</v>
      </c>
      <c r="H33" s="158">
        <v>100000</v>
      </c>
      <c r="I33" s="65"/>
      <c r="J33" s="197"/>
    </row>
    <row r="34" spans="1:11" x14ac:dyDescent="0.3">
      <c r="A34" s="45"/>
      <c r="B34" s="56" t="s">
        <v>313</v>
      </c>
      <c r="C34" s="56"/>
      <c r="D34" s="56"/>
      <c r="E34" s="66" t="s">
        <v>535</v>
      </c>
      <c r="F34" s="56" t="s">
        <v>159</v>
      </c>
      <c r="G34" s="159"/>
      <c r="H34" s="158">
        <f>H33</f>
        <v>100000</v>
      </c>
      <c r="I34" s="65"/>
      <c r="J34" s="197"/>
    </row>
    <row r="35" spans="1:11" x14ac:dyDescent="0.3">
      <c r="A35" s="45"/>
      <c r="B35" s="56"/>
      <c r="C35" s="56"/>
      <c r="D35" s="56"/>
      <c r="E35" s="66"/>
      <c r="F35" s="56"/>
      <c r="G35" s="69"/>
      <c r="H35" s="133"/>
      <c r="I35" s="65"/>
      <c r="J35" s="197"/>
    </row>
    <row r="36" spans="1:11" s="150" customFormat="1" x14ac:dyDescent="0.3">
      <c r="A36" s="173"/>
      <c r="B36" s="250" t="s">
        <v>178</v>
      </c>
      <c r="C36" s="251"/>
      <c r="D36" s="251"/>
      <c r="E36" s="251"/>
      <c r="F36" s="251"/>
      <c r="G36" s="251"/>
      <c r="H36" s="252"/>
      <c r="I36" s="73"/>
      <c r="J36" s="198"/>
      <c r="K36" s="190"/>
    </row>
    <row r="37" spans="1:11" s="150" customFormat="1" x14ac:dyDescent="0.3">
      <c r="A37" s="173"/>
      <c r="B37" s="249" t="s">
        <v>145</v>
      </c>
      <c r="C37" s="249"/>
      <c r="D37" s="249"/>
      <c r="E37" s="249"/>
      <c r="F37" s="249"/>
      <c r="G37" s="249"/>
      <c r="H37" s="249"/>
      <c r="I37" s="249"/>
      <c r="J37" s="198"/>
      <c r="K37" s="190"/>
    </row>
    <row r="38" spans="1:11" s="150" customFormat="1" x14ac:dyDescent="0.3">
      <c r="A38" s="173"/>
      <c r="B38" s="248" t="s">
        <v>14</v>
      </c>
      <c r="C38" s="248"/>
      <c r="D38" s="248"/>
      <c r="E38" s="248"/>
      <c r="F38" s="248"/>
      <c r="G38" s="248"/>
      <c r="H38" s="248"/>
      <c r="I38" s="248"/>
      <c r="J38" s="198"/>
      <c r="K38" s="190"/>
    </row>
    <row r="39" spans="1:11" s="150" customFormat="1" x14ac:dyDescent="0.3">
      <c r="A39" s="173"/>
      <c r="B39" s="249" t="s">
        <v>11</v>
      </c>
      <c r="C39" s="249"/>
      <c r="D39" s="249"/>
      <c r="E39" s="249"/>
      <c r="F39" s="249"/>
      <c r="G39" s="253" t="s">
        <v>584</v>
      </c>
      <c r="H39" s="253"/>
      <c r="I39" s="253"/>
      <c r="J39" s="198"/>
      <c r="K39" s="190"/>
    </row>
    <row r="40" spans="1:11" s="150" customFormat="1" x14ac:dyDescent="0.3">
      <c r="A40" s="173"/>
      <c r="B40" s="250" t="s">
        <v>153</v>
      </c>
      <c r="C40" s="251"/>
      <c r="D40" s="251"/>
      <c r="E40" s="251"/>
      <c r="F40" s="251"/>
      <c r="G40" s="251"/>
      <c r="H40" s="251"/>
      <c r="I40" s="252"/>
      <c r="J40" s="198"/>
      <c r="K40" s="190"/>
    </row>
    <row r="41" spans="1:11" s="150" customFormat="1" x14ac:dyDescent="0.3">
      <c r="A41" s="173"/>
      <c r="B41" s="254" t="s">
        <v>575</v>
      </c>
      <c r="C41" s="255"/>
      <c r="D41" s="255"/>
      <c r="E41" s="255"/>
      <c r="F41" s="255"/>
      <c r="G41" s="255"/>
      <c r="H41" s="255"/>
      <c r="I41" s="256"/>
      <c r="J41" s="198"/>
      <c r="K41" s="190"/>
    </row>
    <row r="42" spans="1:11" s="150" customFormat="1" ht="24" x14ac:dyDescent="0.3">
      <c r="A42" s="173"/>
      <c r="B42" s="175" t="s">
        <v>16</v>
      </c>
      <c r="C42" s="175" t="s">
        <v>570</v>
      </c>
      <c r="D42" s="175" t="s">
        <v>17</v>
      </c>
      <c r="E42" s="176" t="s">
        <v>2</v>
      </c>
      <c r="F42" s="176" t="s">
        <v>18</v>
      </c>
      <c r="G42" s="176" t="s">
        <v>19</v>
      </c>
      <c r="H42" s="177" t="s">
        <v>20</v>
      </c>
      <c r="I42" s="177" t="s">
        <v>21</v>
      </c>
      <c r="J42" s="198"/>
      <c r="K42" s="190"/>
    </row>
    <row r="43" spans="1:11" x14ac:dyDescent="0.3">
      <c r="A43" s="45"/>
      <c r="B43" s="254" t="s">
        <v>179</v>
      </c>
      <c r="C43" s="255"/>
      <c r="D43" s="255"/>
      <c r="E43" s="255"/>
      <c r="F43" s="255"/>
      <c r="G43" s="255"/>
      <c r="H43" s="256"/>
      <c r="I43" s="73"/>
      <c r="J43" s="197"/>
    </row>
    <row r="44" spans="1:11" x14ac:dyDescent="0.3">
      <c r="A44" s="45"/>
      <c r="B44" s="56"/>
      <c r="C44" s="56"/>
      <c r="D44" s="56"/>
      <c r="E44" s="66"/>
      <c r="F44" s="56"/>
      <c r="G44" s="61"/>
      <c r="H44" s="64"/>
      <c r="I44" s="65"/>
      <c r="J44" s="197"/>
    </row>
    <row r="45" spans="1:11" x14ac:dyDescent="0.3">
      <c r="A45" s="45"/>
      <c r="B45" s="60" t="s">
        <v>95</v>
      </c>
      <c r="C45" s="60"/>
      <c r="D45" s="60" t="s">
        <v>256</v>
      </c>
      <c r="E45" s="57" t="s">
        <v>161</v>
      </c>
      <c r="F45" s="56"/>
      <c r="G45" s="61"/>
      <c r="H45" s="62"/>
      <c r="I45" s="59"/>
      <c r="J45" s="197"/>
    </row>
    <row r="46" spans="1:11" x14ac:dyDescent="0.3">
      <c r="A46" s="45"/>
      <c r="B46" s="56" t="s">
        <v>96</v>
      </c>
      <c r="C46" s="56"/>
      <c r="D46" s="56"/>
      <c r="E46" s="63" t="s">
        <v>162</v>
      </c>
      <c r="F46" s="56" t="s">
        <v>158</v>
      </c>
      <c r="G46" s="61">
        <v>1</v>
      </c>
      <c r="H46" s="64">
        <v>100000</v>
      </c>
      <c r="I46" s="65"/>
      <c r="J46" s="197"/>
    </row>
    <row r="47" spans="1:11" x14ac:dyDescent="0.3">
      <c r="A47" s="45"/>
      <c r="B47" s="56" t="s">
        <v>98</v>
      </c>
      <c r="C47" s="56"/>
      <c r="D47" s="56"/>
      <c r="E47" s="68" t="s">
        <v>536</v>
      </c>
      <c r="F47" s="56" t="s">
        <v>159</v>
      </c>
      <c r="G47" s="69"/>
      <c r="H47" s="133">
        <f>H46</f>
        <v>100000</v>
      </c>
      <c r="I47" s="65"/>
      <c r="J47" s="197"/>
    </row>
    <row r="48" spans="1:11" x14ac:dyDescent="0.3">
      <c r="A48" s="45"/>
      <c r="B48" s="56"/>
      <c r="C48" s="56"/>
      <c r="D48" s="56"/>
      <c r="E48" s="68"/>
      <c r="F48" s="56"/>
      <c r="G48" s="69"/>
      <c r="H48" s="133"/>
      <c r="I48" s="65"/>
      <c r="J48" s="197"/>
    </row>
    <row r="49" spans="1:10" ht="22.8" x14ac:dyDescent="0.3">
      <c r="A49" s="45"/>
      <c r="B49" s="56" t="s">
        <v>99</v>
      </c>
      <c r="C49" s="56"/>
      <c r="D49" s="56"/>
      <c r="E49" s="68" t="s">
        <v>405</v>
      </c>
      <c r="F49" s="56" t="s">
        <v>158</v>
      </c>
      <c r="G49" s="61">
        <v>1</v>
      </c>
      <c r="H49" s="158">
        <v>25000</v>
      </c>
      <c r="I49" s="65"/>
      <c r="J49" s="197"/>
    </row>
    <row r="50" spans="1:10" x14ac:dyDescent="0.3">
      <c r="A50" s="45"/>
      <c r="B50" s="56" t="s">
        <v>102</v>
      </c>
      <c r="C50" s="56"/>
      <c r="D50" s="56"/>
      <c r="E50" s="68" t="s">
        <v>537</v>
      </c>
      <c r="F50" s="56" t="s">
        <v>159</v>
      </c>
      <c r="G50" s="159"/>
      <c r="H50" s="158">
        <f>H49</f>
        <v>25000</v>
      </c>
      <c r="I50" s="65"/>
      <c r="J50" s="197"/>
    </row>
    <row r="51" spans="1:10" x14ac:dyDescent="0.3">
      <c r="A51" s="45"/>
      <c r="B51" s="56"/>
      <c r="C51" s="56"/>
      <c r="D51" s="56"/>
      <c r="E51" s="57"/>
      <c r="F51" s="58"/>
      <c r="G51" s="56"/>
      <c r="H51" s="56"/>
      <c r="I51" s="59"/>
      <c r="J51" s="197"/>
    </row>
    <row r="52" spans="1:10" x14ac:dyDescent="0.3">
      <c r="A52" s="45"/>
      <c r="B52" s="60" t="s">
        <v>103</v>
      </c>
      <c r="C52" s="60"/>
      <c r="D52" s="60" t="s">
        <v>255</v>
      </c>
      <c r="E52" s="57" t="s">
        <v>163</v>
      </c>
      <c r="F52" s="56"/>
      <c r="G52" s="61"/>
      <c r="H52" s="56"/>
      <c r="I52" s="64"/>
      <c r="J52" s="197"/>
    </row>
    <row r="53" spans="1:10" x14ac:dyDescent="0.3">
      <c r="A53" s="45"/>
      <c r="B53" s="56" t="s">
        <v>104</v>
      </c>
      <c r="C53" s="56"/>
      <c r="D53" s="56"/>
      <c r="E53" s="63" t="s">
        <v>582</v>
      </c>
      <c r="F53" s="56" t="s">
        <v>158</v>
      </c>
      <c r="G53" s="61">
        <v>1</v>
      </c>
      <c r="H53" s="64">
        <f>5500*12</f>
        <v>66000</v>
      </c>
      <c r="I53" s="65"/>
      <c r="J53" s="197"/>
    </row>
    <row r="54" spans="1:10" x14ac:dyDescent="0.3">
      <c r="A54" s="45"/>
      <c r="B54" s="56" t="s">
        <v>107</v>
      </c>
      <c r="C54" s="56"/>
      <c r="D54" s="56"/>
      <c r="E54" s="66" t="s">
        <v>538</v>
      </c>
      <c r="F54" s="56" t="s">
        <v>159</v>
      </c>
      <c r="G54" s="69"/>
      <c r="H54" s="134">
        <f>H53</f>
        <v>66000</v>
      </c>
      <c r="I54" s="65"/>
      <c r="J54" s="197"/>
    </row>
    <row r="55" spans="1:10" x14ac:dyDescent="0.3">
      <c r="A55" s="45"/>
      <c r="B55" s="56"/>
      <c r="C55" s="56"/>
      <c r="D55" s="56"/>
      <c r="E55" s="66"/>
      <c r="F55" s="56"/>
      <c r="G55" s="69"/>
      <c r="H55" s="134"/>
      <c r="I55" s="65"/>
      <c r="J55" s="197"/>
    </row>
    <row r="56" spans="1:10" x14ac:dyDescent="0.3">
      <c r="A56" s="45"/>
      <c r="B56" s="60" t="s">
        <v>134</v>
      </c>
      <c r="C56" s="60"/>
      <c r="D56" s="60" t="s">
        <v>255</v>
      </c>
      <c r="E56" s="57" t="s">
        <v>540</v>
      </c>
      <c r="F56" s="56"/>
      <c r="G56" s="61"/>
      <c r="H56" s="56"/>
      <c r="I56" s="64"/>
      <c r="J56" s="197"/>
    </row>
    <row r="57" spans="1:10" x14ac:dyDescent="0.3">
      <c r="A57" s="45"/>
      <c r="B57" s="56" t="s">
        <v>185</v>
      </c>
      <c r="C57" s="56"/>
      <c r="D57" s="56"/>
      <c r="E57" s="63" t="s">
        <v>583</v>
      </c>
      <c r="F57" s="56" t="s">
        <v>158</v>
      </c>
      <c r="G57" s="61">
        <v>1</v>
      </c>
      <c r="H57" s="64">
        <f>4500*12</f>
        <v>54000</v>
      </c>
      <c r="I57" s="65"/>
      <c r="J57" s="197"/>
    </row>
    <row r="58" spans="1:10" x14ac:dyDescent="0.3">
      <c r="A58" s="45"/>
      <c r="B58" s="56" t="s">
        <v>186</v>
      </c>
      <c r="C58" s="56"/>
      <c r="D58" s="56"/>
      <c r="E58" s="66" t="s">
        <v>539</v>
      </c>
      <c r="F58" s="56" t="s">
        <v>159</v>
      </c>
      <c r="G58" s="159"/>
      <c r="H58" s="186">
        <f>H57</f>
        <v>54000</v>
      </c>
      <c r="I58" s="65"/>
      <c r="J58" s="197"/>
    </row>
    <row r="59" spans="1:10" x14ac:dyDescent="0.3">
      <c r="A59" s="45"/>
      <c r="B59" s="56"/>
      <c r="C59" s="56"/>
      <c r="D59" s="56"/>
      <c r="E59" s="66"/>
      <c r="F59" s="56"/>
      <c r="G59" s="61"/>
      <c r="H59" s="62"/>
      <c r="I59" s="65"/>
      <c r="J59" s="197"/>
    </row>
    <row r="60" spans="1:10" x14ac:dyDescent="0.3">
      <c r="A60" s="45"/>
      <c r="B60" s="56"/>
      <c r="C60" s="56"/>
      <c r="D60" s="56"/>
      <c r="E60" s="66"/>
      <c r="F60" s="56"/>
      <c r="G60" s="61"/>
      <c r="H60" s="62"/>
      <c r="I60" s="65"/>
      <c r="J60" s="197"/>
    </row>
    <row r="61" spans="1:10" x14ac:dyDescent="0.3">
      <c r="A61" s="45"/>
      <c r="B61" s="60" t="s">
        <v>134</v>
      </c>
      <c r="C61" s="60"/>
      <c r="D61" s="60" t="s">
        <v>254</v>
      </c>
      <c r="E61" s="57" t="s">
        <v>175</v>
      </c>
      <c r="F61" s="56"/>
      <c r="G61" s="61"/>
      <c r="H61" s="62"/>
      <c r="I61" s="65"/>
      <c r="J61" s="197"/>
    </row>
    <row r="62" spans="1:10" ht="22.2" customHeight="1" x14ac:dyDescent="0.3">
      <c r="A62" s="45"/>
      <c r="B62" s="56" t="s">
        <v>185</v>
      </c>
      <c r="C62" s="56"/>
      <c r="D62" s="56"/>
      <c r="E62" s="63" t="s">
        <v>177</v>
      </c>
      <c r="F62" s="56"/>
      <c r="G62" s="61"/>
      <c r="H62" s="61"/>
      <c r="I62" s="65"/>
      <c r="J62" s="197"/>
    </row>
    <row r="63" spans="1:10" x14ac:dyDescent="0.3">
      <c r="A63" s="45"/>
      <c r="B63" s="56" t="s">
        <v>469</v>
      </c>
      <c r="C63" s="56"/>
      <c r="D63" s="56"/>
      <c r="E63" s="66" t="s">
        <v>532</v>
      </c>
      <c r="F63" s="56" t="s">
        <v>576</v>
      </c>
      <c r="G63" s="61">
        <v>1</v>
      </c>
      <c r="H63" s="64">
        <f>20000*12</f>
        <v>240000</v>
      </c>
      <c r="I63" s="65"/>
      <c r="J63" s="197"/>
    </row>
    <row r="64" spans="1:10" x14ac:dyDescent="0.3">
      <c r="A64" s="45"/>
      <c r="B64" s="56"/>
      <c r="C64" s="56"/>
      <c r="D64" s="56"/>
      <c r="E64" s="66"/>
      <c r="F64" s="56"/>
      <c r="G64" s="61"/>
      <c r="H64" s="64"/>
      <c r="I64" s="65"/>
      <c r="J64" s="197"/>
    </row>
    <row r="65" spans="1:17" ht="28.95" customHeight="1" x14ac:dyDescent="0.3">
      <c r="A65" s="45"/>
      <c r="B65" s="56" t="s">
        <v>470</v>
      </c>
      <c r="C65" s="56"/>
      <c r="D65" s="56"/>
      <c r="E65" s="54" t="s">
        <v>187</v>
      </c>
      <c r="F65" s="56" t="s">
        <v>30</v>
      </c>
      <c r="G65" s="61">
        <v>1</v>
      </c>
      <c r="H65" s="64"/>
      <c r="I65" s="65"/>
      <c r="J65" s="197"/>
    </row>
    <row r="66" spans="1:17" x14ac:dyDescent="0.3">
      <c r="A66" s="45"/>
      <c r="B66" s="56"/>
      <c r="C66" s="56"/>
      <c r="D66" s="56"/>
      <c r="E66" s="54"/>
      <c r="F66" s="56"/>
      <c r="G66" s="61"/>
      <c r="H66" s="64"/>
      <c r="I66" s="65"/>
      <c r="J66" s="197"/>
    </row>
    <row r="67" spans="1:17" x14ac:dyDescent="0.3">
      <c r="A67" s="45"/>
      <c r="B67" s="56" t="s">
        <v>471</v>
      </c>
      <c r="C67" s="56"/>
      <c r="D67" s="56"/>
      <c r="E67" s="54" t="s">
        <v>188</v>
      </c>
      <c r="F67" s="56" t="s">
        <v>30</v>
      </c>
      <c r="G67" s="61">
        <v>1</v>
      </c>
      <c r="H67" s="64"/>
      <c r="I67" s="65"/>
      <c r="J67" s="197"/>
    </row>
    <row r="68" spans="1:17" x14ac:dyDescent="0.3">
      <c r="A68" s="45"/>
      <c r="B68" s="56"/>
      <c r="C68" s="56"/>
      <c r="D68" s="56"/>
      <c r="E68" s="54"/>
      <c r="F68" s="56"/>
      <c r="G68" s="61"/>
      <c r="H68" s="64"/>
      <c r="I68" s="65"/>
      <c r="J68" s="197"/>
    </row>
    <row r="69" spans="1:17" ht="22.8" x14ac:dyDescent="0.3">
      <c r="A69" s="45"/>
      <c r="B69" s="56" t="s">
        <v>472</v>
      </c>
      <c r="C69" s="56"/>
      <c r="D69" s="56"/>
      <c r="E69" s="54" t="s">
        <v>189</v>
      </c>
      <c r="F69" s="56" t="s">
        <v>30</v>
      </c>
      <c r="G69" s="61">
        <v>1</v>
      </c>
      <c r="H69" s="64"/>
      <c r="I69" s="65"/>
      <c r="J69" s="197"/>
    </row>
    <row r="70" spans="1:17" x14ac:dyDescent="0.3">
      <c r="A70" s="45"/>
      <c r="B70" s="56"/>
      <c r="C70" s="56"/>
      <c r="D70" s="56"/>
      <c r="E70" s="54"/>
      <c r="F70" s="56"/>
      <c r="G70" s="61"/>
      <c r="H70" s="64"/>
      <c r="I70" s="65"/>
      <c r="J70" s="197"/>
    </row>
    <row r="71" spans="1:17" ht="22.8" x14ac:dyDescent="0.3">
      <c r="A71" s="45"/>
      <c r="B71" s="56" t="s">
        <v>473</v>
      </c>
      <c r="C71" s="56"/>
      <c r="D71" s="56"/>
      <c r="E71" s="54" t="s">
        <v>190</v>
      </c>
      <c r="F71" s="56" t="s">
        <v>270</v>
      </c>
      <c r="G71" s="61">
        <f>64*2</f>
        <v>128</v>
      </c>
      <c r="H71" s="64"/>
      <c r="I71" s="65"/>
      <c r="J71" s="197"/>
    </row>
    <row r="72" spans="1:17" x14ac:dyDescent="0.3">
      <c r="A72" s="45"/>
      <c r="B72" s="56"/>
      <c r="C72" s="56"/>
      <c r="D72" s="56"/>
      <c r="E72" s="54"/>
      <c r="F72" s="56"/>
      <c r="G72" s="61"/>
      <c r="H72" s="64"/>
      <c r="I72" s="65"/>
      <c r="J72" s="197"/>
      <c r="K72" s="191"/>
      <c r="L72" s="34"/>
      <c r="M72" s="34"/>
      <c r="N72" s="34"/>
      <c r="O72" s="34"/>
      <c r="P72" s="34"/>
    </row>
    <row r="73" spans="1:17" x14ac:dyDescent="0.3">
      <c r="A73" s="45"/>
      <c r="B73" s="56" t="s">
        <v>474</v>
      </c>
      <c r="C73" s="56"/>
      <c r="D73" s="56"/>
      <c r="E73" s="54" t="s">
        <v>259</v>
      </c>
      <c r="F73" s="56" t="s">
        <v>30</v>
      </c>
      <c r="G73" s="61">
        <v>1</v>
      </c>
      <c r="H73" s="64"/>
      <c r="I73" s="65"/>
      <c r="J73" s="197"/>
      <c r="K73" s="191"/>
      <c r="L73" s="34"/>
      <c r="M73" s="34"/>
      <c r="N73" s="34"/>
      <c r="O73" s="34"/>
      <c r="P73" s="34"/>
    </row>
    <row r="74" spans="1:17" x14ac:dyDescent="0.3">
      <c r="A74" s="45"/>
      <c r="B74" s="56"/>
      <c r="C74" s="56"/>
      <c r="D74" s="56"/>
      <c r="E74" s="54"/>
      <c r="F74" s="56"/>
      <c r="G74" s="61"/>
      <c r="H74" s="64"/>
      <c r="I74" s="65"/>
      <c r="J74" s="197"/>
      <c r="K74" s="191"/>
      <c r="L74" s="34"/>
      <c r="M74" s="34"/>
      <c r="N74" s="34"/>
      <c r="O74" s="34"/>
      <c r="P74" s="34"/>
    </row>
    <row r="75" spans="1:17" ht="22.8" x14ac:dyDescent="0.3">
      <c r="A75" s="45"/>
      <c r="B75" s="56" t="s">
        <v>475</v>
      </c>
      <c r="C75" s="56"/>
      <c r="D75" s="56"/>
      <c r="E75" s="54" t="s">
        <v>577</v>
      </c>
      <c r="F75" s="56" t="s">
        <v>159</v>
      </c>
      <c r="G75" s="69"/>
      <c r="H75" s="64">
        <f>I63+I65+I67+I69+I71+I73</f>
        <v>0</v>
      </c>
      <c r="I75" s="65"/>
      <c r="J75" s="197"/>
      <c r="K75" s="199"/>
      <c r="L75" s="104"/>
      <c r="M75" s="104"/>
      <c r="N75" s="104"/>
      <c r="O75" s="104"/>
      <c r="P75" s="104"/>
    </row>
    <row r="76" spans="1:17" x14ac:dyDescent="0.3">
      <c r="A76" s="45"/>
      <c r="B76" s="105"/>
      <c r="C76" s="105"/>
      <c r="D76" s="105"/>
      <c r="E76" s="105"/>
      <c r="F76" s="105"/>
      <c r="G76" s="105"/>
      <c r="H76" s="105"/>
      <c r="I76" s="107"/>
      <c r="J76" s="197"/>
    </row>
    <row r="77" spans="1:17" s="150" customFormat="1" x14ac:dyDescent="0.3">
      <c r="A77" s="173"/>
      <c r="B77" s="250" t="s">
        <v>178</v>
      </c>
      <c r="C77" s="251"/>
      <c r="D77" s="251"/>
      <c r="E77" s="251"/>
      <c r="F77" s="251"/>
      <c r="G77" s="251"/>
      <c r="H77" s="252"/>
      <c r="I77" s="73"/>
      <c r="J77" s="198"/>
      <c r="K77" s="198"/>
      <c r="L77" s="174"/>
      <c r="M77" s="174"/>
      <c r="N77" s="174"/>
      <c r="O77" s="174"/>
      <c r="P77" s="174"/>
      <c r="Q77" s="174"/>
    </row>
    <row r="78" spans="1:17" s="150" customFormat="1" x14ac:dyDescent="0.3">
      <c r="A78" s="173"/>
      <c r="B78" s="249" t="s">
        <v>145</v>
      </c>
      <c r="C78" s="249"/>
      <c r="D78" s="249"/>
      <c r="E78" s="249"/>
      <c r="F78" s="249"/>
      <c r="G78" s="249"/>
      <c r="H78" s="249"/>
      <c r="I78" s="249"/>
      <c r="J78" s="198"/>
      <c r="K78" s="198"/>
      <c r="L78" s="174"/>
      <c r="M78" s="174"/>
      <c r="N78" s="174"/>
      <c r="O78" s="174"/>
      <c r="P78" s="174"/>
      <c r="Q78" s="174"/>
    </row>
    <row r="79" spans="1:17" s="150" customFormat="1" x14ac:dyDescent="0.3">
      <c r="A79" s="173"/>
      <c r="B79" s="248" t="s">
        <v>14</v>
      </c>
      <c r="C79" s="248"/>
      <c r="D79" s="248"/>
      <c r="E79" s="248"/>
      <c r="F79" s="248"/>
      <c r="G79" s="248"/>
      <c r="H79" s="248"/>
      <c r="I79" s="248"/>
      <c r="J79" s="198"/>
      <c r="K79" s="198"/>
      <c r="L79" s="174"/>
      <c r="M79" s="174"/>
      <c r="N79" s="174"/>
      <c r="O79" s="174"/>
      <c r="P79" s="174"/>
      <c r="Q79" s="174"/>
    </row>
    <row r="80" spans="1:17" s="150" customFormat="1" x14ac:dyDescent="0.3">
      <c r="A80" s="173"/>
      <c r="B80" s="249" t="s">
        <v>11</v>
      </c>
      <c r="C80" s="249"/>
      <c r="D80" s="249"/>
      <c r="E80" s="249"/>
      <c r="F80" s="249"/>
      <c r="G80" s="253" t="s">
        <v>584</v>
      </c>
      <c r="H80" s="253"/>
      <c r="I80" s="253"/>
      <c r="J80" s="198"/>
      <c r="K80" s="198"/>
      <c r="L80" s="174"/>
      <c r="M80" s="174"/>
      <c r="N80" s="174"/>
      <c r="O80" s="174"/>
      <c r="P80" s="174"/>
      <c r="Q80" s="174"/>
    </row>
    <row r="81" spans="1:18" s="150" customFormat="1" x14ac:dyDescent="0.3">
      <c r="A81" s="173"/>
      <c r="B81" s="250" t="s">
        <v>153</v>
      </c>
      <c r="C81" s="251"/>
      <c r="D81" s="251"/>
      <c r="E81" s="251"/>
      <c r="F81" s="251"/>
      <c r="G81" s="251"/>
      <c r="H81" s="251"/>
      <c r="I81" s="252"/>
      <c r="J81" s="198"/>
      <c r="K81" s="198"/>
      <c r="L81" s="174"/>
      <c r="M81" s="174"/>
      <c r="N81" s="174"/>
      <c r="O81" s="174"/>
      <c r="P81" s="174"/>
      <c r="Q81" s="174"/>
    </row>
    <row r="82" spans="1:18" s="150" customFormat="1" x14ac:dyDescent="0.3">
      <c r="A82" s="173"/>
      <c r="B82" s="254" t="s">
        <v>575</v>
      </c>
      <c r="C82" s="255"/>
      <c r="D82" s="255"/>
      <c r="E82" s="255"/>
      <c r="F82" s="255"/>
      <c r="G82" s="255"/>
      <c r="H82" s="255"/>
      <c r="I82" s="256"/>
      <c r="J82" s="198"/>
      <c r="K82" s="198"/>
      <c r="L82" s="174"/>
      <c r="M82" s="174"/>
      <c r="N82" s="174"/>
      <c r="O82" s="174"/>
      <c r="P82" s="174"/>
      <c r="Q82" s="174"/>
    </row>
    <row r="83" spans="1:18" s="150" customFormat="1" ht="24" x14ac:dyDescent="0.3">
      <c r="A83" s="173"/>
      <c r="B83" s="175" t="s">
        <v>16</v>
      </c>
      <c r="C83" s="175" t="s">
        <v>570</v>
      </c>
      <c r="D83" s="175" t="s">
        <v>17</v>
      </c>
      <c r="E83" s="176" t="s">
        <v>2</v>
      </c>
      <c r="F83" s="176" t="s">
        <v>18</v>
      </c>
      <c r="G83" s="176" t="s">
        <v>19</v>
      </c>
      <c r="H83" s="177" t="s">
        <v>20</v>
      </c>
      <c r="I83" s="177" t="s">
        <v>21</v>
      </c>
      <c r="J83" s="198"/>
      <c r="K83" s="198"/>
      <c r="L83" s="174"/>
      <c r="M83" s="174"/>
      <c r="N83" s="174"/>
      <c r="O83" s="174"/>
      <c r="P83" s="174"/>
      <c r="Q83" s="174"/>
    </row>
    <row r="84" spans="1:18" x14ac:dyDescent="0.3">
      <c r="A84" s="45"/>
      <c r="B84" s="254" t="s">
        <v>179</v>
      </c>
      <c r="C84" s="255"/>
      <c r="D84" s="255"/>
      <c r="E84" s="255"/>
      <c r="F84" s="255"/>
      <c r="G84" s="255"/>
      <c r="H84" s="256"/>
      <c r="I84" s="73"/>
      <c r="J84" s="197"/>
      <c r="N84" s="143"/>
      <c r="R84" s="15"/>
    </row>
    <row r="85" spans="1:18" x14ac:dyDescent="0.3">
      <c r="A85" s="45"/>
      <c r="B85" s="56"/>
      <c r="C85" s="56"/>
      <c r="D85" s="105"/>
      <c r="E85" s="54"/>
      <c r="F85" s="56"/>
      <c r="G85" s="69"/>
      <c r="H85" s="64"/>
      <c r="I85" s="65"/>
      <c r="J85" s="197"/>
    </row>
    <row r="86" spans="1:18" x14ac:dyDescent="0.3">
      <c r="A86" s="45"/>
      <c r="B86" s="60" t="s">
        <v>137</v>
      </c>
      <c r="C86" s="60"/>
      <c r="D86" s="60" t="s">
        <v>253</v>
      </c>
      <c r="E86" s="57" t="s">
        <v>476</v>
      </c>
      <c r="F86" s="105"/>
      <c r="G86" s="105"/>
      <c r="H86" s="105"/>
      <c r="I86" s="107"/>
      <c r="J86" s="197"/>
    </row>
    <row r="87" spans="1:18" ht="22.8" x14ac:dyDescent="0.3">
      <c r="A87" s="45"/>
      <c r="B87" s="56" t="s">
        <v>350</v>
      </c>
      <c r="C87" s="56"/>
      <c r="D87" s="105"/>
      <c r="E87" s="63" t="s">
        <v>172</v>
      </c>
      <c r="F87" s="56" t="s">
        <v>30</v>
      </c>
      <c r="G87" s="61">
        <v>1</v>
      </c>
      <c r="H87" s="64">
        <v>80000</v>
      </c>
      <c r="I87" s="65"/>
      <c r="J87" s="197"/>
    </row>
    <row r="88" spans="1:18" x14ac:dyDescent="0.3">
      <c r="A88" s="45"/>
      <c r="B88" s="56" t="s">
        <v>466</v>
      </c>
      <c r="C88" s="56"/>
      <c r="D88" s="105"/>
      <c r="E88" s="66" t="s">
        <v>578</v>
      </c>
      <c r="F88" s="56" t="s">
        <v>159</v>
      </c>
      <c r="G88" s="69"/>
      <c r="H88" s="64"/>
      <c r="I88" s="65"/>
      <c r="J88" s="197"/>
    </row>
    <row r="89" spans="1:18" x14ac:dyDescent="0.3">
      <c r="A89" s="45"/>
      <c r="B89" s="105"/>
      <c r="C89" s="105"/>
      <c r="D89" s="105"/>
      <c r="E89" s="66"/>
      <c r="F89" s="56"/>
      <c r="G89" s="61"/>
      <c r="H89" s="64"/>
      <c r="I89" s="107"/>
      <c r="J89" s="197"/>
    </row>
    <row r="90" spans="1:18" x14ac:dyDescent="0.3">
      <c r="A90" s="45"/>
      <c r="B90" s="60" t="s">
        <v>140</v>
      </c>
      <c r="C90" s="60"/>
      <c r="D90" s="60" t="s">
        <v>252</v>
      </c>
      <c r="E90" s="57" t="s">
        <v>166</v>
      </c>
      <c r="F90" s="56"/>
      <c r="G90" s="61"/>
      <c r="H90" s="64"/>
      <c r="I90" s="107"/>
      <c r="J90" s="197"/>
    </row>
    <row r="91" spans="1:18" x14ac:dyDescent="0.3">
      <c r="A91" s="45"/>
      <c r="B91" s="56" t="s">
        <v>351</v>
      </c>
      <c r="C91" s="56"/>
      <c r="D91" s="105"/>
      <c r="E91" s="54" t="s">
        <v>477</v>
      </c>
      <c r="F91" s="56" t="s">
        <v>30</v>
      </c>
      <c r="G91" s="61">
        <v>1</v>
      </c>
      <c r="H91" s="64">
        <v>150000</v>
      </c>
      <c r="I91" s="65"/>
      <c r="J91" s="197"/>
    </row>
    <row r="92" spans="1:18" ht="22.8" x14ac:dyDescent="0.3">
      <c r="A92" s="45"/>
      <c r="B92" s="56" t="s">
        <v>479</v>
      </c>
      <c r="C92" s="56"/>
      <c r="D92" s="105"/>
      <c r="E92" s="155" t="s">
        <v>579</v>
      </c>
      <c r="F92" s="56" t="s">
        <v>159</v>
      </c>
      <c r="G92" s="69"/>
      <c r="H92" s="64"/>
      <c r="I92" s="65"/>
      <c r="J92" s="197"/>
    </row>
    <row r="93" spans="1:18" x14ac:dyDescent="0.3">
      <c r="A93" s="45"/>
      <c r="B93" s="56"/>
      <c r="C93" s="56"/>
      <c r="D93" s="105"/>
      <c r="E93" s="54"/>
      <c r="F93" s="56"/>
      <c r="G93" s="61"/>
      <c r="H93" s="64"/>
      <c r="I93" s="107"/>
      <c r="J93" s="197"/>
    </row>
    <row r="94" spans="1:18" ht="22.8" x14ac:dyDescent="0.3">
      <c r="A94" s="45"/>
      <c r="B94" s="56" t="s">
        <v>480</v>
      </c>
      <c r="C94" s="56"/>
      <c r="D94" s="105"/>
      <c r="E94" s="54" t="s">
        <v>478</v>
      </c>
      <c r="F94" s="56" t="s">
        <v>30</v>
      </c>
      <c r="G94" s="61">
        <v>1</v>
      </c>
      <c r="H94" s="64">
        <f>12000*6</f>
        <v>72000</v>
      </c>
      <c r="I94" s="65"/>
      <c r="J94" s="197"/>
    </row>
    <row r="95" spans="1:18" ht="22.8" x14ac:dyDescent="0.3">
      <c r="A95" s="45"/>
      <c r="B95" s="56" t="s">
        <v>481</v>
      </c>
      <c r="C95" s="56"/>
      <c r="D95" s="105"/>
      <c r="E95" s="155" t="s">
        <v>580</v>
      </c>
      <c r="F95" s="56" t="s">
        <v>159</v>
      </c>
      <c r="G95" s="69"/>
      <c r="H95" s="64"/>
      <c r="I95" s="65"/>
      <c r="J95" s="197"/>
    </row>
    <row r="96" spans="1:18" x14ac:dyDescent="0.3">
      <c r="A96" s="45"/>
      <c r="B96" s="56"/>
      <c r="C96" s="56"/>
      <c r="D96" s="105"/>
      <c r="E96" s="54"/>
      <c r="F96" s="56"/>
      <c r="G96" s="69"/>
      <c r="H96" s="64"/>
      <c r="I96" s="65"/>
      <c r="J96" s="197"/>
    </row>
    <row r="97" spans="1:22" x14ac:dyDescent="0.3">
      <c r="A97" s="45"/>
      <c r="B97" s="60" t="s">
        <v>191</v>
      </c>
      <c r="C97" s="60"/>
      <c r="D97" s="60" t="s">
        <v>250</v>
      </c>
      <c r="E97" s="106" t="s">
        <v>181</v>
      </c>
      <c r="F97" s="106"/>
      <c r="G97" s="60"/>
      <c r="H97" s="64"/>
      <c r="I97" s="106"/>
      <c r="J97" s="197"/>
    </row>
    <row r="98" spans="1:22" x14ac:dyDescent="0.3">
      <c r="A98" s="45"/>
      <c r="B98" s="52"/>
      <c r="C98" s="52"/>
      <c r="D98" s="52"/>
      <c r="E98" s="53" t="s">
        <v>156</v>
      </c>
      <c r="F98" s="54"/>
      <c r="G98" s="52"/>
      <c r="H98" s="64"/>
      <c r="I98" s="74"/>
      <c r="J98" s="197"/>
    </row>
    <row r="99" spans="1:22" x14ac:dyDescent="0.3">
      <c r="A99" s="45"/>
      <c r="B99" s="56"/>
      <c r="C99" s="56"/>
      <c r="D99" s="56"/>
      <c r="E99" s="57"/>
      <c r="F99" s="58"/>
      <c r="G99" s="56"/>
      <c r="H99" s="64"/>
      <c r="I99" s="75"/>
      <c r="J99" s="197"/>
    </row>
    <row r="100" spans="1:22" x14ac:dyDescent="0.3">
      <c r="A100" s="45"/>
      <c r="B100" s="60" t="s">
        <v>368</v>
      </c>
      <c r="C100" s="60"/>
      <c r="D100" s="56"/>
      <c r="E100" s="76" t="s">
        <v>182</v>
      </c>
      <c r="F100" s="56"/>
      <c r="G100" s="61"/>
      <c r="H100" s="64"/>
      <c r="I100" s="58"/>
      <c r="J100" s="197"/>
    </row>
    <row r="101" spans="1:22" x14ac:dyDescent="0.3">
      <c r="A101" s="45"/>
      <c r="B101" s="56" t="s">
        <v>194</v>
      </c>
      <c r="C101" s="56"/>
      <c r="D101" s="56"/>
      <c r="E101" s="54" t="s">
        <v>372</v>
      </c>
      <c r="F101" s="56" t="s">
        <v>183</v>
      </c>
      <c r="G101" s="61">
        <v>1</v>
      </c>
      <c r="H101" s="64">
        <f>ROUND(((181000+198857)*1.1),0)</f>
        <v>417843</v>
      </c>
      <c r="I101" s="65"/>
      <c r="J101" s="197"/>
    </row>
    <row r="102" spans="1:22" x14ac:dyDescent="0.3">
      <c r="A102" s="45"/>
      <c r="B102" s="56" t="s">
        <v>197</v>
      </c>
      <c r="C102" s="56"/>
      <c r="D102" s="56"/>
      <c r="E102" s="66" t="s">
        <v>485</v>
      </c>
      <c r="F102" s="56" t="s">
        <v>159</v>
      </c>
      <c r="G102" s="69"/>
      <c r="H102" s="64"/>
      <c r="I102" s="65"/>
      <c r="J102" s="197"/>
      <c r="P102" s="143"/>
    </row>
    <row r="103" spans="1:22" x14ac:dyDescent="0.3">
      <c r="A103" s="45"/>
      <c r="B103" s="56"/>
      <c r="C103" s="56"/>
      <c r="D103" s="56"/>
      <c r="E103" s="66"/>
      <c r="F103" s="56"/>
      <c r="G103" s="69"/>
      <c r="H103" s="64"/>
      <c r="I103" s="65"/>
      <c r="J103" s="197"/>
      <c r="P103" s="143"/>
    </row>
    <row r="104" spans="1:22" ht="22.8" x14ac:dyDescent="0.3">
      <c r="A104" s="45"/>
      <c r="B104" s="56" t="s">
        <v>199</v>
      </c>
      <c r="C104" s="56"/>
      <c r="D104" s="56"/>
      <c r="E104" s="54" t="s">
        <v>483</v>
      </c>
      <c r="F104" s="56" t="s">
        <v>183</v>
      </c>
      <c r="G104" s="61">
        <v>1</v>
      </c>
      <c r="H104" s="64">
        <f>(35000+85000+15000)*1.15</f>
        <v>155250</v>
      </c>
      <c r="I104" s="65"/>
      <c r="J104" s="197"/>
      <c r="P104" s="143"/>
    </row>
    <row r="105" spans="1:22" x14ac:dyDescent="0.3">
      <c r="A105" s="45"/>
      <c r="B105" s="56" t="s">
        <v>201</v>
      </c>
      <c r="C105" s="56"/>
      <c r="D105" s="56"/>
      <c r="E105" s="66" t="s">
        <v>484</v>
      </c>
      <c r="F105" s="56" t="s">
        <v>159</v>
      </c>
      <c r="G105" s="69"/>
      <c r="H105" s="64"/>
      <c r="I105" s="65"/>
      <c r="J105" s="197"/>
      <c r="P105" s="143"/>
      <c r="V105" s="9"/>
    </row>
    <row r="106" spans="1:22" x14ac:dyDescent="0.3">
      <c r="A106" s="45"/>
      <c r="B106" s="60"/>
      <c r="C106" s="60"/>
      <c r="D106" s="56"/>
      <c r="E106" s="76"/>
      <c r="F106" s="56"/>
      <c r="G106" s="61"/>
      <c r="H106" s="64"/>
      <c r="I106" s="75"/>
      <c r="J106" s="197"/>
      <c r="L106" s="143"/>
      <c r="M106" s="143"/>
      <c r="N106" s="143"/>
      <c r="O106" s="143"/>
      <c r="P106" s="143"/>
      <c r="V106" s="16"/>
    </row>
    <row r="107" spans="1:22" x14ac:dyDescent="0.3">
      <c r="A107" s="45"/>
      <c r="B107" s="60" t="s">
        <v>238</v>
      </c>
      <c r="C107" s="60"/>
      <c r="D107" s="56"/>
      <c r="E107" s="76" t="s">
        <v>257</v>
      </c>
      <c r="F107" s="56"/>
      <c r="G107" s="61"/>
      <c r="H107" s="64"/>
      <c r="I107" s="58"/>
      <c r="J107" s="197"/>
      <c r="K107" s="197"/>
      <c r="L107" s="143"/>
      <c r="M107" s="143"/>
      <c r="N107" s="143"/>
      <c r="O107" s="143"/>
      <c r="P107" s="143"/>
      <c r="Q107" s="143"/>
    </row>
    <row r="108" spans="1:22" x14ac:dyDescent="0.3">
      <c r="A108" s="45"/>
      <c r="B108" s="56" t="s">
        <v>205</v>
      </c>
      <c r="C108" s="56"/>
      <c r="D108" s="56"/>
      <c r="E108" s="54" t="s">
        <v>258</v>
      </c>
      <c r="F108" s="56" t="s">
        <v>183</v>
      </c>
      <c r="G108" s="61">
        <v>1</v>
      </c>
      <c r="H108" s="64">
        <v>11470259</v>
      </c>
      <c r="I108" s="65"/>
      <c r="J108" s="197"/>
      <c r="K108" s="197"/>
      <c r="L108" s="143"/>
      <c r="M108" s="143"/>
      <c r="N108" s="143"/>
      <c r="O108" s="143"/>
      <c r="P108" s="143"/>
      <c r="Q108" s="143"/>
    </row>
    <row r="109" spans="1:22" x14ac:dyDescent="0.3">
      <c r="A109" s="45"/>
      <c r="B109" s="56" t="s">
        <v>206</v>
      </c>
      <c r="C109" s="56"/>
      <c r="D109" s="56"/>
      <c r="E109" s="54" t="s">
        <v>362</v>
      </c>
      <c r="F109" s="56" t="s">
        <v>30</v>
      </c>
      <c r="G109" s="61">
        <v>1</v>
      </c>
      <c r="H109" s="64"/>
      <c r="I109" s="65"/>
      <c r="J109" s="197"/>
      <c r="K109" s="197"/>
      <c r="L109" s="143"/>
      <c r="M109" s="143"/>
      <c r="N109" s="143"/>
      <c r="O109" s="143"/>
      <c r="P109" s="143"/>
      <c r="Q109" s="143"/>
    </row>
    <row r="110" spans="1:22" x14ac:dyDescent="0.3">
      <c r="A110" s="45"/>
      <c r="B110" s="56" t="s">
        <v>239</v>
      </c>
      <c r="C110" s="56"/>
      <c r="D110" s="56"/>
      <c r="E110" s="66" t="s">
        <v>533</v>
      </c>
      <c r="F110" s="56" t="s">
        <v>159</v>
      </c>
      <c r="G110" s="69"/>
      <c r="H110" s="64"/>
      <c r="I110" s="65"/>
      <c r="J110" s="197"/>
      <c r="K110" s="197"/>
      <c r="L110" s="143"/>
      <c r="M110" s="143"/>
      <c r="N110" s="143"/>
      <c r="O110" s="143"/>
      <c r="P110" s="143"/>
      <c r="Q110" s="143"/>
    </row>
    <row r="111" spans="1:22" x14ac:dyDescent="0.3">
      <c r="A111" s="45"/>
      <c r="B111" s="56"/>
      <c r="C111" s="56"/>
      <c r="D111" s="56"/>
      <c r="E111" s="66"/>
      <c r="F111" s="56"/>
      <c r="G111" s="61"/>
      <c r="H111" s="67"/>
      <c r="I111" s="65"/>
      <c r="J111" s="197"/>
      <c r="K111" s="197"/>
      <c r="L111" s="143"/>
      <c r="M111" s="143"/>
      <c r="N111" s="143"/>
      <c r="O111" s="143"/>
      <c r="P111" s="143"/>
      <c r="Q111" s="143"/>
    </row>
    <row r="112" spans="1:22" x14ac:dyDescent="0.3">
      <c r="A112" s="45"/>
      <c r="B112" s="60" t="s">
        <v>191</v>
      </c>
      <c r="C112" s="60"/>
      <c r="D112" s="60" t="s">
        <v>237</v>
      </c>
      <c r="E112" s="106" t="s">
        <v>192</v>
      </c>
      <c r="F112" s="56"/>
      <c r="G112" s="61"/>
      <c r="H112" s="67"/>
      <c r="I112" s="65"/>
      <c r="J112" s="197"/>
      <c r="N112" s="9"/>
    </row>
    <row r="113" spans="1:14" x14ac:dyDescent="0.3">
      <c r="A113" s="45"/>
      <c r="B113" s="52"/>
      <c r="C113" s="52"/>
      <c r="D113" s="52"/>
      <c r="E113" s="53" t="s">
        <v>156</v>
      </c>
      <c r="F113" s="54"/>
      <c r="G113" s="52"/>
      <c r="H113" s="52"/>
      <c r="I113" s="77" t="str">
        <f>IF(G113="",IF(F113="","","Rate Only"),"")</f>
        <v/>
      </c>
      <c r="J113" s="197"/>
    </row>
    <row r="114" spans="1:14" x14ac:dyDescent="0.3">
      <c r="A114" s="45"/>
      <c r="B114" s="56"/>
      <c r="C114" s="56"/>
      <c r="D114" s="56"/>
      <c r="E114" s="57"/>
      <c r="F114" s="58"/>
      <c r="G114" s="56"/>
      <c r="H114" s="56"/>
      <c r="I114" s="78" t="str">
        <f>IF(G114="",IF(F114="","","Rate Only"),"")</f>
        <v/>
      </c>
      <c r="J114" s="197"/>
    </row>
    <row r="115" spans="1:14" x14ac:dyDescent="0.3">
      <c r="A115" s="45"/>
      <c r="B115" s="60">
        <v>3.1</v>
      </c>
      <c r="C115" s="60"/>
      <c r="D115" s="60" t="s">
        <v>246</v>
      </c>
      <c r="E115" s="79" t="s">
        <v>193</v>
      </c>
      <c r="F115" s="56"/>
      <c r="G115" s="61"/>
      <c r="H115" s="64"/>
      <c r="I115" s="78" t="str">
        <f>IF(G115="",IF(F115="","","Rate Only"),"")</f>
        <v/>
      </c>
      <c r="J115" s="197"/>
    </row>
    <row r="116" spans="1:14" x14ac:dyDescent="0.3">
      <c r="A116" s="45"/>
      <c r="B116" s="56" t="s">
        <v>194</v>
      </c>
      <c r="C116" s="56"/>
      <c r="D116" s="56"/>
      <c r="E116" s="80" t="s">
        <v>195</v>
      </c>
      <c r="F116" s="56" t="s">
        <v>196</v>
      </c>
      <c r="G116" s="61">
        <v>180</v>
      </c>
      <c r="I116" s="64" t="s">
        <v>169</v>
      </c>
      <c r="J116" s="197"/>
    </row>
    <row r="117" spans="1:14" x14ac:dyDescent="0.3">
      <c r="A117" s="45"/>
      <c r="B117" s="56" t="s">
        <v>197</v>
      </c>
      <c r="C117" s="56"/>
      <c r="D117" s="56"/>
      <c r="E117" s="80" t="s">
        <v>198</v>
      </c>
      <c r="F117" s="56" t="s">
        <v>196</v>
      </c>
      <c r="G117" s="61">
        <v>140</v>
      </c>
      <c r="H117" s="64"/>
      <c r="I117" s="64" t="s">
        <v>169</v>
      </c>
      <c r="J117" s="197"/>
      <c r="N117" s="145"/>
    </row>
    <row r="118" spans="1:14" x14ac:dyDescent="0.3">
      <c r="A118" s="45"/>
      <c r="B118" s="56" t="s">
        <v>199</v>
      </c>
      <c r="C118" s="56"/>
      <c r="D118" s="56"/>
      <c r="E118" s="80" t="s">
        <v>200</v>
      </c>
      <c r="F118" s="56" t="s">
        <v>196</v>
      </c>
      <c r="G118" s="61">
        <v>240</v>
      </c>
      <c r="H118" s="64"/>
      <c r="I118" s="64" t="s">
        <v>169</v>
      </c>
      <c r="J118" s="197"/>
    </row>
    <row r="119" spans="1:14" x14ac:dyDescent="0.3">
      <c r="A119" s="45"/>
      <c r="B119" s="56" t="s">
        <v>201</v>
      </c>
      <c r="C119" s="56"/>
      <c r="D119" s="56"/>
      <c r="E119" s="80" t="s">
        <v>203</v>
      </c>
      <c r="F119" s="56" t="s">
        <v>196</v>
      </c>
      <c r="G119" s="61">
        <v>160</v>
      </c>
      <c r="H119" s="64"/>
      <c r="I119" s="64" t="s">
        <v>169</v>
      </c>
      <c r="J119" s="197"/>
    </row>
    <row r="120" spans="1:14" ht="22.8" x14ac:dyDescent="0.3">
      <c r="A120" s="45"/>
      <c r="B120" s="56" t="s">
        <v>202</v>
      </c>
      <c r="C120" s="56"/>
      <c r="D120" s="56"/>
      <c r="E120" s="81" t="s">
        <v>204</v>
      </c>
      <c r="F120" s="56" t="s">
        <v>196</v>
      </c>
      <c r="G120" s="61">
        <v>40</v>
      </c>
      <c r="H120" s="64"/>
      <c r="I120" s="64" t="s">
        <v>169</v>
      </c>
      <c r="J120" s="197"/>
    </row>
    <row r="121" spans="1:14" x14ac:dyDescent="0.3">
      <c r="A121" s="45"/>
      <c r="B121" s="56"/>
      <c r="C121" s="56"/>
      <c r="D121" s="56"/>
      <c r="E121" s="82"/>
      <c r="F121" s="56"/>
      <c r="G121" s="61"/>
      <c r="H121" s="64"/>
      <c r="I121" s="65"/>
      <c r="J121" s="197"/>
    </row>
    <row r="122" spans="1:14" x14ac:dyDescent="0.3">
      <c r="A122" s="45"/>
      <c r="B122" s="250" t="s">
        <v>178</v>
      </c>
      <c r="C122" s="251"/>
      <c r="D122" s="251"/>
      <c r="E122" s="251"/>
      <c r="F122" s="251"/>
      <c r="G122" s="251"/>
      <c r="H122" s="252"/>
      <c r="I122" s="73"/>
      <c r="J122" s="197"/>
    </row>
    <row r="123" spans="1:14" x14ac:dyDescent="0.3">
      <c r="A123" s="45"/>
      <c r="B123" s="249" t="s">
        <v>145</v>
      </c>
      <c r="C123" s="249"/>
      <c r="D123" s="249"/>
      <c r="E123" s="249"/>
      <c r="F123" s="249"/>
      <c r="G123" s="249"/>
      <c r="H123" s="249"/>
      <c r="I123" s="249"/>
      <c r="J123" s="197"/>
    </row>
    <row r="124" spans="1:14" x14ac:dyDescent="0.3">
      <c r="A124" s="45"/>
      <c r="B124" s="248" t="s">
        <v>14</v>
      </c>
      <c r="C124" s="248"/>
      <c r="D124" s="248"/>
      <c r="E124" s="248"/>
      <c r="F124" s="248"/>
      <c r="G124" s="248"/>
      <c r="H124" s="248"/>
      <c r="I124" s="248"/>
      <c r="J124" s="197"/>
    </row>
    <row r="125" spans="1:14" x14ac:dyDescent="0.3">
      <c r="A125" s="45"/>
      <c r="B125" s="249" t="s">
        <v>11</v>
      </c>
      <c r="C125" s="249"/>
      <c r="D125" s="249"/>
      <c r="E125" s="249"/>
      <c r="F125" s="249"/>
      <c r="G125" s="253" t="s">
        <v>584</v>
      </c>
      <c r="H125" s="253"/>
      <c r="I125" s="253"/>
      <c r="J125" s="197"/>
    </row>
    <row r="126" spans="1:14" x14ac:dyDescent="0.3">
      <c r="A126" s="45"/>
      <c r="B126" s="250" t="s">
        <v>153</v>
      </c>
      <c r="C126" s="251"/>
      <c r="D126" s="251"/>
      <c r="E126" s="251"/>
      <c r="F126" s="251"/>
      <c r="G126" s="251"/>
      <c r="H126" s="251"/>
      <c r="I126" s="252"/>
      <c r="J126" s="197"/>
    </row>
    <row r="127" spans="1:14" x14ac:dyDescent="0.3">
      <c r="A127" s="45"/>
      <c r="B127" s="254" t="s">
        <v>575</v>
      </c>
      <c r="C127" s="255"/>
      <c r="D127" s="255"/>
      <c r="E127" s="255"/>
      <c r="F127" s="255"/>
      <c r="G127" s="255"/>
      <c r="H127" s="255"/>
      <c r="I127" s="256"/>
      <c r="J127" s="197"/>
    </row>
    <row r="128" spans="1:14" ht="24" x14ac:dyDescent="0.3">
      <c r="A128" s="45"/>
      <c r="B128" s="175" t="s">
        <v>16</v>
      </c>
      <c r="C128" s="175" t="s">
        <v>570</v>
      </c>
      <c r="D128" s="175" t="s">
        <v>17</v>
      </c>
      <c r="E128" s="176" t="s">
        <v>2</v>
      </c>
      <c r="F128" s="176" t="s">
        <v>18</v>
      </c>
      <c r="G128" s="176" t="s">
        <v>19</v>
      </c>
      <c r="H128" s="177" t="s">
        <v>20</v>
      </c>
      <c r="I128" s="177" t="s">
        <v>21</v>
      </c>
      <c r="J128" s="197"/>
    </row>
    <row r="129" spans="1:16" x14ac:dyDescent="0.3">
      <c r="A129" s="45"/>
      <c r="B129" s="254" t="s">
        <v>179</v>
      </c>
      <c r="C129" s="255"/>
      <c r="D129" s="255"/>
      <c r="E129" s="255"/>
      <c r="F129" s="255"/>
      <c r="G129" s="255"/>
      <c r="H129" s="256"/>
      <c r="I129" s="73"/>
      <c r="J129" s="197"/>
    </row>
    <row r="130" spans="1:16" x14ac:dyDescent="0.3">
      <c r="A130" s="45"/>
      <c r="B130" s="56"/>
      <c r="C130" s="56"/>
      <c r="D130" s="56"/>
      <c r="E130" s="82"/>
      <c r="F130" s="56"/>
      <c r="G130" s="61"/>
      <c r="H130" s="64"/>
      <c r="I130" s="65"/>
      <c r="J130" s="197"/>
    </row>
    <row r="131" spans="1:16" x14ac:dyDescent="0.3">
      <c r="A131" s="45"/>
      <c r="B131" s="60" t="s">
        <v>238</v>
      </c>
      <c r="C131" s="60"/>
      <c r="D131" s="60" t="s">
        <v>247</v>
      </c>
      <c r="E131" s="79" t="s">
        <v>207</v>
      </c>
      <c r="F131" s="56"/>
      <c r="G131" s="61"/>
      <c r="H131" s="64"/>
      <c r="I131" s="65"/>
      <c r="J131" s="197"/>
    </row>
    <row r="132" spans="1:16" ht="34.200000000000003" x14ac:dyDescent="0.3">
      <c r="A132" s="45"/>
      <c r="B132" s="60"/>
      <c r="C132" s="60"/>
      <c r="D132" s="56"/>
      <c r="E132" s="83" t="s">
        <v>208</v>
      </c>
      <c r="F132" s="56"/>
      <c r="G132" s="61"/>
      <c r="H132" s="64"/>
      <c r="I132" s="65"/>
      <c r="J132" s="197"/>
      <c r="P132" s="9"/>
    </row>
    <row r="133" spans="1:16" x14ac:dyDescent="0.3">
      <c r="A133" s="45"/>
      <c r="B133" s="56" t="s">
        <v>205</v>
      </c>
      <c r="C133" s="56"/>
      <c r="D133" s="56"/>
      <c r="E133" s="82" t="s">
        <v>210</v>
      </c>
      <c r="F133" s="56" t="s">
        <v>196</v>
      </c>
      <c r="G133" s="61">
        <v>15</v>
      </c>
      <c r="H133" s="64"/>
      <c r="I133" s="64" t="s">
        <v>169</v>
      </c>
      <c r="J133" s="197"/>
    </row>
    <row r="134" spans="1:16" x14ac:dyDescent="0.3">
      <c r="A134" s="45"/>
      <c r="B134" s="56" t="s">
        <v>206</v>
      </c>
      <c r="C134" s="56"/>
      <c r="D134" s="56"/>
      <c r="E134" s="82" t="s">
        <v>212</v>
      </c>
      <c r="F134" s="56" t="s">
        <v>196</v>
      </c>
      <c r="G134" s="61">
        <f>24*5</f>
        <v>120</v>
      </c>
      <c r="H134" s="64"/>
      <c r="I134" s="64" t="s">
        <v>169</v>
      </c>
      <c r="J134" s="197"/>
    </row>
    <row r="135" spans="1:16" x14ac:dyDescent="0.3">
      <c r="A135" s="45"/>
      <c r="B135" s="56" t="s">
        <v>239</v>
      </c>
      <c r="C135" s="56"/>
      <c r="D135" s="56"/>
      <c r="E135" s="82" t="s">
        <v>214</v>
      </c>
      <c r="F135" s="56" t="s">
        <v>196</v>
      </c>
      <c r="G135" s="61">
        <v>10</v>
      </c>
      <c r="H135" s="64"/>
      <c r="I135" s="64" t="s">
        <v>169</v>
      </c>
      <c r="J135" s="197"/>
    </row>
    <row r="136" spans="1:16" x14ac:dyDescent="0.3">
      <c r="A136" s="45"/>
      <c r="B136" s="56" t="s">
        <v>240</v>
      </c>
      <c r="C136" s="56"/>
      <c r="D136" s="56"/>
      <c r="E136" s="54" t="s">
        <v>217</v>
      </c>
      <c r="F136" s="56" t="s">
        <v>196</v>
      </c>
      <c r="G136" s="61">
        <v>10</v>
      </c>
      <c r="H136" s="64"/>
      <c r="I136" s="64" t="s">
        <v>169</v>
      </c>
      <c r="J136" s="197"/>
    </row>
    <row r="137" spans="1:16" x14ac:dyDescent="0.3">
      <c r="A137" s="45"/>
      <c r="B137" s="56" t="s">
        <v>241</v>
      </c>
      <c r="C137" s="56"/>
      <c r="D137" s="56"/>
      <c r="E137" s="54" t="s">
        <v>218</v>
      </c>
      <c r="F137" s="56" t="s">
        <v>196</v>
      </c>
      <c r="G137" s="61">
        <v>10</v>
      </c>
      <c r="H137" s="64"/>
      <c r="I137" s="64" t="s">
        <v>169</v>
      </c>
      <c r="J137" s="197"/>
    </row>
    <row r="138" spans="1:16" x14ac:dyDescent="0.3">
      <c r="A138" s="45"/>
      <c r="B138" s="56" t="s">
        <v>242</v>
      </c>
      <c r="C138" s="56"/>
      <c r="D138" s="56"/>
      <c r="E138" s="54" t="s">
        <v>219</v>
      </c>
      <c r="F138" s="56" t="s">
        <v>196</v>
      </c>
      <c r="G138" s="61">
        <v>25</v>
      </c>
      <c r="H138" s="64"/>
      <c r="I138" s="64" t="s">
        <v>169</v>
      </c>
      <c r="J138" s="197"/>
    </row>
    <row r="139" spans="1:16" x14ac:dyDescent="0.3">
      <c r="A139" s="45"/>
      <c r="B139" s="56" t="s">
        <v>243</v>
      </c>
      <c r="C139" s="56"/>
      <c r="D139" s="56"/>
      <c r="E139" s="54" t="s">
        <v>220</v>
      </c>
      <c r="F139" s="56" t="s">
        <v>196</v>
      </c>
      <c r="G139" s="61">
        <v>25</v>
      </c>
      <c r="H139" s="64"/>
      <c r="I139" s="64" t="s">
        <v>169</v>
      </c>
      <c r="J139" s="197"/>
    </row>
    <row r="140" spans="1:16" x14ac:dyDescent="0.3">
      <c r="A140" s="45"/>
      <c r="B140" s="56" t="s">
        <v>244</v>
      </c>
      <c r="C140" s="56"/>
      <c r="D140" s="56"/>
      <c r="E140" s="54" t="s">
        <v>221</v>
      </c>
      <c r="F140" s="56" t="s">
        <v>222</v>
      </c>
      <c r="G140" s="61">
        <v>1</v>
      </c>
      <c r="H140" s="64"/>
      <c r="I140" s="64" t="s">
        <v>169</v>
      </c>
      <c r="J140" s="197"/>
    </row>
    <row r="141" spans="1:16" ht="22.8" x14ac:dyDescent="0.3">
      <c r="A141" s="45"/>
      <c r="B141" s="56" t="s">
        <v>245</v>
      </c>
      <c r="C141" s="56"/>
      <c r="D141" s="56"/>
      <c r="E141" s="54" t="s">
        <v>568</v>
      </c>
      <c r="F141" s="56" t="s">
        <v>30</v>
      </c>
      <c r="G141" s="61">
        <v>1</v>
      </c>
      <c r="H141" s="64"/>
      <c r="I141" s="64" t="s">
        <v>169</v>
      </c>
      <c r="J141" s="197"/>
    </row>
    <row r="142" spans="1:16" x14ac:dyDescent="0.3">
      <c r="A142" s="45"/>
      <c r="B142" s="60"/>
      <c r="C142" s="60"/>
      <c r="D142" s="56"/>
      <c r="E142" s="84"/>
      <c r="F142" s="56"/>
      <c r="G142" s="61"/>
      <c r="H142" s="64"/>
      <c r="I142" s="65"/>
      <c r="J142" s="197"/>
    </row>
    <row r="143" spans="1:16" x14ac:dyDescent="0.3">
      <c r="A143" s="45"/>
      <c r="B143" s="60" t="s">
        <v>249</v>
      </c>
      <c r="C143" s="60"/>
      <c r="D143" s="60" t="s">
        <v>248</v>
      </c>
      <c r="E143" s="79" t="s">
        <v>223</v>
      </c>
      <c r="F143" s="56"/>
      <c r="G143" s="61"/>
      <c r="H143" s="64"/>
      <c r="I143" s="65"/>
      <c r="J143" s="197"/>
    </row>
    <row r="144" spans="1:16" x14ac:dyDescent="0.3">
      <c r="A144" s="45"/>
      <c r="B144" s="56" t="s">
        <v>209</v>
      </c>
      <c r="C144" s="56"/>
      <c r="D144" s="56"/>
      <c r="E144" s="54" t="s">
        <v>224</v>
      </c>
      <c r="F144" s="56" t="s">
        <v>196</v>
      </c>
      <c r="G144" s="61">
        <v>10</v>
      </c>
      <c r="H144" s="64"/>
      <c r="I144" s="64" t="s">
        <v>169</v>
      </c>
      <c r="J144" s="197"/>
    </row>
    <row r="145" spans="1:11" x14ac:dyDescent="0.3">
      <c r="A145" s="45"/>
      <c r="B145" s="56" t="s">
        <v>211</v>
      </c>
      <c r="C145" s="56"/>
      <c r="D145" s="56"/>
      <c r="E145" s="54" t="s">
        <v>225</v>
      </c>
      <c r="F145" s="56" t="s">
        <v>196</v>
      </c>
      <c r="G145" s="61">
        <v>8</v>
      </c>
      <c r="H145" s="64"/>
      <c r="I145" s="64" t="s">
        <v>169</v>
      </c>
      <c r="J145" s="197"/>
    </row>
    <row r="146" spans="1:11" x14ac:dyDescent="0.3">
      <c r="A146" s="45"/>
      <c r="B146" s="56" t="s">
        <v>213</v>
      </c>
      <c r="C146" s="56"/>
      <c r="D146" s="56"/>
      <c r="E146" s="54" t="s">
        <v>226</v>
      </c>
      <c r="F146" s="56" t="s">
        <v>196</v>
      </c>
      <c r="G146" s="61">
        <v>10</v>
      </c>
      <c r="H146" s="64"/>
      <c r="I146" s="64" t="s">
        <v>169</v>
      </c>
      <c r="J146" s="197"/>
    </row>
    <row r="147" spans="1:11" x14ac:dyDescent="0.3">
      <c r="A147" s="45"/>
      <c r="B147" s="56" t="s">
        <v>215</v>
      </c>
      <c r="C147" s="56"/>
      <c r="D147" s="56"/>
      <c r="E147" s="54" t="s">
        <v>227</v>
      </c>
      <c r="F147" s="56" t="s">
        <v>196</v>
      </c>
      <c r="G147" s="61">
        <v>24</v>
      </c>
      <c r="H147" s="64"/>
      <c r="I147" s="64" t="s">
        <v>169</v>
      </c>
      <c r="J147" s="197"/>
    </row>
    <row r="148" spans="1:11" x14ac:dyDescent="0.3">
      <c r="A148" s="45"/>
      <c r="B148" s="56" t="s">
        <v>216</v>
      </c>
      <c r="C148" s="56"/>
      <c r="D148" s="56"/>
      <c r="E148" s="54" t="s">
        <v>408</v>
      </c>
      <c r="F148" s="56" t="s">
        <v>196</v>
      </c>
      <c r="G148" s="61">
        <v>504</v>
      </c>
      <c r="H148" s="64"/>
      <c r="I148" s="64"/>
      <c r="J148" s="197"/>
    </row>
    <row r="149" spans="1:11" ht="22.8" x14ac:dyDescent="0.3">
      <c r="A149" s="45"/>
      <c r="B149" s="56" t="s">
        <v>216</v>
      </c>
      <c r="C149" s="56"/>
      <c r="D149" s="56"/>
      <c r="E149" s="54" t="s">
        <v>567</v>
      </c>
      <c r="F149" s="56" t="s">
        <v>30</v>
      </c>
      <c r="G149" s="61">
        <v>1</v>
      </c>
      <c r="H149" s="64"/>
      <c r="I149" s="64" t="s">
        <v>169</v>
      </c>
      <c r="J149" s="197"/>
    </row>
    <row r="150" spans="1:11" x14ac:dyDescent="0.3">
      <c r="A150" s="45"/>
      <c r="B150" s="56"/>
      <c r="C150" s="56"/>
      <c r="D150" s="56"/>
      <c r="E150" s="54"/>
      <c r="F150" s="56"/>
      <c r="G150" s="61"/>
      <c r="H150" s="64"/>
      <c r="I150" s="65"/>
      <c r="J150" s="197"/>
    </row>
    <row r="151" spans="1:11" s="150" customFormat="1" x14ac:dyDescent="0.3">
      <c r="A151" s="173"/>
      <c r="B151" s="250" t="s">
        <v>231</v>
      </c>
      <c r="C151" s="251"/>
      <c r="D151" s="251"/>
      <c r="E151" s="251"/>
      <c r="F151" s="251"/>
      <c r="G151" s="251"/>
      <c r="H151" s="252"/>
      <c r="I151" s="73"/>
      <c r="J151" s="198"/>
      <c r="K151" s="190"/>
    </row>
    <row r="152" spans="1:11" x14ac:dyDescent="0.3">
      <c r="A152" s="45"/>
      <c r="B152" s="45"/>
      <c r="C152" s="45"/>
      <c r="D152" s="45"/>
      <c r="E152" s="45"/>
      <c r="F152" s="45"/>
      <c r="G152" s="45"/>
      <c r="H152" s="88"/>
      <c r="I152" s="45"/>
      <c r="J152" s="197"/>
    </row>
    <row r="153" spans="1:11" x14ac:dyDescent="0.3">
      <c r="A153" s="45"/>
      <c r="B153" s="45"/>
      <c r="C153" s="45"/>
      <c r="D153" s="45"/>
      <c r="E153" s="45"/>
      <c r="F153" s="45"/>
      <c r="G153" s="45"/>
      <c r="H153" s="88"/>
      <c r="I153" s="45"/>
      <c r="J153" s="197"/>
    </row>
    <row r="154" spans="1:11" x14ac:dyDescent="0.3">
      <c r="A154" s="45"/>
      <c r="B154" s="45"/>
      <c r="C154" s="45"/>
      <c r="D154" s="45"/>
      <c r="E154" s="45"/>
      <c r="F154" s="45"/>
      <c r="G154" s="45"/>
      <c r="H154" s="88"/>
      <c r="I154" s="45"/>
      <c r="J154" s="197"/>
    </row>
    <row r="155" spans="1:11" x14ac:dyDescent="0.3">
      <c r="A155" s="45"/>
      <c r="B155" s="45"/>
      <c r="C155" s="45"/>
      <c r="D155" s="45"/>
      <c r="E155" s="45"/>
      <c r="F155" s="45"/>
      <c r="G155" s="45"/>
      <c r="H155" s="88"/>
      <c r="I155" s="45"/>
      <c r="J155" s="197"/>
    </row>
    <row r="156" spans="1:11" x14ac:dyDescent="0.3">
      <c r="A156" s="45"/>
      <c r="B156" s="45"/>
      <c r="C156" s="45"/>
      <c r="D156" s="45"/>
      <c r="E156" s="45"/>
      <c r="F156" s="45"/>
      <c r="G156" s="45"/>
      <c r="H156" s="88"/>
      <c r="I156" s="45"/>
      <c r="J156" s="197"/>
    </row>
    <row r="157" spans="1:11" x14ac:dyDescent="0.3">
      <c r="A157" s="45"/>
      <c r="B157" s="45"/>
      <c r="C157" s="45"/>
      <c r="D157" s="45"/>
      <c r="E157" s="45"/>
      <c r="F157" s="45"/>
      <c r="G157" s="45"/>
      <c r="H157" s="88"/>
      <c r="I157" s="45"/>
      <c r="J157" s="197"/>
    </row>
    <row r="158" spans="1:11" x14ac:dyDescent="0.3">
      <c r="A158" s="45"/>
      <c r="B158" s="45"/>
      <c r="C158" s="45"/>
      <c r="D158" s="45"/>
      <c r="E158" s="45"/>
      <c r="F158" s="45"/>
      <c r="G158" s="45"/>
      <c r="H158" s="88"/>
      <c r="I158" s="45"/>
      <c r="J158" s="197"/>
    </row>
    <row r="159" spans="1:11" x14ac:dyDescent="0.3">
      <c r="A159" s="45"/>
      <c r="B159" s="45"/>
      <c r="C159" s="45"/>
      <c r="D159" s="45"/>
      <c r="E159" s="45"/>
      <c r="F159" s="45"/>
      <c r="G159" s="45"/>
      <c r="H159" s="88"/>
      <c r="I159" s="45"/>
      <c r="J159" s="197"/>
    </row>
    <row r="160" spans="1:11" x14ac:dyDescent="0.3">
      <c r="A160" s="45"/>
      <c r="B160" s="45"/>
      <c r="C160" s="45"/>
      <c r="D160" s="45"/>
      <c r="E160" s="45"/>
      <c r="F160" s="45"/>
      <c r="G160" s="45"/>
      <c r="H160" s="88"/>
      <c r="I160" s="45"/>
      <c r="J160" s="197"/>
    </row>
    <row r="161" spans="1:10" x14ac:dyDescent="0.3">
      <c r="A161" s="45"/>
      <c r="B161" s="45"/>
      <c r="C161" s="45"/>
      <c r="D161" s="45"/>
      <c r="E161" s="45"/>
      <c r="F161" s="45"/>
      <c r="G161" s="45"/>
      <c r="H161" s="88"/>
      <c r="I161" s="45"/>
      <c r="J161" s="197"/>
    </row>
    <row r="162" spans="1:10" x14ac:dyDescent="0.3">
      <c r="A162" s="45"/>
      <c r="B162" s="45"/>
      <c r="C162" s="45"/>
      <c r="D162" s="45"/>
      <c r="E162" s="45"/>
      <c r="F162" s="45"/>
      <c r="G162" s="45"/>
      <c r="H162" s="88"/>
      <c r="I162" s="45"/>
      <c r="J162" s="197"/>
    </row>
  </sheetData>
  <mergeCells count="31">
    <mergeCell ref="B126:I126"/>
    <mergeCell ref="B127:I127"/>
    <mergeCell ref="B129:H129"/>
    <mergeCell ref="B82:I82"/>
    <mergeCell ref="B122:H122"/>
    <mergeCell ref="B123:I123"/>
    <mergeCell ref="B124:I124"/>
    <mergeCell ref="B125:F125"/>
    <mergeCell ref="G125:I125"/>
    <mergeCell ref="B151:H151"/>
    <mergeCell ref="B36:H36"/>
    <mergeCell ref="B43:H43"/>
    <mergeCell ref="B77:H77"/>
    <mergeCell ref="B84:H84"/>
    <mergeCell ref="B37:I37"/>
    <mergeCell ref="B38:I38"/>
    <mergeCell ref="B39:F39"/>
    <mergeCell ref="G39:I39"/>
    <mergeCell ref="B40:I40"/>
    <mergeCell ref="B41:I41"/>
    <mergeCell ref="B78:I78"/>
    <mergeCell ref="B79:I79"/>
    <mergeCell ref="B80:F80"/>
    <mergeCell ref="G80:I80"/>
    <mergeCell ref="B81:I81"/>
    <mergeCell ref="B6:I6"/>
    <mergeCell ref="B2:I2"/>
    <mergeCell ref="B3:I3"/>
    <mergeCell ref="B4:F4"/>
    <mergeCell ref="G4:I4"/>
    <mergeCell ref="B5:I5"/>
  </mergeCells>
  <phoneticPr fontId="18" type="noConversion"/>
  <pageMargins left="0.7" right="0.7" top="0.75" bottom="0.75" header="0.3" footer="0.3"/>
  <pageSetup scale="53" orientation="landscape" r:id="rId1"/>
  <rowBreaks count="3" manualBreakCount="3">
    <brk id="36" max="8" man="1"/>
    <brk id="77" max="8" man="1"/>
    <brk id="12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811E-CCE0-44F7-A66B-6CF0DC9C1AB4}">
  <dimension ref="A2:O109"/>
  <sheetViews>
    <sheetView view="pageBreakPreview" zoomScale="106" zoomScaleNormal="96" zoomScaleSheetLayoutView="106" workbookViewId="0">
      <selection activeCell="L15" sqref="K15:L20"/>
    </sheetView>
  </sheetViews>
  <sheetFormatPr defaultRowHeight="14.4" x14ac:dyDescent="0.3"/>
  <cols>
    <col min="1" max="1" width="2" customWidth="1"/>
    <col min="3" max="3" width="11.33203125" style="43" customWidth="1"/>
    <col min="5" max="5" width="38.33203125" customWidth="1"/>
    <col min="6" max="6" width="11.44140625" customWidth="1"/>
    <col min="7" max="7" width="11.5546875" style="43" bestFit="1" customWidth="1"/>
    <col min="8" max="8" width="13.6640625" style="43" customWidth="1"/>
    <col min="9" max="9" width="13.6640625" style="43" bestFit="1" customWidth="1"/>
    <col min="11" max="11" width="36.5546875" bestFit="1" customWidth="1"/>
    <col min="12" max="12" width="9.6640625" bestFit="1" customWidth="1"/>
    <col min="13" max="13" width="11.6640625" bestFit="1" customWidth="1"/>
    <col min="14" max="14" width="12" bestFit="1" customWidth="1"/>
    <col min="15" max="15" width="15" customWidth="1"/>
    <col min="16" max="16" width="11" customWidth="1"/>
    <col min="17" max="17" width="10.109375" customWidth="1"/>
    <col min="18" max="18" width="11.44140625" bestFit="1" customWidth="1"/>
    <col min="19" max="19" width="11.44140625" customWidth="1"/>
  </cols>
  <sheetData>
    <row r="2" spans="1:13" x14ac:dyDescent="0.3">
      <c r="B2" s="249" t="s">
        <v>145</v>
      </c>
      <c r="C2" s="249"/>
      <c r="D2" s="249"/>
      <c r="E2" s="249"/>
      <c r="F2" s="249"/>
      <c r="G2" s="249"/>
      <c r="H2" s="249"/>
      <c r="I2" s="249"/>
    </row>
    <row r="3" spans="1:13" x14ac:dyDescent="0.3">
      <c r="B3" s="248" t="s">
        <v>14</v>
      </c>
      <c r="C3" s="248"/>
      <c r="D3" s="248"/>
      <c r="E3" s="248"/>
      <c r="F3" s="248"/>
      <c r="G3" s="248"/>
      <c r="H3" s="248"/>
      <c r="I3" s="248"/>
    </row>
    <row r="4" spans="1:13" x14ac:dyDescent="0.3">
      <c r="B4" s="249" t="str">
        <f>SUMMARY!C3</f>
        <v>REPLACEMENT OF AC WATER PIPES IN BELA-BELA TOWN (WARD 1)</v>
      </c>
      <c r="C4" s="249"/>
      <c r="D4" s="249"/>
      <c r="E4" s="249"/>
      <c r="F4" s="249"/>
      <c r="G4" s="253" t="s">
        <v>584</v>
      </c>
      <c r="H4" s="253"/>
      <c r="I4" s="253"/>
    </row>
    <row r="5" spans="1:13" x14ac:dyDescent="0.3">
      <c r="B5" s="260"/>
      <c r="C5" s="261"/>
      <c r="D5" s="261"/>
      <c r="E5" s="261"/>
      <c r="F5" s="261"/>
      <c r="G5" s="261"/>
      <c r="H5" s="261"/>
      <c r="I5" s="262"/>
    </row>
    <row r="6" spans="1:13" s="150" customFormat="1" x14ac:dyDescent="0.3">
      <c r="B6" s="263" t="s">
        <v>263</v>
      </c>
      <c r="C6" s="264"/>
      <c r="D6" s="264"/>
      <c r="E6" s="264"/>
      <c r="F6" s="264"/>
      <c r="G6" s="264"/>
      <c r="H6" s="264"/>
      <c r="I6" s="265"/>
    </row>
    <row r="7" spans="1:13" s="150" customFormat="1" x14ac:dyDescent="0.3">
      <c r="B7" s="257" t="s">
        <v>294</v>
      </c>
      <c r="C7" s="258"/>
      <c r="D7" s="258"/>
      <c r="E7" s="258"/>
      <c r="F7" s="258"/>
      <c r="G7" s="258"/>
      <c r="H7" s="258"/>
      <c r="I7" s="259"/>
    </row>
    <row r="8" spans="1:13" s="150" customFormat="1" ht="26.4" x14ac:dyDescent="0.3">
      <c r="B8" s="181" t="s">
        <v>16</v>
      </c>
      <c r="C8" s="182" t="s">
        <v>570</v>
      </c>
      <c r="D8" s="181" t="s">
        <v>17</v>
      </c>
      <c r="E8" s="182" t="s">
        <v>2</v>
      </c>
      <c r="F8" s="182" t="s">
        <v>18</v>
      </c>
      <c r="G8" s="182" t="s">
        <v>19</v>
      </c>
      <c r="H8" s="182" t="s">
        <v>20</v>
      </c>
      <c r="I8" s="182" t="s">
        <v>21</v>
      </c>
    </row>
    <row r="9" spans="1:13" x14ac:dyDescent="0.3">
      <c r="A9" t="s">
        <v>279</v>
      </c>
      <c r="B9" s="48" t="s">
        <v>264</v>
      </c>
      <c r="C9" s="48"/>
      <c r="D9" s="49"/>
      <c r="E9" s="50" t="s">
        <v>265</v>
      </c>
      <c r="F9" s="50"/>
      <c r="G9" s="48"/>
      <c r="H9" s="121"/>
      <c r="I9" s="121"/>
    </row>
    <row r="10" spans="1:13" ht="32.1" customHeight="1" x14ac:dyDescent="0.3">
      <c r="B10" s="52"/>
      <c r="C10" s="201"/>
      <c r="D10" s="52"/>
      <c r="E10" s="53" t="s">
        <v>266</v>
      </c>
      <c r="F10" s="54"/>
      <c r="G10" s="52"/>
      <c r="H10" s="85"/>
      <c r="I10" s="85"/>
    </row>
    <row r="11" spans="1:13" x14ac:dyDescent="0.3">
      <c r="B11" s="56"/>
      <c r="C11" s="200"/>
      <c r="D11" s="56"/>
      <c r="E11" s="57"/>
      <c r="F11" s="58"/>
      <c r="G11" s="56"/>
      <c r="H11" s="64"/>
      <c r="I11" s="64"/>
    </row>
    <row r="12" spans="1:13" x14ac:dyDescent="0.3">
      <c r="B12" s="60" t="s">
        <v>25</v>
      </c>
      <c r="C12" s="200"/>
      <c r="D12" s="56"/>
      <c r="E12" s="76" t="s">
        <v>267</v>
      </c>
      <c r="F12" s="56"/>
      <c r="G12" s="61"/>
      <c r="H12" s="64"/>
      <c r="I12" s="64"/>
    </row>
    <row r="13" spans="1:13" x14ac:dyDescent="0.3">
      <c r="B13" s="56" t="s">
        <v>28</v>
      </c>
      <c r="C13" s="206" t="s">
        <v>570</v>
      </c>
      <c r="D13" s="56" t="s">
        <v>268</v>
      </c>
      <c r="E13" s="82" t="s">
        <v>269</v>
      </c>
      <c r="F13" s="56" t="s">
        <v>270</v>
      </c>
      <c r="G13" s="61">
        <f>'C2-PIPELINE'!G23+220</f>
        <v>2382</v>
      </c>
      <c r="H13" s="64"/>
      <c r="I13" s="64"/>
    </row>
    <row r="14" spans="1:13" x14ac:dyDescent="0.3">
      <c r="B14" s="56" t="s">
        <v>31</v>
      </c>
      <c r="C14" s="203"/>
      <c r="D14" s="56" t="s">
        <v>271</v>
      </c>
      <c r="E14" s="81" t="s">
        <v>272</v>
      </c>
      <c r="F14" s="56" t="s">
        <v>273</v>
      </c>
      <c r="G14" s="61">
        <v>15</v>
      </c>
      <c r="H14" s="64"/>
      <c r="I14" s="64"/>
    </row>
    <row r="15" spans="1:13" ht="34.200000000000003" x14ac:dyDescent="0.3">
      <c r="B15" s="56" t="s">
        <v>274</v>
      </c>
      <c r="C15" s="207"/>
      <c r="D15" s="56" t="s">
        <v>417</v>
      </c>
      <c r="E15" s="153" t="s">
        <v>422</v>
      </c>
      <c r="F15" s="56"/>
      <c r="G15" s="61"/>
      <c r="H15" s="64"/>
      <c r="I15" s="64"/>
      <c r="J15" s="167"/>
      <c r="K15" s="86"/>
      <c r="L15" s="154"/>
      <c r="M15" s="154"/>
    </row>
    <row r="16" spans="1:13" x14ac:dyDescent="0.3">
      <c r="B16" s="56" t="s">
        <v>413</v>
      </c>
      <c r="C16" s="206" t="s">
        <v>570</v>
      </c>
      <c r="D16" s="56" t="s">
        <v>418</v>
      </c>
      <c r="E16" s="188" t="s">
        <v>409</v>
      </c>
      <c r="F16" s="56" t="s">
        <v>306</v>
      </c>
      <c r="G16" s="61">
        <f>10*54/2</f>
        <v>270</v>
      </c>
      <c r="H16" s="64"/>
      <c r="I16" s="64"/>
    </row>
    <row r="17" spans="2:15" x14ac:dyDescent="0.3">
      <c r="B17" s="56" t="s">
        <v>276</v>
      </c>
      <c r="C17" s="206" t="s">
        <v>570</v>
      </c>
      <c r="D17" s="56" t="s">
        <v>277</v>
      </c>
      <c r="E17" s="188" t="s">
        <v>410</v>
      </c>
      <c r="F17" s="56" t="s">
        <v>306</v>
      </c>
      <c r="G17" s="61">
        <v>135</v>
      </c>
      <c r="H17" s="64"/>
      <c r="I17" s="64"/>
    </row>
    <row r="18" spans="2:15" x14ac:dyDescent="0.3">
      <c r="B18" s="56" t="s">
        <v>414</v>
      </c>
      <c r="C18" s="206" t="s">
        <v>570</v>
      </c>
      <c r="D18" s="56" t="s">
        <v>275</v>
      </c>
      <c r="E18" s="188" t="s">
        <v>412</v>
      </c>
      <c r="F18" s="56" t="s">
        <v>306</v>
      </c>
      <c r="G18" s="61">
        <f>12*57</f>
        <v>684</v>
      </c>
      <c r="H18" s="64"/>
      <c r="I18" s="64"/>
    </row>
    <row r="19" spans="2:15" x14ac:dyDescent="0.3">
      <c r="B19" s="56" t="s">
        <v>415</v>
      </c>
      <c r="C19" s="206" t="s">
        <v>570</v>
      </c>
      <c r="D19" s="56" t="s">
        <v>419</v>
      </c>
      <c r="E19" s="188" t="s">
        <v>411</v>
      </c>
      <c r="F19" s="56" t="s">
        <v>306</v>
      </c>
      <c r="G19" s="61">
        <f>20*54</f>
        <v>1080</v>
      </c>
      <c r="H19" s="64"/>
      <c r="I19" s="64"/>
    </row>
    <row r="20" spans="2:15" x14ac:dyDescent="0.3">
      <c r="B20" s="56"/>
      <c r="C20" s="205"/>
      <c r="D20" s="56"/>
      <c r="E20" s="80"/>
      <c r="F20" s="56"/>
      <c r="G20" s="61"/>
      <c r="H20" s="64"/>
      <c r="I20" s="64"/>
    </row>
    <row r="21" spans="2:15" x14ac:dyDescent="0.3">
      <c r="B21" s="56" t="s">
        <v>420</v>
      </c>
      <c r="C21" s="204"/>
      <c r="D21" s="56" t="s">
        <v>416</v>
      </c>
      <c r="E21" s="122" t="s">
        <v>278</v>
      </c>
      <c r="F21" s="56" t="s">
        <v>306</v>
      </c>
      <c r="G21" s="61">
        <f>(G13*0.15)</f>
        <v>357.3</v>
      </c>
      <c r="H21" s="64"/>
      <c r="I21" s="64"/>
    </row>
    <row r="22" spans="2:15" x14ac:dyDescent="0.3">
      <c r="B22" s="56"/>
      <c r="C22" s="203"/>
      <c r="D22" s="56"/>
      <c r="E22" s="81"/>
      <c r="F22" s="56"/>
      <c r="G22" s="61"/>
      <c r="H22" s="64"/>
      <c r="I22" s="64"/>
    </row>
    <row r="23" spans="2:15" x14ac:dyDescent="0.3">
      <c r="B23" s="60" t="s">
        <v>33</v>
      </c>
      <c r="C23" s="200"/>
      <c r="D23" s="56"/>
      <c r="E23" s="76" t="s">
        <v>421</v>
      </c>
      <c r="F23" s="56"/>
      <c r="G23" s="61"/>
      <c r="H23" s="64"/>
      <c r="I23" s="64"/>
    </row>
    <row r="24" spans="2:15" x14ac:dyDescent="0.3">
      <c r="B24" s="56" t="s">
        <v>35</v>
      </c>
      <c r="C24" s="56"/>
      <c r="D24" s="56" t="s">
        <v>423</v>
      </c>
      <c r="E24" s="58" t="s">
        <v>428</v>
      </c>
      <c r="F24" s="56"/>
      <c r="G24" s="61"/>
      <c r="H24" s="64"/>
      <c r="I24" s="64"/>
    </row>
    <row r="25" spans="2:15" ht="22.8" x14ac:dyDescent="0.3">
      <c r="B25" s="56" t="s">
        <v>38</v>
      </c>
      <c r="C25" s="52"/>
      <c r="D25" s="87"/>
      <c r="E25" s="155" t="s">
        <v>424</v>
      </c>
      <c r="F25" s="56" t="s">
        <v>306</v>
      </c>
      <c r="G25" s="161">
        <f>G26/2</f>
        <v>585</v>
      </c>
      <c r="H25" s="64"/>
      <c r="I25" s="64"/>
    </row>
    <row r="26" spans="2:15" ht="34.200000000000003" x14ac:dyDescent="0.3">
      <c r="B26" s="56" t="s">
        <v>41</v>
      </c>
      <c r="C26" s="52"/>
      <c r="D26" s="87"/>
      <c r="E26" s="155" t="s">
        <v>425</v>
      </c>
      <c r="F26" s="56" t="s">
        <v>306</v>
      </c>
      <c r="G26" s="161">
        <f>180*1*6.5</f>
        <v>1170</v>
      </c>
      <c r="H26" s="64"/>
      <c r="I26" s="64"/>
      <c r="K26" s="168"/>
      <c r="L26" s="169"/>
      <c r="M26" s="86"/>
      <c r="N26" s="154"/>
      <c r="O26" s="154"/>
    </row>
    <row r="27" spans="2:15" x14ac:dyDescent="0.3">
      <c r="B27" s="56"/>
      <c r="C27" s="204"/>
      <c r="D27" s="56"/>
      <c r="E27" s="122"/>
      <c r="F27" s="56"/>
      <c r="G27" s="61"/>
      <c r="H27" s="64"/>
      <c r="I27" s="64"/>
      <c r="K27" s="168"/>
      <c r="L27" s="169"/>
      <c r="M27" s="170"/>
      <c r="N27" s="154"/>
      <c r="O27" s="154"/>
    </row>
    <row r="28" spans="2:15" x14ac:dyDescent="0.3">
      <c r="B28" s="56" t="s">
        <v>42</v>
      </c>
      <c r="C28" s="204"/>
      <c r="D28" s="56" t="s">
        <v>426</v>
      </c>
      <c r="E28" s="122" t="s">
        <v>427</v>
      </c>
      <c r="F28" s="56"/>
      <c r="G28" s="61"/>
      <c r="H28" s="64"/>
      <c r="I28" s="64"/>
      <c r="K28" s="168"/>
      <c r="L28" s="169"/>
      <c r="M28" s="170"/>
      <c r="N28" s="154"/>
      <c r="O28" s="154"/>
    </row>
    <row r="29" spans="2:15" x14ac:dyDescent="0.3">
      <c r="B29" s="56" t="s">
        <v>43</v>
      </c>
      <c r="C29" s="204"/>
      <c r="D29" s="56"/>
      <c r="E29" s="157" t="s">
        <v>429</v>
      </c>
      <c r="F29" s="56" t="s">
        <v>306</v>
      </c>
      <c r="G29" s="61">
        <v>660</v>
      </c>
      <c r="H29" s="64"/>
      <c r="I29" s="64"/>
    </row>
    <row r="30" spans="2:15" x14ac:dyDescent="0.3">
      <c r="B30" s="56" t="s">
        <v>45</v>
      </c>
      <c r="C30" s="206" t="s">
        <v>570</v>
      </c>
      <c r="D30" s="56"/>
      <c r="E30" s="157" t="s">
        <v>430</v>
      </c>
      <c r="F30" s="56" t="s">
        <v>306</v>
      </c>
      <c r="G30" s="61">
        <v>2144</v>
      </c>
      <c r="H30" s="64"/>
      <c r="I30" s="64"/>
      <c r="L30" s="162"/>
    </row>
    <row r="31" spans="2:15" x14ac:dyDescent="0.3">
      <c r="B31" s="56" t="s">
        <v>394</v>
      </c>
      <c r="C31" s="206" t="s">
        <v>570</v>
      </c>
      <c r="D31" s="56"/>
      <c r="E31" s="157" t="s">
        <v>431</v>
      </c>
      <c r="F31" s="56" t="s">
        <v>306</v>
      </c>
      <c r="G31" s="61">
        <v>330</v>
      </c>
      <c r="H31" s="64"/>
      <c r="I31" s="64"/>
      <c r="L31" s="163"/>
    </row>
    <row r="32" spans="2:15" x14ac:dyDescent="0.3">
      <c r="B32" s="56" t="s">
        <v>395</v>
      </c>
      <c r="C32" s="206" t="s">
        <v>570</v>
      </c>
      <c r="D32" s="56"/>
      <c r="E32" s="164" t="s">
        <v>432</v>
      </c>
      <c r="F32" s="56" t="s">
        <v>306</v>
      </c>
      <c r="G32" s="61">
        <v>170</v>
      </c>
      <c r="H32" s="64"/>
      <c r="I32" s="64"/>
      <c r="L32" s="162"/>
    </row>
    <row r="33" spans="2:12" x14ac:dyDescent="0.3">
      <c r="B33" s="56"/>
      <c r="C33" s="56"/>
      <c r="D33" s="56"/>
      <c r="E33" s="58"/>
      <c r="F33" s="56"/>
      <c r="G33" s="161"/>
      <c r="H33" s="64"/>
      <c r="I33" s="64"/>
      <c r="L33" s="162"/>
    </row>
    <row r="34" spans="2:12" ht="24" x14ac:dyDescent="0.3">
      <c r="B34" s="60" t="s">
        <v>47</v>
      </c>
      <c r="C34" s="200"/>
      <c r="D34" s="56"/>
      <c r="E34" s="76" t="s">
        <v>433</v>
      </c>
      <c r="F34" s="56"/>
      <c r="G34" s="161"/>
      <c r="H34" s="64"/>
      <c r="I34" s="64"/>
    </row>
    <row r="35" spans="2:12" x14ac:dyDescent="0.3">
      <c r="B35" s="56"/>
      <c r="C35" s="203"/>
      <c r="D35" s="56"/>
      <c r="E35" s="81"/>
      <c r="F35" s="56"/>
      <c r="G35" s="61"/>
      <c r="H35" s="64"/>
      <c r="I35" s="64"/>
    </row>
    <row r="36" spans="2:12" x14ac:dyDescent="0.3">
      <c r="B36" s="56" t="s">
        <v>50</v>
      </c>
      <c r="C36" s="203"/>
      <c r="D36" s="56" t="s">
        <v>436</v>
      </c>
      <c r="E36" s="81" t="s">
        <v>434</v>
      </c>
      <c r="F36" s="56"/>
      <c r="G36" s="61"/>
      <c r="H36" s="64"/>
      <c r="I36" s="64"/>
    </row>
    <row r="37" spans="2:12" x14ac:dyDescent="0.3">
      <c r="B37" s="56" t="s">
        <v>53</v>
      </c>
      <c r="C37" s="206" t="s">
        <v>570</v>
      </c>
      <c r="D37" s="56"/>
      <c r="E37" s="165" t="s">
        <v>438</v>
      </c>
      <c r="F37" s="56" t="s">
        <v>306</v>
      </c>
      <c r="G37" s="61">
        <f>G30/2</f>
        <v>1072</v>
      </c>
      <c r="H37" s="64"/>
      <c r="I37" s="64"/>
    </row>
    <row r="38" spans="2:12" x14ac:dyDescent="0.3">
      <c r="B38" s="56" t="s">
        <v>56</v>
      </c>
      <c r="C38" s="206" t="s">
        <v>570</v>
      </c>
      <c r="D38" s="56"/>
      <c r="E38" s="166" t="s">
        <v>439</v>
      </c>
      <c r="F38" s="56" t="s">
        <v>306</v>
      </c>
      <c r="G38" s="61">
        <f>G32/2</f>
        <v>85</v>
      </c>
      <c r="H38" s="64"/>
      <c r="I38" s="64"/>
    </row>
    <row r="39" spans="2:12" ht="15" customHeight="1" x14ac:dyDescent="0.3">
      <c r="B39" s="56"/>
      <c r="C39" s="206"/>
      <c r="D39" s="56"/>
      <c r="E39" s="166"/>
      <c r="F39" s="56"/>
      <c r="G39" s="61"/>
      <c r="H39" s="64"/>
      <c r="I39" s="64"/>
    </row>
    <row r="40" spans="2:12" s="150" customFormat="1" x14ac:dyDescent="0.3">
      <c r="B40" s="249" t="s">
        <v>444</v>
      </c>
      <c r="C40" s="249"/>
      <c r="D40" s="249"/>
      <c r="E40" s="249"/>
      <c r="F40" s="249"/>
      <c r="G40" s="249"/>
      <c r="H40" s="249"/>
      <c r="I40" s="141"/>
    </row>
    <row r="41" spans="2:12" x14ac:dyDescent="0.3">
      <c r="B41" s="249" t="s">
        <v>145</v>
      </c>
      <c r="C41" s="249"/>
      <c r="D41" s="249"/>
      <c r="E41" s="249"/>
      <c r="F41" s="249"/>
      <c r="G41" s="249"/>
      <c r="H41" s="249"/>
      <c r="I41" s="249"/>
    </row>
    <row r="42" spans="2:12" x14ac:dyDescent="0.3">
      <c r="B42" s="248" t="s">
        <v>14</v>
      </c>
      <c r="C42" s="248"/>
      <c r="D42" s="248"/>
      <c r="E42" s="248"/>
      <c r="F42" s="248"/>
      <c r="G42" s="248"/>
      <c r="H42" s="248"/>
      <c r="I42" s="248"/>
    </row>
    <row r="43" spans="2:12" x14ac:dyDescent="0.3">
      <c r="B43" s="249" t="s">
        <v>11</v>
      </c>
      <c r="C43" s="249"/>
      <c r="D43" s="249"/>
      <c r="E43" s="249"/>
      <c r="F43" s="249"/>
      <c r="G43" s="253" t="s">
        <v>584</v>
      </c>
      <c r="H43" s="253"/>
      <c r="I43" s="253"/>
    </row>
    <row r="44" spans="2:12" x14ac:dyDescent="0.3">
      <c r="B44" s="260"/>
      <c r="C44" s="261"/>
      <c r="D44" s="261"/>
      <c r="E44" s="261"/>
      <c r="F44" s="261"/>
      <c r="G44" s="261"/>
      <c r="H44" s="261"/>
      <c r="I44" s="262"/>
    </row>
    <row r="45" spans="2:12" s="150" customFormat="1" x14ac:dyDescent="0.3">
      <c r="B45" s="263" t="s">
        <v>263</v>
      </c>
      <c r="C45" s="264"/>
      <c r="D45" s="264"/>
      <c r="E45" s="264"/>
      <c r="F45" s="264"/>
      <c r="G45" s="264"/>
      <c r="H45" s="264"/>
      <c r="I45" s="265"/>
    </row>
    <row r="46" spans="2:12" s="150" customFormat="1" x14ac:dyDescent="0.3">
      <c r="B46" s="257" t="s">
        <v>294</v>
      </c>
      <c r="C46" s="258"/>
      <c r="D46" s="258"/>
      <c r="E46" s="258"/>
      <c r="F46" s="258"/>
      <c r="G46" s="258"/>
      <c r="H46" s="258"/>
      <c r="I46" s="259"/>
    </row>
    <row r="47" spans="2:12" s="150" customFormat="1" ht="26.4" x14ac:dyDescent="0.3">
      <c r="B47" s="181" t="s">
        <v>16</v>
      </c>
      <c r="C47" s="182" t="s">
        <v>570</v>
      </c>
      <c r="D47" s="181" t="s">
        <v>17</v>
      </c>
      <c r="E47" s="182" t="s">
        <v>2</v>
      </c>
      <c r="F47" s="182" t="s">
        <v>18</v>
      </c>
      <c r="G47" s="182" t="s">
        <v>19</v>
      </c>
      <c r="H47" s="182" t="s">
        <v>20</v>
      </c>
      <c r="I47" s="182" t="s">
        <v>21</v>
      </c>
    </row>
    <row r="48" spans="2:12" x14ac:dyDescent="0.3">
      <c r="B48" s="248" t="s">
        <v>445</v>
      </c>
      <c r="C48" s="248"/>
      <c r="D48" s="248"/>
      <c r="E48" s="248"/>
      <c r="F48" s="248"/>
      <c r="G48" s="248"/>
      <c r="H48" s="248"/>
      <c r="I48" s="183"/>
    </row>
    <row r="49" spans="2:14" x14ac:dyDescent="0.3">
      <c r="B49" s="56"/>
      <c r="C49" s="204"/>
      <c r="D49" s="56"/>
      <c r="E49" s="122"/>
      <c r="F49" s="56"/>
      <c r="G49" s="61"/>
      <c r="H49" s="64"/>
      <c r="I49" s="64"/>
    </row>
    <row r="50" spans="2:14" x14ac:dyDescent="0.3">
      <c r="B50" s="56" t="s">
        <v>59</v>
      </c>
      <c r="C50" s="204"/>
      <c r="D50" s="56"/>
      <c r="E50" s="122" t="s">
        <v>435</v>
      </c>
      <c r="F50" s="56"/>
      <c r="G50" s="61"/>
      <c r="H50" s="64"/>
      <c r="I50" s="64"/>
    </row>
    <row r="51" spans="2:14" ht="22.8" x14ac:dyDescent="0.3">
      <c r="B51" s="56" t="s">
        <v>62</v>
      </c>
      <c r="C51" s="204"/>
      <c r="D51" s="56"/>
      <c r="E51" s="165" t="s">
        <v>437</v>
      </c>
      <c r="F51" s="56" t="s">
        <v>306</v>
      </c>
      <c r="G51" s="61">
        <f>G29+G26</f>
        <v>1830</v>
      </c>
      <c r="H51" s="64"/>
      <c r="I51" s="64"/>
    </row>
    <row r="52" spans="2:14" ht="22.8" x14ac:dyDescent="0.3">
      <c r="B52" s="56" t="s">
        <v>65</v>
      </c>
      <c r="C52" s="206" t="s">
        <v>570</v>
      </c>
      <c r="D52" s="56"/>
      <c r="E52" s="165" t="s">
        <v>440</v>
      </c>
      <c r="F52" s="56" t="s">
        <v>306</v>
      </c>
      <c r="G52" s="61">
        <f>G30/2</f>
        <v>1072</v>
      </c>
      <c r="H52" s="64"/>
      <c r="I52" s="64"/>
    </row>
    <row r="53" spans="2:14" ht="22.8" x14ac:dyDescent="0.3">
      <c r="B53" s="56" t="s">
        <v>68</v>
      </c>
      <c r="C53" s="206" t="s">
        <v>570</v>
      </c>
      <c r="D53" s="56"/>
      <c r="E53" s="165" t="s">
        <v>441</v>
      </c>
      <c r="F53" s="56" t="s">
        <v>306</v>
      </c>
      <c r="G53" s="61">
        <f>G31</f>
        <v>330</v>
      </c>
      <c r="H53" s="64"/>
      <c r="I53" s="64"/>
    </row>
    <row r="54" spans="2:14" x14ac:dyDescent="0.3">
      <c r="B54" s="56" t="s">
        <v>71</v>
      </c>
      <c r="C54" s="206" t="s">
        <v>570</v>
      </c>
      <c r="D54" s="56"/>
      <c r="E54" s="165" t="s">
        <v>442</v>
      </c>
      <c r="F54" s="56" t="s">
        <v>306</v>
      </c>
      <c r="G54" s="61">
        <f>G32/2</f>
        <v>85</v>
      </c>
      <c r="H54" s="64"/>
      <c r="I54" s="64"/>
    </row>
    <row r="55" spans="2:14" x14ac:dyDescent="0.3">
      <c r="B55" s="56"/>
      <c r="C55" s="204"/>
      <c r="D55" s="56"/>
      <c r="E55" s="165"/>
      <c r="F55" s="56"/>
      <c r="G55" s="61"/>
      <c r="H55" s="64"/>
      <c r="I55" s="64"/>
    </row>
    <row r="56" spans="2:14" ht="24" x14ac:dyDescent="0.3">
      <c r="B56" s="60" t="s">
        <v>80</v>
      </c>
      <c r="C56" s="200"/>
      <c r="D56" s="56"/>
      <c r="E56" s="76" t="s">
        <v>443</v>
      </c>
      <c r="F56" s="56"/>
      <c r="G56" s="61"/>
      <c r="H56" s="64"/>
      <c r="I56" s="64"/>
    </row>
    <row r="57" spans="2:14" x14ac:dyDescent="0.3">
      <c r="B57" s="56"/>
      <c r="C57" s="203"/>
      <c r="D57" s="56"/>
      <c r="E57" s="81"/>
      <c r="F57" s="56"/>
      <c r="G57" s="61"/>
      <c r="H57" s="64"/>
      <c r="I57" s="64"/>
    </row>
    <row r="58" spans="2:14" x14ac:dyDescent="0.3">
      <c r="B58" s="56" t="s">
        <v>164</v>
      </c>
      <c r="C58" s="206" t="s">
        <v>570</v>
      </c>
      <c r="D58" s="56"/>
      <c r="E58" s="81" t="s">
        <v>446</v>
      </c>
      <c r="F58" s="56" t="s">
        <v>306</v>
      </c>
      <c r="G58" s="61">
        <f>G16</f>
        <v>270</v>
      </c>
      <c r="H58" s="64"/>
      <c r="I58" s="64"/>
    </row>
    <row r="59" spans="2:14" x14ac:dyDescent="0.3">
      <c r="B59" s="56" t="s">
        <v>165</v>
      </c>
      <c r="C59" s="206" t="s">
        <v>570</v>
      </c>
      <c r="D59" s="56"/>
      <c r="E59" s="81" t="s">
        <v>487</v>
      </c>
      <c r="F59" s="56" t="s">
        <v>306</v>
      </c>
      <c r="G59" s="61">
        <f>G18</f>
        <v>684</v>
      </c>
      <c r="H59" s="64"/>
      <c r="I59" s="64"/>
    </row>
    <row r="60" spans="2:14" x14ac:dyDescent="0.3">
      <c r="B60" s="56" t="s">
        <v>407</v>
      </c>
      <c r="C60" s="206" t="s">
        <v>570</v>
      </c>
      <c r="D60" s="56"/>
      <c r="E60" s="81" t="s">
        <v>488</v>
      </c>
      <c r="F60" s="56" t="s">
        <v>306</v>
      </c>
      <c r="G60" s="61">
        <f>G19</f>
        <v>1080</v>
      </c>
      <c r="H60" s="64"/>
      <c r="I60" s="64"/>
    </row>
    <row r="61" spans="2:14" x14ac:dyDescent="0.3">
      <c r="B61" s="56"/>
      <c r="C61" s="203"/>
      <c r="D61" s="56"/>
      <c r="E61" s="156"/>
      <c r="F61" s="56"/>
      <c r="G61" s="61"/>
      <c r="H61" s="64"/>
      <c r="I61" s="64"/>
    </row>
    <row r="62" spans="2:14" x14ac:dyDescent="0.3">
      <c r="B62" s="60" t="s">
        <v>83</v>
      </c>
      <c r="C62" s="202"/>
      <c r="D62" s="56"/>
      <c r="E62" s="79" t="s">
        <v>280</v>
      </c>
      <c r="F62" s="56"/>
      <c r="G62" s="61"/>
      <c r="H62" s="64"/>
      <c r="I62" s="64"/>
    </row>
    <row r="63" spans="2:14" ht="28.2" customHeight="1" x14ac:dyDescent="0.3">
      <c r="B63" s="56" t="s">
        <v>167</v>
      </c>
      <c r="C63" s="204"/>
      <c r="D63" s="56" t="s">
        <v>281</v>
      </c>
      <c r="E63" s="122" t="s">
        <v>489</v>
      </c>
      <c r="F63" s="56" t="s">
        <v>305</v>
      </c>
      <c r="G63" s="61">
        <f>(G13*1.5*1)</f>
        <v>3573</v>
      </c>
      <c r="H63" s="64"/>
      <c r="I63" s="64"/>
      <c r="N63" s="145"/>
    </row>
    <row r="64" spans="2:14" ht="28.2" customHeight="1" x14ac:dyDescent="0.3">
      <c r="B64" s="56" t="s">
        <v>168</v>
      </c>
      <c r="C64" s="204"/>
      <c r="D64" s="56"/>
      <c r="E64" s="122" t="s">
        <v>490</v>
      </c>
      <c r="F64" s="56" t="s">
        <v>305</v>
      </c>
      <c r="G64" s="61">
        <f>(4*2.5*2.5)*(SUM('C1-EARTHWORKS'!G14:G18)/200)</f>
        <v>138</v>
      </c>
      <c r="H64" s="64"/>
      <c r="I64" s="64"/>
    </row>
    <row r="65" spans="2:13" ht="27.6" customHeight="1" x14ac:dyDescent="0.3">
      <c r="B65" s="56" t="s">
        <v>449</v>
      </c>
      <c r="C65" s="204"/>
      <c r="D65" s="56"/>
      <c r="E65" s="122" t="s">
        <v>452</v>
      </c>
      <c r="F65" s="56"/>
      <c r="G65" s="61"/>
      <c r="H65" s="64"/>
      <c r="I65" s="64"/>
      <c r="L65" s="145"/>
    </row>
    <row r="66" spans="2:13" ht="27.6" customHeight="1" x14ac:dyDescent="0.3">
      <c r="B66" s="56" t="s">
        <v>450</v>
      </c>
      <c r="C66" s="204"/>
      <c r="D66" s="56"/>
      <c r="E66" s="157" t="s">
        <v>447</v>
      </c>
      <c r="F66" s="56" t="s">
        <v>305</v>
      </c>
      <c r="G66" s="61">
        <v>225</v>
      </c>
      <c r="H66" s="64"/>
      <c r="I66" s="64"/>
      <c r="M66" s="162"/>
    </row>
    <row r="67" spans="2:13" ht="27.6" customHeight="1" x14ac:dyDescent="0.3">
      <c r="B67" s="56" t="s">
        <v>451</v>
      </c>
      <c r="C67" s="204"/>
      <c r="D67" s="56"/>
      <c r="E67" s="157" t="s">
        <v>448</v>
      </c>
      <c r="F67" s="56"/>
      <c r="G67" s="61"/>
      <c r="H67" s="64"/>
      <c r="I67" s="64"/>
      <c r="M67" s="162"/>
    </row>
    <row r="68" spans="2:13" x14ac:dyDescent="0.3">
      <c r="B68" s="56" t="s">
        <v>571</v>
      </c>
      <c r="C68" s="204"/>
      <c r="D68" s="56"/>
      <c r="E68" s="165" t="s">
        <v>574</v>
      </c>
      <c r="F68" s="56" t="s">
        <v>305</v>
      </c>
      <c r="G68" s="61">
        <v>131</v>
      </c>
      <c r="H68" s="64"/>
      <c r="I68" s="64"/>
      <c r="M68" s="123"/>
    </row>
    <row r="69" spans="2:13" x14ac:dyDescent="0.3">
      <c r="B69" s="56" t="s">
        <v>572</v>
      </c>
      <c r="C69" s="204"/>
      <c r="D69" s="56"/>
      <c r="E69" s="165" t="s">
        <v>573</v>
      </c>
      <c r="F69" s="56" t="s">
        <v>305</v>
      </c>
      <c r="G69" s="61">
        <v>640</v>
      </c>
      <c r="H69" s="64"/>
      <c r="I69" s="64"/>
      <c r="L69" s="124"/>
      <c r="M69" s="162"/>
    </row>
    <row r="70" spans="2:13" x14ac:dyDescent="0.3">
      <c r="B70" s="56"/>
      <c r="C70" s="206"/>
      <c r="D70" s="56"/>
      <c r="E70" s="82"/>
      <c r="F70" s="56"/>
      <c r="G70" s="61"/>
      <c r="H70" s="64"/>
      <c r="I70" s="64"/>
    </row>
    <row r="71" spans="2:13" x14ac:dyDescent="0.3">
      <c r="B71" s="60" t="s">
        <v>47</v>
      </c>
      <c r="C71" s="202"/>
      <c r="D71" s="56" t="s">
        <v>282</v>
      </c>
      <c r="E71" s="79" t="s">
        <v>283</v>
      </c>
      <c r="F71" s="56"/>
      <c r="G71" s="61"/>
      <c r="H71" s="64"/>
      <c r="I71" s="64"/>
    </row>
    <row r="72" spans="2:13" ht="45.6" x14ac:dyDescent="0.3">
      <c r="B72" s="56" t="s">
        <v>50</v>
      </c>
      <c r="C72" s="206" t="s">
        <v>570</v>
      </c>
      <c r="D72" s="56"/>
      <c r="E72" s="81" t="s">
        <v>453</v>
      </c>
      <c r="F72" s="56" t="s">
        <v>305</v>
      </c>
      <c r="G72" s="61">
        <f>628*0.6*0.3*5</f>
        <v>565.20000000000005</v>
      </c>
      <c r="H72" s="64"/>
      <c r="I72" s="64"/>
    </row>
    <row r="73" spans="2:13" x14ac:dyDescent="0.3">
      <c r="B73" s="56"/>
      <c r="C73" s="203"/>
      <c r="D73" s="56"/>
      <c r="E73" s="81"/>
      <c r="F73" s="56"/>
      <c r="G73" s="61"/>
      <c r="H73" s="64"/>
      <c r="I73" s="61"/>
    </row>
    <row r="74" spans="2:13" s="150" customFormat="1" x14ac:dyDescent="0.3">
      <c r="B74" s="250" t="s">
        <v>444</v>
      </c>
      <c r="C74" s="251"/>
      <c r="D74" s="251"/>
      <c r="E74" s="251"/>
      <c r="F74" s="251"/>
      <c r="G74" s="251"/>
      <c r="H74" s="252"/>
      <c r="I74" s="141"/>
    </row>
    <row r="75" spans="2:13" x14ac:dyDescent="0.3">
      <c r="B75" s="249" t="s">
        <v>145</v>
      </c>
      <c r="C75" s="249"/>
      <c r="D75" s="249"/>
      <c r="E75" s="249"/>
      <c r="F75" s="249"/>
      <c r="G75" s="249"/>
      <c r="H75" s="249"/>
      <c r="I75" s="249"/>
    </row>
    <row r="76" spans="2:13" x14ac:dyDescent="0.3">
      <c r="B76" s="248" t="s">
        <v>14</v>
      </c>
      <c r="C76" s="248"/>
      <c r="D76" s="248"/>
      <c r="E76" s="248"/>
      <c r="F76" s="248"/>
      <c r="G76" s="248"/>
      <c r="H76" s="248"/>
      <c r="I76" s="248"/>
    </row>
    <row r="77" spans="2:13" x14ac:dyDescent="0.3">
      <c r="B77" s="249" t="s">
        <v>11</v>
      </c>
      <c r="C77" s="249"/>
      <c r="D77" s="249"/>
      <c r="E77" s="249"/>
      <c r="F77" s="249"/>
      <c r="G77" s="253" t="s">
        <v>584</v>
      </c>
      <c r="H77" s="253"/>
      <c r="I77" s="253"/>
    </row>
    <row r="78" spans="2:13" x14ac:dyDescent="0.3">
      <c r="B78" s="260"/>
      <c r="C78" s="261"/>
      <c r="D78" s="261"/>
      <c r="E78" s="261"/>
      <c r="F78" s="261"/>
      <c r="G78" s="261"/>
      <c r="H78" s="261"/>
      <c r="I78" s="262"/>
    </row>
    <row r="79" spans="2:13" s="150" customFormat="1" x14ac:dyDescent="0.3">
      <c r="B79" s="263" t="s">
        <v>263</v>
      </c>
      <c r="C79" s="264"/>
      <c r="D79" s="264"/>
      <c r="E79" s="264"/>
      <c r="F79" s="264"/>
      <c r="G79" s="264"/>
      <c r="H79" s="264"/>
      <c r="I79" s="265"/>
    </row>
    <row r="80" spans="2:13" s="150" customFormat="1" x14ac:dyDescent="0.3">
      <c r="B80" s="257" t="s">
        <v>294</v>
      </c>
      <c r="C80" s="258"/>
      <c r="D80" s="258"/>
      <c r="E80" s="258"/>
      <c r="F80" s="258"/>
      <c r="G80" s="258"/>
      <c r="H80" s="258"/>
      <c r="I80" s="259"/>
    </row>
    <row r="81" spans="2:10" s="150" customFormat="1" ht="26.4" x14ac:dyDescent="0.3">
      <c r="B81" s="181" t="s">
        <v>16</v>
      </c>
      <c r="C81" s="182" t="s">
        <v>570</v>
      </c>
      <c r="D81" s="181" t="s">
        <v>17</v>
      </c>
      <c r="E81" s="182" t="s">
        <v>2</v>
      </c>
      <c r="F81" s="182" t="s">
        <v>18</v>
      </c>
      <c r="G81" s="182" t="s">
        <v>19</v>
      </c>
      <c r="H81" s="182" t="s">
        <v>20</v>
      </c>
      <c r="I81" s="182" t="s">
        <v>21</v>
      </c>
    </row>
    <row r="82" spans="2:10" x14ac:dyDescent="0.3">
      <c r="B82" s="254" t="s">
        <v>445</v>
      </c>
      <c r="C82" s="255"/>
      <c r="D82" s="255"/>
      <c r="E82" s="255"/>
      <c r="F82" s="255"/>
      <c r="G82" s="255"/>
      <c r="H82" s="256"/>
      <c r="I82" s="183"/>
    </row>
    <row r="83" spans="2:10" x14ac:dyDescent="0.3">
      <c r="B83" s="56"/>
      <c r="C83" s="206"/>
      <c r="D83" s="52"/>
      <c r="E83" s="54"/>
      <c r="F83" s="56"/>
      <c r="G83" s="61"/>
      <c r="H83" s="64"/>
      <c r="I83" s="64"/>
    </row>
    <row r="84" spans="2:10" x14ac:dyDescent="0.3">
      <c r="B84" s="60" t="s">
        <v>80</v>
      </c>
      <c r="C84" s="202"/>
      <c r="D84" s="56" t="s">
        <v>281</v>
      </c>
      <c r="E84" s="79" t="s">
        <v>284</v>
      </c>
      <c r="F84" s="56"/>
      <c r="G84" s="61"/>
      <c r="H84" s="85"/>
      <c r="I84" s="85"/>
    </row>
    <row r="85" spans="2:10" ht="36.6" customHeight="1" x14ac:dyDescent="0.3">
      <c r="B85" s="56" t="s">
        <v>165</v>
      </c>
      <c r="C85" s="206" t="s">
        <v>570</v>
      </c>
      <c r="D85" s="56"/>
      <c r="E85" s="122" t="s">
        <v>531</v>
      </c>
      <c r="F85" s="56" t="s">
        <v>305</v>
      </c>
      <c r="G85" s="61">
        <f>G26*0.15</f>
        <v>175.5</v>
      </c>
      <c r="H85" s="64"/>
      <c r="I85" s="64"/>
    </row>
    <row r="86" spans="2:10" x14ac:dyDescent="0.3">
      <c r="B86" s="56"/>
      <c r="C86" s="204"/>
      <c r="D86" s="56"/>
      <c r="E86" s="122"/>
      <c r="F86" s="56"/>
      <c r="G86" s="61"/>
      <c r="H86" s="64"/>
      <c r="I86" s="64"/>
    </row>
    <row r="87" spans="2:10" x14ac:dyDescent="0.3">
      <c r="B87" s="60" t="s">
        <v>83</v>
      </c>
      <c r="C87" s="202"/>
      <c r="D87" s="56" t="s">
        <v>81</v>
      </c>
      <c r="E87" s="79" t="s">
        <v>285</v>
      </c>
      <c r="F87" s="56"/>
      <c r="G87" s="61"/>
      <c r="H87" s="64"/>
      <c r="I87" s="85"/>
    </row>
    <row r="88" spans="2:10" ht="34.200000000000003" x14ac:dyDescent="0.3">
      <c r="B88" s="56" t="s">
        <v>168</v>
      </c>
      <c r="C88" s="206" t="s">
        <v>570</v>
      </c>
      <c r="D88" s="52" t="s">
        <v>286</v>
      </c>
      <c r="E88" s="54" t="s">
        <v>454</v>
      </c>
      <c r="F88" s="56" t="s">
        <v>305</v>
      </c>
      <c r="G88" s="61">
        <f>G13*0.3*1</f>
        <v>714.6</v>
      </c>
      <c r="H88" s="64"/>
      <c r="I88" s="64"/>
    </row>
    <row r="89" spans="2:10" x14ac:dyDescent="0.3">
      <c r="B89" s="56"/>
      <c r="C89" s="206"/>
      <c r="D89" s="52"/>
      <c r="E89" s="54"/>
      <c r="F89" s="56"/>
      <c r="G89" s="61"/>
      <c r="H89" s="64"/>
      <c r="I89" s="64"/>
    </row>
    <row r="90" spans="2:10" x14ac:dyDescent="0.3">
      <c r="B90" s="60" t="s">
        <v>170</v>
      </c>
      <c r="C90" s="200"/>
      <c r="D90" s="56" t="s">
        <v>287</v>
      </c>
      <c r="E90" s="57" t="s">
        <v>288</v>
      </c>
      <c r="F90" s="56"/>
      <c r="G90" s="61"/>
      <c r="H90" s="64"/>
      <c r="I90" s="85"/>
    </row>
    <row r="91" spans="2:10" x14ac:dyDescent="0.3">
      <c r="B91" s="56" t="s">
        <v>171</v>
      </c>
      <c r="C91" s="206"/>
      <c r="D91" s="56" t="s">
        <v>289</v>
      </c>
      <c r="E91" s="54" t="s">
        <v>290</v>
      </c>
      <c r="F91" s="56" t="s">
        <v>273</v>
      </c>
      <c r="G91" s="61">
        <f>628/2</f>
        <v>314</v>
      </c>
      <c r="H91" s="64"/>
      <c r="I91" s="64"/>
      <c r="J91" s="140"/>
    </row>
    <row r="92" spans="2:10" x14ac:dyDescent="0.3">
      <c r="B92" s="56" t="s">
        <v>173</v>
      </c>
      <c r="C92" s="206"/>
      <c r="D92" s="56" t="s">
        <v>291</v>
      </c>
      <c r="E92" s="54" t="s">
        <v>292</v>
      </c>
      <c r="F92" s="56" t="s">
        <v>222</v>
      </c>
      <c r="G92" s="61">
        <f>16.8</f>
        <v>16.8</v>
      </c>
      <c r="H92" s="64"/>
      <c r="I92" s="64"/>
      <c r="J92" s="140"/>
    </row>
    <row r="93" spans="2:10" x14ac:dyDescent="0.3">
      <c r="B93" s="56"/>
      <c r="C93" s="52"/>
      <c r="D93" s="56"/>
      <c r="E93" s="54"/>
      <c r="F93" s="56"/>
      <c r="G93" s="61"/>
      <c r="H93" s="64"/>
      <c r="I93" s="64"/>
    </row>
    <row r="94" spans="2:10" x14ac:dyDescent="0.3">
      <c r="B94" s="60" t="s">
        <v>174</v>
      </c>
      <c r="C94" s="60"/>
      <c r="D94" s="56"/>
      <c r="E94" s="106" t="s">
        <v>455</v>
      </c>
      <c r="F94" s="106"/>
      <c r="G94" s="60"/>
      <c r="H94" s="213"/>
      <c r="I94" s="213"/>
    </row>
    <row r="95" spans="2:10" ht="22.8" x14ac:dyDescent="0.3">
      <c r="B95" s="52"/>
      <c r="C95" s="201"/>
      <c r="D95" s="52"/>
      <c r="E95" s="53" t="s">
        <v>456</v>
      </c>
      <c r="F95" s="54"/>
      <c r="G95" s="52"/>
      <c r="H95" s="85"/>
      <c r="I95" s="85"/>
    </row>
    <row r="96" spans="2:10" x14ac:dyDescent="0.3">
      <c r="B96" s="56"/>
      <c r="C96" s="52"/>
      <c r="D96" s="56"/>
      <c r="E96" s="54"/>
      <c r="F96" s="56"/>
      <c r="G96" s="61"/>
      <c r="H96" s="64"/>
      <c r="I96" s="64"/>
    </row>
    <row r="97" spans="2:9" x14ac:dyDescent="0.3">
      <c r="B97" s="56" t="s">
        <v>176</v>
      </c>
      <c r="C97" s="52"/>
      <c r="D97" s="56"/>
      <c r="E97" s="54" t="s">
        <v>457</v>
      </c>
      <c r="F97" s="56"/>
      <c r="G97" s="61"/>
      <c r="H97" s="64"/>
      <c r="I97" s="64"/>
    </row>
    <row r="98" spans="2:9" x14ac:dyDescent="0.3">
      <c r="B98" s="56"/>
      <c r="C98" s="52"/>
      <c r="D98" s="56"/>
      <c r="E98" s="54"/>
      <c r="F98" s="56"/>
      <c r="G98" s="61"/>
      <c r="H98" s="64"/>
      <c r="I98" s="64"/>
    </row>
    <row r="99" spans="2:9" x14ac:dyDescent="0.3">
      <c r="B99" s="56" t="s">
        <v>260</v>
      </c>
      <c r="C99" s="52"/>
      <c r="D99" s="56"/>
      <c r="E99" s="54" t="s">
        <v>458</v>
      </c>
      <c r="F99" s="56"/>
      <c r="G99" s="61"/>
      <c r="H99" s="64"/>
      <c r="I99" s="64"/>
    </row>
    <row r="100" spans="2:9" x14ac:dyDescent="0.3">
      <c r="B100" s="56" t="s">
        <v>261</v>
      </c>
      <c r="C100" s="206" t="s">
        <v>570</v>
      </c>
      <c r="D100" s="56"/>
      <c r="E100" s="155" t="s">
        <v>459</v>
      </c>
      <c r="F100" s="56" t="s">
        <v>305</v>
      </c>
      <c r="G100" s="61">
        <f>(1547+64)*0.615*0.8</f>
        <v>792.61200000000008</v>
      </c>
      <c r="H100" s="64"/>
      <c r="I100" s="64"/>
    </row>
    <row r="101" spans="2:9" x14ac:dyDescent="0.3">
      <c r="B101" s="56" t="s">
        <v>262</v>
      </c>
      <c r="C101" s="206" t="s">
        <v>570</v>
      </c>
      <c r="D101" s="56"/>
      <c r="E101" s="155" t="s">
        <v>460</v>
      </c>
      <c r="F101" s="56" t="s">
        <v>305</v>
      </c>
      <c r="G101" s="61">
        <f>(64+1547)*0.2*0.8</f>
        <v>257.76000000000005</v>
      </c>
      <c r="H101" s="64"/>
      <c r="I101" s="64"/>
    </row>
    <row r="102" spans="2:9" x14ac:dyDescent="0.3">
      <c r="B102" s="56"/>
      <c r="C102" s="52"/>
      <c r="D102" s="56"/>
      <c r="E102" s="54"/>
      <c r="F102" s="56"/>
      <c r="G102" s="61"/>
      <c r="H102" s="64"/>
      <c r="I102" s="64"/>
    </row>
    <row r="103" spans="2:9" x14ac:dyDescent="0.3">
      <c r="B103" s="56" t="s">
        <v>462</v>
      </c>
      <c r="C103" s="52"/>
      <c r="D103" s="56"/>
      <c r="E103" s="54" t="s">
        <v>461</v>
      </c>
      <c r="F103" s="56"/>
      <c r="G103" s="61"/>
      <c r="H103" s="64"/>
      <c r="I103" s="64"/>
    </row>
    <row r="104" spans="2:9" x14ac:dyDescent="0.3">
      <c r="B104" s="56"/>
      <c r="C104" s="52"/>
      <c r="D104" s="56"/>
      <c r="E104" s="54"/>
      <c r="F104" s="56"/>
      <c r="G104" s="61"/>
      <c r="H104" s="64"/>
      <c r="I104" s="64"/>
    </row>
    <row r="105" spans="2:9" x14ac:dyDescent="0.3">
      <c r="B105" s="56" t="s">
        <v>463</v>
      </c>
      <c r="C105" s="206" t="s">
        <v>570</v>
      </c>
      <c r="D105" s="56"/>
      <c r="E105" s="155" t="s">
        <v>459</v>
      </c>
      <c r="F105" s="56" t="s">
        <v>305</v>
      </c>
      <c r="G105" s="61">
        <v>10</v>
      </c>
      <c r="H105" s="64"/>
      <c r="I105" s="64"/>
    </row>
    <row r="106" spans="2:9" x14ac:dyDescent="0.3">
      <c r="B106" s="56" t="s">
        <v>464</v>
      </c>
      <c r="C106" s="206" t="s">
        <v>570</v>
      </c>
      <c r="D106" s="56"/>
      <c r="E106" s="155" t="s">
        <v>460</v>
      </c>
      <c r="F106" s="56" t="s">
        <v>305</v>
      </c>
      <c r="G106" s="61">
        <v>10</v>
      </c>
      <c r="H106" s="64"/>
      <c r="I106" s="64"/>
    </row>
    <row r="107" spans="2:9" x14ac:dyDescent="0.3">
      <c r="B107" s="56"/>
      <c r="C107" s="203"/>
      <c r="D107" s="56"/>
      <c r="E107" s="81"/>
      <c r="F107" s="56"/>
      <c r="G107" s="61"/>
      <c r="H107" s="64"/>
      <c r="I107" s="61"/>
    </row>
    <row r="108" spans="2:9" x14ac:dyDescent="0.3">
      <c r="B108" s="56"/>
      <c r="C108" s="203"/>
      <c r="D108" s="56"/>
      <c r="E108" s="81"/>
      <c r="F108" s="56"/>
      <c r="G108" s="61"/>
      <c r="H108" s="64"/>
      <c r="I108" s="61"/>
    </row>
    <row r="109" spans="2:9" s="150" customFormat="1" x14ac:dyDescent="0.3">
      <c r="B109" s="249" t="s">
        <v>293</v>
      </c>
      <c r="C109" s="249"/>
      <c r="D109" s="249"/>
      <c r="E109" s="249"/>
      <c r="F109" s="249"/>
      <c r="G109" s="249"/>
      <c r="H109" s="249"/>
      <c r="I109" s="141"/>
    </row>
  </sheetData>
  <mergeCells count="26">
    <mergeCell ref="B77:F77"/>
    <mergeCell ref="G77:I77"/>
    <mergeCell ref="B78:I78"/>
    <mergeCell ref="B79:I79"/>
    <mergeCell ref="B80:I80"/>
    <mergeCell ref="B44:I44"/>
    <mergeCell ref="B45:I45"/>
    <mergeCell ref="B46:I46"/>
    <mergeCell ref="B75:I75"/>
    <mergeCell ref="B76:I76"/>
    <mergeCell ref="B7:I7"/>
    <mergeCell ref="B109:H109"/>
    <mergeCell ref="B2:I2"/>
    <mergeCell ref="B3:I3"/>
    <mergeCell ref="B4:F4"/>
    <mergeCell ref="G4:I4"/>
    <mergeCell ref="B5:I5"/>
    <mergeCell ref="B6:I6"/>
    <mergeCell ref="B40:H40"/>
    <mergeCell ref="B48:H48"/>
    <mergeCell ref="B74:H74"/>
    <mergeCell ref="B82:H82"/>
    <mergeCell ref="B41:I41"/>
    <mergeCell ref="B42:I42"/>
    <mergeCell ref="B43:F43"/>
    <mergeCell ref="G43:I43"/>
  </mergeCells>
  <phoneticPr fontId="18" type="noConversion"/>
  <pageMargins left="0.7" right="0.7" top="0.75" bottom="0.75" header="0.3" footer="0.3"/>
  <pageSetup paperSize="9" scale="48" orientation="landscape" r:id="rId1"/>
  <rowBreaks count="2" manualBreakCount="2">
    <brk id="40" max="8" man="1"/>
    <brk id="74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5139A-0C61-4203-8A66-528DA3066746}">
  <dimension ref="A2:N160"/>
  <sheetViews>
    <sheetView view="pageBreakPreview" zoomScaleNormal="100" zoomScaleSheetLayoutView="100" workbookViewId="0">
      <selection activeCell="M20" sqref="K20:M33"/>
    </sheetView>
  </sheetViews>
  <sheetFormatPr defaultRowHeight="14.4" x14ac:dyDescent="0.3"/>
  <cols>
    <col min="1" max="1" width="2.33203125" customWidth="1"/>
    <col min="3" max="3" width="10.5546875" style="43" customWidth="1"/>
    <col min="5" max="5" width="38.44140625" customWidth="1"/>
    <col min="7" max="7" width="11.5546875" style="43" customWidth="1"/>
    <col min="8" max="8" width="16" style="43" customWidth="1"/>
    <col min="9" max="9" width="16.5546875" customWidth="1"/>
    <col min="10" max="10" width="12.33203125" bestFit="1" customWidth="1"/>
    <col min="11" max="11" width="12.5546875" bestFit="1" customWidth="1"/>
    <col min="12" max="13" width="11" bestFit="1" customWidth="1"/>
    <col min="14" max="14" width="12.33203125" bestFit="1" customWidth="1"/>
  </cols>
  <sheetData>
    <row r="2" spans="2:12" x14ac:dyDescent="0.3">
      <c r="B2" s="249" t="s">
        <v>145</v>
      </c>
      <c r="C2" s="249"/>
      <c r="D2" s="249"/>
      <c r="E2" s="249"/>
      <c r="F2" s="249"/>
      <c r="G2" s="249"/>
      <c r="H2" s="249"/>
      <c r="I2" s="249"/>
    </row>
    <row r="3" spans="2:12" x14ac:dyDescent="0.3">
      <c r="B3" s="248" t="s">
        <v>14</v>
      </c>
      <c r="C3" s="248"/>
      <c r="D3" s="248"/>
      <c r="E3" s="248"/>
      <c r="F3" s="248"/>
      <c r="G3" s="248"/>
      <c r="H3" s="248"/>
      <c r="I3" s="248"/>
    </row>
    <row r="4" spans="2:12" x14ac:dyDescent="0.3">
      <c r="B4" s="249" t="str">
        <f>SUMMARY!C3</f>
        <v>REPLACEMENT OF AC WATER PIPES IN BELA-BELA TOWN (WARD 1)</v>
      </c>
      <c r="C4" s="249"/>
      <c r="D4" s="249"/>
      <c r="E4" s="249"/>
      <c r="F4" s="249"/>
      <c r="G4" s="253" t="s">
        <v>584</v>
      </c>
      <c r="H4" s="253"/>
      <c r="I4" s="253"/>
    </row>
    <row r="5" spans="2:12" x14ac:dyDescent="0.3">
      <c r="B5" s="267"/>
      <c r="C5" s="267"/>
      <c r="D5" s="267"/>
      <c r="E5" s="267"/>
      <c r="F5" s="267"/>
      <c r="G5" s="267"/>
      <c r="H5" s="267"/>
      <c r="I5" s="267"/>
    </row>
    <row r="6" spans="2:12" x14ac:dyDescent="0.3">
      <c r="B6" s="249" t="s">
        <v>263</v>
      </c>
      <c r="C6" s="249"/>
      <c r="D6" s="249"/>
      <c r="E6" s="249"/>
      <c r="F6" s="249"/>
      <c r="G6" s="249"/>
      <c r="H6" s="249"/>
      <c r="I6" s="249"/>
    </row>
    <row r="7" spans="2:12" x14ac:dyDescent="0.3">
      <c r="B7" s="249" t="s">
        <v>303</v>
      </c>
      <c r="C7" s="249"/>
      <c r="D7" s="249"/>
      <c r="E7" s="249"/>
      <c r="F7" s="249"/>
      <c r="G7" s="249"/>
      <c r="H7" s="249"/>
      <c r="I7" s="249"/>
    </row>
    <row r="8" spans="2:12" ht="20.399999999999999" x14ac:dyDescent="0.3">
      <c r="B8" s="111" t="s">
        <v>16</v>
      </c>
      <c r="C8" s="182" t="s">
        <v>570</v>
      </c>
      <c r="D8" s="111" t="s">
        <v>17</v>
      </c>
      <c r="E8" s="112" t="s">
        <v>2</v>
      </c>
      <c r="F8" s="113" t="s">
        <v>18</v>
      </c>
      <c r="G8" s="113" t="s">
        <v>19</v>
      </c>
      <c r="H8" s="113" t="s">
        <v>20</v>
      </c>
      <c r="I8" s="114" t="s">
        <v>21</v>
      </c>
    </row>
    <row r="9" spans="2:12" x14ac:dyDescent="0.3">
      <c r="B9" s="25" t="s">
        <v>304</v>
      </c>
      <c r="C9" s="25"/>
      <c r="D9" s="26"/>
      <c r="E9" s="27" t="s">
        <v>295</v>
      </c>
      <c r="F9" s="27"/>
      <c r="G9" s="25"/>
      <c r="H9" s="108"/>
      <c r="I9" s="115"/>
    </row>
    <row r="10" spans="2:12" ht="27.6" customHeight="1" x14ac:dyDescent="0.3">
      <c r="B10" s="28"/>
      <c r="C10" s="208"/>
      <c r="D10" s="28"/>
      <c r="E10" s="29" t="s">
        <v>296</v>
      </c>
      <c r="F10" s="30"/>
      <c r="G10" s="28"/>
      <c r="H10" s="109"/>
      <c r="I10" s="116"/>
    </row>
    <row r="11" spans="2:12" x14ac:dyDescent="0.3">
      <c r="B11" s="31"/>
      <c r="C11" s="209"/>
      <c r="D11" s="31"/>
      <c r="E11" s="32"/>
      <c r="F11" s="33"/>
      <c r="G11" s="31"/>
      <c r="H11" s="110"/>
      <c r="I11" s="117"/>
    </row>
    <row r="12" spans="2:12" ht="26.7" customHeight="1" x14ac:dyDescent="0.3">
      <c r="B12" s="35" t="s">
        <v>90</v>
      </c>
      <c r="C12" s="209"/>
      <c r="D12" s="35" t="s">
        <v>297</v>
      </c>
      <c r="E12" s="32" t="s">
        <v>492</v>
      </c>
      <c r="F12" s="33"/>
      <c r="G12" s="31"/>
      <c r="H12" s="110"/>
      <c r="I12" s="117"/>
    </row>
    <row r="13" spans="2:12" x14ac:dyDescent="0.3">
      <c r="B13" s="35"/>
      <c r="C13" s="208"/>
      <c r="D13" s="31"/>
      <c r="E13" s="29"/>
      <c r="F13" s="33"/>
      <c r="G13" s="31"/>
      <c r="H13" s="110"/>
      <c r="I13" s="118"/>
    </row>
    <row r="14" spans="2:12" ht="24" customHeight="1" x14ac:dyDescent="0.3">
      <c r="B14" s="31" t="s">
        <v>91</v>
      </c>
      <c r="C14" s="28" t="s">
        <v>570</v>
      </c>
      <c r="D14" s="31"/>
      <c r="E14" s="39" t="s">
        <v>307</v>
      </c>
      <c r="F14" s="31" t="s">
        <v>270</v>
      </c>
      <c r="G14" s="36">
        <v>6565</v>
      </c>
      <c r="H14" s="110"/>
      <c r="I14" s="118"/>
      <c r="J14" s="145"/>
      <c r="K14" s="123"/>
    </row>
    <row r="15" spans="2:12" ht="20.399999999999999" customHeight="1" x14ac:dyDescent="0.3">
      <c r="B15" s="31" t="s">
        <v>184</v>
      </c>
      <c r="C15" s="28" t="s">
        <v>570</v>
      </c>
      <c r="D15" s="31"/>
      <c r="E15" s="39" t="s">
        <v>308</v>
      </c>
      <c r="F15" s="31" t="s">
        <v>270</v>
      </c>
      <c r="G15" s="36">
        <v>1231</v>
      </c>
      <c r="H15" s="110"/>
      <c r="I15" s="118"/>
      <c r="J15" s="145"/>
      <c r="K15" s="123"/>
      <c r="L15" s="145"/>
    </row>
    <row r="16" spans="2:12" ht="21" customHeight="1" x14ac:dyDescent="0.3">
      <c r="B16" s="31" t="s">
        <v>312</v>
      </c>
      <c r="C16" s="28"/>
      <c r="D16" s="31"/>
      <c r="E16" s="39" t="s">
        <v>309</v>
      </c>
      <c r="F16" s="31" t="s">
        <v>270</v>
      </c>
      <c r="G16" s="36">
        <v>1240</v>
      </c>
      <c r="H16" s="110"/>
      <c r="I16" s="118"/>
      <c r="J16" s="145"/>
      <c r="K16" s="123"/>
      <c r="L16" s="145"/>
    </row>
    <row r="17" spans="2:14" ht="21" customHeight="1" x14ac:dyDescent="0.3">
      <c r="B17" s="31" t="s">
        <v>313</v>
      </c>
      <c r="C17" s="28"/>
      <c r="D17" s="31"/>
      <c r="E17" s="39" t="s">
        <v>310</v>
      </c>
      <c r="F17" s="31" t="s">
        <v>270</v>
      </c>
      <c r="G17" s="36">
        <v>3248</v>
      </c>
      <c r="H17" s="110"/>
      <c r="I17" s="118"/>
      <c r="J17" s="145"/>
      <c r="K17" s="123"/>
      <c r="N17" s="145"/>
    </row>
    <row r="18" spans="2:14" ht="18.600000000000001" customHeight="1" x14ac:dyDescent="0.3">
      <c r="B18" s="31" t="s">
        <v>314</v>
      </c>
      <c r="C18" s="28"/>
      <c r="D18" s="31"/>
      <c r="E18" s="39" t="s">
        <v>311</v>
      </c>
      <c r="F18" s="31" t="s">
        <v>270</v>
      </c>
      <c r="G18" s="36">
        <v>1065</v>
      </c>
      <c r="H18" s="110"/>
      <c r="I18" s="118"/>
      <c r="J18" s="145"/>
      <c r="K18" s="123"/>
      <c r="N18" s="145"/>
    </row>
    <row r="19" spans="2:14" x14ac:dyDescent="0.3">
      <c r="B19" s="31"/>
      <c r="C19" s="28"/>
      <c r="D19" s="31"/>
      <c r="E19" s="39"/>
      <c r="F19" s="31"/>
      <c r="G19" s="36"/>
      <c r="H19" s="110"/>
      <c r="I19" s="118"/>
      <c r="K19" s="124"/>
    </row>
    <row r="20" spans="2:14" ht="26.7" customHeight="1" x14ac:dyDescent="0.3">
      <c r="B20" s="35" t="s">
        <v>95</v>
      </c>
      <c r="C20" s="209"/>
      <c r="D20" s="35" t="s">
        <v>297</v>
      </c>
      <c r="E20" s="32" t="s">
        <v>491</v>
      </c>
      <c r="F20" s="33"/>
      <c r="G20" s="31"/>
      <c r="H20" s="110"/>
      <c r="I20" s="117"/>
    </row>
    <row r="21" spans="2:14" x14ac:dyDescent="0.3">
      <c r="B21" s="35"/>
      <c r="C21" s="209"/>
      <c r="D21" s="35"/>
      <c r="E21" s="32"/>
      <c r="F21" s="33"/>
      <c r="G21" s="31"/>
      <c r="H21" s="110"/>
      <c r="I21" s="117"/>
    </row>
    <row r="22" spans="2:14" x14ac:dyDescent="0.3">
      <c r="B22" s="31" t="s">
        <v>96</v>
      </c>
      <c r="C22" s="28" t="s">
        <v>570</v>
      </c>
      <c r="D22" s="35"/>
      <c r="E22" s="39" t="s">
        <v>544</v>
      </c>
      <c r="F22" s="31" t="s">
        <v>270</v>
      </c>
      <c r="G22" s="31">
        <f>115+115</f>
        <v>230</v>
      </c>
      <c r="H22" s="110"/>
      <c r="I22" s="118"/>
    </row>
    <row r="23" spans="2:14" ht="21" customHeight="1" x14ac:dyDescent="0.3">
      <c r="B23" s="31" t="s">
        <v>96</v>
      </c>
      <c r="C23" s="28"/>
      <c r="D23" s="31"/>
      <c r="E23" s="39" t="s">
        <v>375</v>
      </c>
      <c r="F23" s="31" t="s">
        <v>270</v>
      </c>
      <c r="G23" s="36">
        <v>2162</v>
      </c>
      <c r="H23" s="110"/>
      <c r="I23" s="118"/>
    </row>
    <row r="24" spans="2:14" ht="21" customHeight="1" x14ac:dyDescent="0.3">
      <c r="B24" s="31" t="s">
        <v>98</v>
      </c>
      <c r="C24" s="28"/>
      <c r="D24" s="31"/>
      <c r="E24" s="39" t="s">
        <v>542</v>
      </c>
      <c r="F24" s="31" t="s">
        <v>270</v>
      </c>
      <c r="G24" s="36">
        <v>30</v>
      </c>
      <c r="H24" s="110"/>
      <c r="I24" s="118"/>
      <c r="K24" s="123"/>
    </row>
    <row r="25" spans="2:14" ht="21" customHeight="1" x14ac:dyDescent="0.3">
      <c r="B25" s="31" t="s">
        <v>99</v>
      </c>
      <c r="C25" s="28"/>
      <c r="D25" s="31"/>
      <c r="E25" s="39" t="s">
        <v>541</v>
      </c>
      <c r="F25" s="31" t="s">
        <v>270</v>
      </c>
      <c r="G25" s="36">
        <v>130</v>
      </c>
      <c r="H25" s="110"/>
      <c r="I25" s="118"/>
      <c r="K25" s="123"/>
    </row>
    <row r="26" spans="2:14" ht="21" customHeight="1" x14ac:dyDescent="0.3">
      <c r="B26" s="31" t="s">
        <v>102</v>
      </c>
      <c r="C26" s="28"/>
      <c r="D26" s="31"/>
      <c r="E26" s="39" t="s">
        <v>543</v>
      </c>
      <c r="F26" s="31" t="s">
        <v>270</v>
      </c>
      <c r="G26" s="36">
        <v>40</v>
      </c>
      <c r="H26" s="110"/>
      <c r="I26" s="118"/>
      <c r="K26" s="123"/>
    </row>
    <row r="27" spans="2:14" x14ac:dyDescent="0.3">
      <c r="B27" s="31"/>
      <c r="C27" s="28"/>
      <c r="D27" s="31"/>
      <c r="E27" s="39"/>
      <c r="F27" s="31"/>
      <c r="G27" s="36"/>
      <c r="H27" s="110"/>
      <c r="I27" s="118"/>
      <c r="K27" s="124"/>
    </row>
    <row r="28" spans="2:14" ht="22.2" customHeight="1" x14ac:dyDescent="0.3">
      <c r="B28" s="35" t="s">
        <v>103</v>
      </c>
      <c r="C28" s="209"/>
      <c r="D28" s="35" t="s">
        <v>298</v>
      </c>
      <c r="E28" s="40" t="s">
        <v>514</v>
      </c>
      <c r="F28" s="31"/>
      <c r="G28" s="36"/>
      <c r="H28" s="110"/>
      <c r="I28" s="118"/>
    </row>
    <row r="29" spans="2:14" x14ac:dyDescent="0.3">
      <c r="B29" s="31"/>
      <c r="C29" s="208"/>
      <c r="D29" s="31"/>
      <c r="E29" s="119" t="s">
        <v>380</v>
      </c>
      <c r="F29" s="31"/>
      <c r="G29" s="36"/>
      <c r="H29" s="110"/>
      <c r="I29" s="118"/>
    </row>
    <row r="30" spans="2:14" ht="20.7" customHeight="1" x14ac:dyDescent="0.3">
      <c r="B30" s="35" t="s">
        <v>104</v>
      </c>
      <c r="C30" s="209"/>
      <c r="D30" s="31"/>
      <c r="E30" s="40" t="s">
        <v>307</v>
      </c>
      <c r="F30" s="31"/>
      <c r="G30" s="36"/>
      <c r="H30" s="110"/>
      <c r="I30" s="118"/>
    </row>
    <row r="31" spans="2:14" ht="20.7" customHeight="1" x14ac:dyDescent="0.3">
      <c r="B31" s="31" t="s">
        <v>376</v>
      </c>
      <c r="C31" s="28"/>
      <c r="D31" s="31"/>
      <c r="E31" s="39" t="s">
        <v>546</v>
      </c>
      <c r="F31" s="31" t="s">
        <v>273</v>
      </c>
      <c r="G31" s="36">
        <v>11</v>
      </c>
      <c r="H31" s="110"/>
      <c r="I31" s="118"/>
    </row>
    <row r="32" spans="2:14" ht="20.7" customHeight="1" x14ac:dyDescent="0.3">
      <c r="B32" s="31" t="s">
        <v>377</v>
      </c>
      <c r="C32" s="28"/>
      <c r="D32" s="31"/>
      <c r="E32" s="39" t="s">
        <v>547</v>
      </c>
      <c r="F32" s="31" t="s">
        <v>273</v>
      </c>
      <c r="G32" s="36">
        <v>6</v>
      </c>
      <c r="H32" s="110"/>
      <c r="I32" s="118"/>
    </row>
    <row r="33" spans="2:9" ht="23.7" customHeight="1" x14ac:dyDescent="0.3">
      <c r="B33" s="31" t="s">
        <v>377</v>
      </c>
      <c r="C33" s="28"/>
      <c r="D33" s="31"/>
      <c r="E33" s="39" t="s">
        <v>497</v>
      </c>
      <c r="F33" s="31" t="s">
        <v>273</v>
      </c>
      <c r="G33" s="36">
        <v>1</v>
      </c>
      <c r="H33" s="110"/>
      <c r="I33" s="118"/>
    </row>
    <row r="34" spans="2:9" ht="23.7" customHeight="1" x14ac:dyDescent="0.3">
      <c r="B34" s="31" t="s">
        <v>496</v>
      </c>
      <c r="C34" s="28"/>
      <c r="D34" s="31"/>
      <c r="E34" s="39" t="s">
        <v>503</v>
      </c>
      <c r="F34" s="31" t="s">
        <v>273</v>
      </c>
      <c r="G34" s="36">
        <v>5</v>
      </c>
      <c r="H34" s="110"/>
      <c r="I34" s="118"/>
    </row>
    <row r="35" spans="2:9" ht="23.7" customHeight="1" x14ac:dyDescent="0.3">
      <c r="B35" s="31" t="s">
        <v>499</v>
      </c>
      <c r="C35" s="28"/>
      <c r="D35" s="31"/>
      <c r="E35" s="39" t="s">
        <v>498</v>
      </c>
      <c r="F35" s="31" t="s">
        <v>273</v>
      </c>
      <c r="G35" s="36">
        <v>19</v>
      </c>
      <c r="H35" s="110"/>
      <c r="I35" s="118"/>
    </row>
    <row r="36" spans="2:9" ht="23.7" customHeight="1" x14ac:dyDescent="0.3">
      <c r="B36" s="31" t="s">
        <v>500</v>
      </c>
      <c r="C36" s="28"/>
      <c r="D36" s="31"/>
      <c r="E36" s="39" t="s">
        <v>327</v>
      </c>
      <c r="F36" s="31" t="s">
        <v>273</v>
      </c>
      <c r="G36" s="36">
        <v>5</v>
      </c>
      <c r="H36" s="110"/>
      <c r="I36" s="118"/>
    </row>
    <row r="37" spans="2:9" ht="23.7" customHeight="1" x14ac:dyDescent="0.3">
      <c r="B37" s="31" t="s">
        <v>545</v>
      </c>
      <c r="C37" s="28"/>
      <c r="D37" s="31"/>
      <c r="E37" s="39" t="s">
        <v>486</v>
      </c>
      <c r="F37" s="31" t="s">
        <v>273</v>
      </c>
      <c r="G37" s="36">
        <v>140</v>
      </c>
      <c r="H37" s="110"/>
      <c r="I37" s="118"/>
    </row>
    <row r="38" spans="2:9" x14ac:dyDescent="0.3">
      <c r="B38" s="31"/>
      <c r="C38" s="28"/>
      <c r="D38" s="31"/>
      <c r="E38" s="39"/>
      <c r="F38" s="31"/>
      <c r="G38" s="36"/>
      <c r="H38" s="110"/>
      <c r="I38" s="118"/>
    </row>
    <row r="39" spans="2:9" s="150" customFormat="1" ht="20.399999999999999" customHeight="1" x14ac:dyDescent="0.3">
      <c r="B39" s="266" t="s">
        <v>299</v>
      </c>
      <c r="C39" s="266"/>
      <c r="D39" s="266"/>
      <c r="E39" s="266"/>
      <c r="F39" s="266"/>
      <c r="G39" s="266"/>
      <c r="H39" s="266"/>
      <c r="I39" s="41"/>
    </row>
    <row r="40" spans="2:9" s="150" customFormat="1" ht="20.399999999999999" customHeight="1" x14ac:dyDescent="0.3">
      <c r="B40" s="249" t="s">
        <v>145</v>
      </c>
      <c r="C40" s="249"/>
      <c r="D40" s="249"/>
      <c r="E40" s="249"/>
      <c r="F40" s="249"/>
      <c r="G40" s="249"/>
      <c r="H40" s="249"/>
      <c r="I40" s="249"/>
    </row>
    <row r="41" spans="2:9" s="150" customFormat="1" ht="20.399999999999999" customHeight="1" x14ac:dyDescent="0.3">
      <c r="B41" s="248" t="s">
        <v>14</v>
      </c>
      <c r="C41" s="248"/>
      <c r="D41" s="248"/>
      <c r="E41" s="248"/>
      <c r="F41" s="248"/>
      <c r="G41" s="248"/>
      <c r="H41" s="248"/>
      <c r="I41" s="248"/>
    </row>
    <row r="42" spans="2:9" s="150" customFormat="1" ht="20.399999999999999" customHeight="1" x14ac:dyDescent="0.3">
      <c r="B42" s="249" t="s">
        <v>11</v>
      </c>
      <c r="C42" s="249"/>
      <c r="D42" s="249"/>
      <c r="E42" s="249"/>
      <c r="F42" s="249"/>
      <c r="G42" s="253" t="s">
        <v>584</v>
      </c>
      <c r="H42" s="253"/>
      <c r="I42" s="253"/>
    </row>
    <row r="43" spans="2:9" s="150" customFormat="1" ht="20.399999999999999" customHeight="1" x14ac:dyDescent="0.3">
      <c r="B43" s="267"/>
      <c r="C43" s="267"/>
      <c r="D43" s="267"/>
      <c r="E43" s="267"/>
      <c r="F43" s="267"/>
      <c r="G43" s="267"/>
      <c r="H43" s="267"/>
      <c r="I43" s="267"/>
    </row>
    <row r="44" spans="2:9" s="150" customFormat="1" ht="20.399999999999999" customHeight="1" x14ac:dyDescent="0.3">
      <c r="B44" s="249" t="s">
        <v>263</v>
      </c>
      <c r="C44" s="249"/>
      <c r="D44" s="249"/>
      <c r="E44" s="249"/>
      <c r="F44" s="249"/>
      <c r="G44" s="249"/>
      <c r="H44" s="249"/>
      <c r="I44" s="249"/>
    </row>
    <row r="45" spans="2:9" s="150" customFormat="1" ht="20.399999999999999" customHeight="1" x14ac:dyDescent="0.3">
      <c r="B45" s="249" t="s">
        <v>303</v>
      </c>
      <c r="C45" s="249"/>
      <c r="D45" s="249"/>
      <c r="E45" s="249"/>
      <c r="F45" s="249"/>
      <c r="G45" s="249"/>
      <c r="H45" s="249"/>
      <c r="I45" s="249"/>
    </row>
    <row r="46" spans="2:9" s="150" customFormat="1" ht="20.399999999999999" customHeight="1" x14ac:dyDescent="0.3">
      <c r="B46" s="111" t="s">
        <v>16</v>
      </c>
      <c r="C46" s="182" t="s">
        <v>570</v>
      </c>
      <c r="D46" s="111" t="s">
        <v>17</v>
      </c>
      <c r="E46" s="112" t="s">
        <v>2</v>
      </c>
      <c r="F46" s="113" t="s">
        <v>18</v>
      </c>
      <c r="G46" s="113" t="s">
        <v>19</v>
      </c>
      <c r="H46" s="113" t="s">
        <v>20</v>
      </c>
      <c r="I46" s="114" t="s">
        <v>21</v>
      </c>
    </row>
    <row r="47" spans="2:9" ht="19.2" customHeight="1" x14ac:dyDescent="0.3">
      <c r="B47" s="266" t="s">
        <v>299</v>
      </c>
      <c r="C47" s="266"/>
      <c r="D47" s="266"/>
      <c r="E47" s="266"/>
      <c r="F47" s="266"/>
      <c r="G47" s="266"/>
      <c r="H47" s="266"/>
      <c r="I47" s="41"/>
    </row>
    <row r="48" spans="2:9" x14ac:dyDescent="0.3">
      <c r="B48" s="31"/>
      <c r="C48" s="28"/>
      <c r="D48" s="31"/>
      <c r="E48" s="39"/>
      <c r="F48" s="31"/>
      <c r="G48" s="36"/>
      <c r="H48" s="110"/>
      <c r="I48" s="118"/>
    </row>
    <row r="49" spans="2:9" ht="18" customHeight="1" x14ac:dyDescent="0.3">
      <c r="B49" s="35" t="s">
        <v>107</v>
      </c>
      <c r="C49" s="209"/>
      <c r="D49" s="31"/>
      <c r="E49" s="40" t="s">
        <v>308</v>
      </c>
      <c r="F49" s="31"/>
      <c r="G49" s="36"/>
      <c r="H49" s="110"/>
      <c r="I49" s="118"/>
    </row>
    <row r="50" spans="2:9" ht="18" customHeight="1" x14ac:dyDescent="0.3">
      <c r="B50" s="31" t="s">
        <v>378</v>
      </c>
      <c r="C50" s="28"/>
      <c r="D50" s="31"/>
      <c r="E50" s="39" t="s">
        <v>546</v>
      </c>
      <c r="F50" s="31" t="s">
        <v>273</v>
      </c>
      <c r="G50" s="36">
        <v>1</v>
      </c>
      <c r="H50" s="110"/>
      <c r="I50" s="118"/>
    </row>
    <row r="51" spans="2:9" ht="18" customHeight="1" x14ac:dyDescent="0.3">
      <c r="B51" s="35"/>
      <c r="C51" s="28"/>
      <c r="D51" s="31"/>
      <c r="E51" s="39" t="s">
        <v>497</v>
      </c>
      <c r="F51" s="31" t="s">
        <v>273</v>
      </c>
      <c r="G51" s="36">
        <v>1</v>
      </c>
      <c r="H51" s="110"/>
      <c r="I51" s="118"/>
    </row>
    <row r="52" spans="2:9" x14ac:dyDescent="0.3">
      <c r="B52" s="31" t="s">
        <v>378</v>
      </c>
      <c r="C52" s="28"/>
      <c r="D52" s="31"/>
      <c r="E52" s="39" t="s">
        <v>503</v>
      </c>
      <c r="F52" s="31" t="s">
        <v>273</v>
      </c>
      <c r="G52" s="36">
        <v>1</v>
      </c>
      <c r="H52" s="110"/>
      <c r="I52" s="118"/>
    </row>
    <row r="53" spans="2:9" x14ac:dyDescent="0.3">
      <c r="B53" s="31" t="s">
        <v>379</v>
      </c>
      <c r="C53" s="28"/>
      <c r="D53" s="31"/>
      <c r="E53" s="39" t="s">
        <v>498</v>
      </c>
      <c r="F53" s="31" t="s">
        <v>273</v>
      </c>
      <c r="G53" s="36">
        <v>6</v>
      </c>
      <c r="H53" s="110"/>
      <c r="I53" s="118"/>
    </row>
    <row r="54" spans="2:9" x14ac:dyDescent="0.3">
      <c r="B54" s="31" t="s">
        <v>501</v>
      </c>
      <c r="C54" s="28"/>
      <c r="D54" s="31"/>
      <c r="E54" s="39" t="s">
        <v>327</v>
      </c>
      <c r="F54" s="31" t="s">
        <v>273</v>
      </c>
      <c r="G54" s="36">
        <v>2</v>
      </c>
      <c r="H54" s="110"/>
      <c r="I54" s="118"/>
    </row>
    <row r="55" spans="2:9" x14ac:dyDescent="0.3">
      <c r="B55" s="31" t="s">
        <v>502</v>
      </c>
      <c r="C55" s="28"/>
      <c r="D55" s="31"/>
      <c r="E55" s="39" t="s">
        <v>486</v>
      </c>
      <c r="F55" s="31" t="s">
        <v>273</v>
      </c>
      <c r="G55" s="36">
        <v>32</v>
      </c>
      <c r="H55" s="110"/>
      <c r="I55" s="118"/>
    </row>
    <row r="56" spans="2:9" ht="15" customHeight="1" x14ac:dyDescent="0.3">
      <c r="B56" s="31"/>
      <c r="C56" s="28"/>
      <c r="D56" s="31"/>
      <c r="E56" s="39"/>
      <c r="F56" s="31"/>
      <c r="G56" s="36"/>
      <c r="H56" s="110"/>
      <c r="I56" s="37"/>
    </row>
    <row r="57" spans="2:9" ht="15" customHeight="1" x14ac:dyDescent="0.3">
      <c r="B57" s="35" t="s">
        <v>110</v>
      </c>
      <c r="C57" s="209"/>
      <c r="D57" s="31"/>
      <c r="E57" s="40" t="s">
        <v>309</v>
      </c>
      <c r="F57" s="31"/>
      <c r="G57" s="36"/>
      <c r="H57" s="110"/>
      <c r="I57" s="118"/>
    </row>
    <row r="58" spans="2:9" ht="15" customHeight="1" x14ac:dyDescent="0.3">
      <c r="B58" s="31" t="s">
        <v>504</v>
      </c>
      <c r="C58" s="28"/>
      <c r="D58" s="31"/>
      <c r="E58" s="39" t="s">
        <v>548</v>
      </c>
      <c r="F58" s="31" t="s">
        <v>273</v>
      </c>
      <c r="G58" s="36">
        <v>2</v>
      </c>
      <c r="H58" s="110"/>
      <c r="I58" s="118"/>
    </row>
    <row r="59" spans="2:9" ht="15" customHeight="1" x14ac:dyDescent="0.3">
      <c r="B59" s="31" t="s">
        <v>505</v>
      </c>
      <c r="C59" s="28"/>
      <c r="D59" s="31"/>
      <c r="E59" s="39" t="s">
        <v>512</v>
      </c>
      <c r="F59" s="31" t="s">
        <v>273</v>
      </c>
      <c r="G59" s="36">
        <v>4</v>
      </c>
      <c r="H59" s="110"/>
      <c r="I59" s="118"/>
    </row>
    <row r="60" spans="2:9" ht="15" customHeight="1" x14ac:dyDescent="0.3">
      <c r="B60" s="31" t="s">
        <v>506</v>
      </c>
      <c r="C60" s="28"/>
      <c r="D60" s="31"/>
      <c r="E60" s="39" t="s">
        <v>486</v>
      </c>
      <c r="F60" s="31" t="s">
        <v>273</v>
      </c>
      <c r="G60" s="36">
        <v>22</v>
      </c>
      <c r="H60" s="110"/>
      <c r="I60" s="118"/>
    </row>
    <row r="61" spans="2:9" ht="15" customHeight="1" x14ac:dyDescent="0.3">
      <c r="B61" s="31"/>
      <c r="C61" s="28"/>
      <c r="D61" s="31"/>
      <c r="E61" s="39"/>
      <c r="F61" s="31"/>
      <c r="G61" s="36"/>
      <c r="H61" s="110"/>
      <c r="I61" s="37"/>
    </row>
    <row r="62" spans="2:9" ht="15" customHeight="1" x14ac:dyDescent="0.3">
      <c r="B62" s="35" t="s">
        <v>113</v>
      </c>
      <c r="C62" s="209"/>
      <c r="D62" s="31"/>
      <c r="E62" s="40" t="s">
        <v>310</v>
      </c>
      <c r="F62" s="31"/>
      <c r="G62" s="36"/>
      <c r="H62" s="110"/>
      <c r="I62" s="118"/>
    </row>
    <row r="63" spans="2:9" ht="21.6" x14ac:dyDescent="0.3">
      <c r="B63" s="31" t="s">
        <v>507</v>
      </c>
      <c r="C63" s="28"/>
      <c r="D63" s="31"/>
      <c r="E63" s="39" t="s">
        <v>551</v>
      </c>
      <c r="F63" s="31" t="s">
        <v>273</v>
      </c>
      <c r="G63" s="36">
        <f>1+1+1+1+1+1</f>
        <v>6</v>
      </c>
      <c r="H63" s="110"/>
      <c r="I63" s="118"/>
    </row>
    <row r="64" spans="2:9" ht="21.6" x14ac:dyDescent="0.3">
      <c r="B64" s="31" t="s">
        <v>508</v>
      </c>
      <c r="C64" s="28"/>
      <c r="D64" s="31"/>
      <c r="E64" s="39" t="s">
        <v>553</v>
      </c>
      <c r="F64" s="31" t="s">
        <v>273</v>
      </c>
      <c r="G64" s="36">
        <f>2+1</f>
        <v>3</v>
      </c>
      <c r="H64" s="110"/>
      <c r="I64" s="118"/>
    </row>
    <row r="65" spans="1:9" ht="15" customHeight="1" x14ac:dyDescent="0.3">
      <c r="B65" s="31" t="s">
        <v>509</v>
      </c>
      <c r="C65" s="28"/>
      <c r="D65" s="31"/>
      <c r="E65" s="39" t="s">
        <v>552</v>
      </c>
      <c r="F65" s="31" t="s">
        <v>273</v>
      </c>
      <c r="G65" s="36">
        <f>1+1+1</f>
        <v>3</v>
      </c>
      <c r="H65" s="110"/>
      <c r="I65" s="118"/>
    </row>
    <row r="66" spans="1:9" ht="15" customHeight="1" x14ac:dyDescent="0.3">
      <c r="B66" s="31" t="s">
        <v>549</v>
      </c>
      <c r="C66" s="28"/>
      <c r="D66" s="31"/>
      <c r="E66" s="39" t="s">
        <v>555</v>
      </c>
      <c r="F66" s="31" t="s">
        <v>273</v>
      </c>
      <c r="G66" s="36">
        <v>2</v>
      </c>
      <c r="H66" s="110"/>
      <c r="I66" s="118"/>
    </row>
    <row r="67" spans="1:9" ht="15" customHeight="1" x14ac:dyDescent="0.3">
      <c r="B67" s="31" t="s">
        <v>550</v>
      </c>
      <c r="C67" s="28"/>
      <c r="D67" s="31"/>
      <c r="E67" s="39" t="s">
        <v>513</v>
      </c>
      <c r="F67" s="31" t="s">
        <v>273</v>
      </c>
      <c r="G67" s="36">
        <v>14</v>
      </c>
      <c r="H67" s="110"/>
      <c r="I67" s="118"/>
    </row>
    <row r="68" spans="1:9" ht="15" customHeight="1" x14ac:dyDescent="0.3">
      <c r="B68" s="31" t="s">
        <v>554</v>
      </c>
      <c r="C68" s="28"/>
      <c r="D68" s="31"/>
      <c r="E68" s="39" t="s">
        <v>486</v>
      </c>
      <c r="F68" s="31" t="s">
        <v>273</v>
      </c>
      <c r="G68" s="36">
        <v>44</v>
      </c>
      <c r="H68" s="110"/>
      <c r="I68" s="118"/>
    </row>
    <row r="69" spans="1:9" ht="15" customHeight="1" x14ac:dyDescent="0.3">
      <c r="B69" s="31"/>
      <c r="C69" s="28"/>
      <c r="D69" s="31"/>
      <c r="E69" s="39"/>
      <c r="F69" s="31"/>
      <c r="G69" s="36"/>
      <c r="H69" s="110"/>
      <c r="I69" s="37"/>
    </row>
    <row r="70" spans="1:9" ht="15" customHeight="1" x14ac:dyDescent="0.3">
      <c r="B70" s="35" t="s">
        <v>116</v>
      </c>
      <c r="C70" s="209"/>
      <c r="D70" s="31"/>
      <c r="E70" s="40" t="s">
        <v>311</v>
      </c>
      <c r="F70" s="31"/>
      <c r="G70" s="36"/>
      <c r="H70" s="110"/>
      <c r="I70" s="118"/>
    </row>
    <row r="71" spans="1:9" ht="21.6" x14ac:dyDescent="0.3">
      <c r="B71" s="31" t="s">
        <v>510</v>
      </c>
      <c r="C71" s="28"/>
      <c r="D71" s="31"/>
      <c r="E71" s="39" t="s">
        <v>553</v>
      </c>
      <c r="F71" s="31" t="s">
        <v>273</v>
      </c>
      <c r="G71" s="36">
        <v>1</v>
      </c>
      <c r="H71" s="110"/>
      <c r="I71" s="118"/>
    </row>
    <row r="72" spans="1:9" ht="15" customHeight="1" x14ac:dyDescent="0.3">
      <c r="B72" s="31" t="s">
        <v>511</v>
      </c>
      <c r="C72" s="28"/>
      <c r="D72" s="31"/>
      <c r="E72" s="39" t="s">
        <v>555</v>
      </c>
      <c r="F72" s="31" t="s">
        <v>273</v>
      </c>
      <c r="G72" s="36">
        <v>2</v>
      </c>
      <c r="H72" s="110"/>
      <c r="I72" s="118"/>
    </row>
    <row r="73" spans="1:9" ht="15" customHeight="1" x14ac:dyDescent="0.3">
      <c r="B73" s="31" t="s">
        <v>556</v>
      </c>
      <c r="C73" s="28"/>
      <c r="D73" s="31"/>
      <c r="E73" s="39" t="s">
        <v>486</v>
      </c>
      <c r="F73" s="31" t="s">
        <v>273</v>
      </c>
      <c r="G73" s="36">
        <v>4</v>
      </c>
      <c r="H73" s="110"/>
      <c r="I73" s="118"/>
    </row>
    <row r="74" spans="1:9" ht="18.600000000000001" customHeight="1" x14ac:dyDescent="0.3">
      <c r="B74" s="31"/>
      <c r="C74" s="28"/>
      <c r="D74" s="31"/>
      <c r="E74" s="39"/>
      <c r="F74" s="31"/>
      <c r="G74" s="36"/>
      <c r="H74" s="110"/>
      <c r="I74" s="118"/>
    </row>
    <row r="75" spans="1:9" ht="23.4" customHeight="1" x14ac:dyDescent="0.3">
      <c r="B75" s="35" t="s">
        <v>134</v>
      </c>
      <c r="C75" s="209"/>
      <c r="D75" s="31" t="s">
        <v>298</v>
      </c>
      <c r="E75" s="32" t="s">
        <v>383</v>
      </c>
      <c r="F75" s="31"/>
      <c r="G75" s="36"/>
      <c r="H75" s="110"/>
      <c r="I75" s="118"/>
    </row>
    <row r="76" spans="1:9" ht="19.2" customHeight="1" x14ac:dyDescent="0.3">
      <c r="B76" s="31"/>
      <c r="C76" s="208"/>
      <c r="D76" s="31"/>
      <c r="E76" s="119" t="s">
        <v>380</v>
      </c>
      <c r="F76" s="31"/>
      <c r="G76" s="36"/>
      <c r="H76" s="110"/>
      <c r="I76" s="118"/>
    </row>
    <row r="77" spans="1:9" s="152" customFormat="1" x14ac:dyDescent="0.3">
      <c r="A77"/>
      <c r="B77" s="31" t="s">
        <v>185</v>
      </c>
      <c r="C77" s="28"/>
      <c r="D77" s="31"/>
      <c r="E77" s="39" t="s">
        <v>516</v>
      </c>
      <c r="F77" s="31" t="s">
        <v>273</v>
      </c>
      <c r="G77" s="36">
        <v>3</v>
      </c>
      <c r="H77" s="110"/>
      <c r="I77" s="118"/>
    </row>
    <row r="78" spans="1:9" s="152" customFormat="1" x14ac:dyDescent="0.3">
      <c r="A78"/>
      <c r="B78" s="31" t="s">
        <v>186</v>
      </c>
      <c r="C78" s="28"/>
      <c r="D78" s="31"/>
      <c r="E78" s="39" t="s">
        <v>517</v>
      </c>
      <c r="F78" s="31" t="s">
        <v>273</v>
      </c>
      <c r="G78" s="36">
        <v>11</v>
      </c>
      <c r="H78" s="110"/>
      <c r="I78" s="118"/>
    </row>
    <row r="79" spans="1:9" s="152" customFormat="1" x14ac:dyDescent="0.3">
      <c r="A79"/>
      <c r="B79" s="31" t="s">
        <v>361</v>
      </c>
      <c r="C79" s="28"/>
      <c r="D79" s="187"/>
      <c r="E79" s="39" t="s">
        <v>519</v>
      </c>
      <c r="F79" s="31" t="s">
        <v>273</v>
      </c>
      <c r="G79" s="36">
        <v>2</v>
      </c>
      <c r="H79" s="110"/>
      <c r="I79" s="118"/>
    </row>
    <row r="80" spans="1:9" s="152" customFormat="1" x14ac:dyDescent="0.3">
      <c r="A80"/>
      <c r="B80" s="31" t="s">
        <v>515</v>
      </c>
      <c r="C80" s="28"/>
      <c r="D80"/>
      <c r="E80" s="39" t="s">
        <v>518</v>
      </c>
      <c r="F80" s="31" t="s">
        <v>273</v>
      </c>
      <c r="G80" s="36">
        <v>3</v>
      </c>
      <c r="H80" s="110"/>
      <c r="I80" s="118"/>
    </row>
    <row r="81" spans="1:9" s="152" customFormat="1" x14ac:dyDescent="0.3">
      <c r="A81"/>
      <c r="B81" s="31" t="s">
        <v>521</v>
      </c>
      <c r="C81" s="28"/>
      <c r="D81"/>
      <c r="E81" s="39" t="s">
        <v>520</v>
      </c>
      <c r="F81" s="31" t="s">
        <v>273</v>
      </c>
      <c r="G81" s="36">
        <v>1</v>
      </c>
      <c r="H81" s="110"/>
      <c r="I81" s="118"/>
    </row>
    <row r="82" spans="1:9" x14ac:dyDescent="0.3">
      <c r="B82" s="31" t="s">
        <v>561</v>
      </c>
      <c r="C82" s="28"/>
      <c r="E82" s="39" t="s">
        <v>562</v>
      </c>
      <c r="F82" s="31" t="s">
        <v>273</v>
      </c>
      <c r="G82" s="36">
        <v>1</v>
      </c>
      <c r="H82" s="110"/>
      <c r="I82" s="118"/>
    </row>
    <row r="83" spans="1:9" x14ac:dyDescent="0.3">
      <c r="B83" s="31"/>
      <c r="C83" s="28"/>
      <c r="D83" s="31"/>
      <c r="E83" s="39"/>
      <c r="F83" s="31"/>
      <c r="G83" s="36"/>
      <c r="H83" s="110"/>
      <c r="I83" s="118"/>
    </row>
    <row r="84" spans="1:9" x14ac:dyDescent="0.3">
      <c r="B84" s="266" t="s">
        <v>299</v>
      </c>
      <c r="C84" s="266"/>
      <c r="D84" s="266"/>
      <c r="E84" s="266"/>
      <c r="F84" s="266"/>
      <c r="G84" s="266"/>
      <c r="H84" s="266"/>
      <c r="I84" s="41"/>
    </row>
    <row r="85" spans="1:9" x14ac:dyDescent="0.3">
      <c r="B85" s="249" t="s">
        <v>145</v>
      </c>
      <c r="C85" s="249"/>
      <c r="D85" s="249"/>
      <c r="E85" s="249"/>
      <c r="F85" s="249"/>
      <c r="G85" s="249"/>
      <c r="H85" s="249"/>
      <c r="I85" s="249"/>
    </row>
    <row r="86" spans="1:9" x14ac:dyDescent="0.3">
      <c r="B86" s="248" t="s">
        <v>14</v>
      </c>
      <c r="C86" s="248"/>
      <c r="D86" s="248"/>
      <c r="E86" s="248"/>
      <c r="F86" s="248"/>
      <c r="G86" s="248"/>
      <c r="H86" s="248"/>
      <c r="I86" s="248"/>
    </row>
    <row r="87" spans="1:9" x14ac:dyDescent="0.3">
      <c r="B87" s="249" t="s">
        <v>11</v>
      </c>
      <c r="C87" s="249"/>
      <c r="D87" s="249"/>
      <c r="E87" s="249"/>
      <c r="F87" s="249"/>
      <c r="G87" s="253" t="s">
        <v>584</v>
      </c>
      <c r="H87" s="253"/>
      <c r="I87" s="253"/>
    </row>
    <row r="88" spans="1:9" x14ac:dyDescent="0.3">
      <c r="B88" s="267"/>
      <c r="C88" s="267"/>
      <c r="D88" s="267"/>
      <c r="E88" s="267"/>
      <c r="F88" s="267"/>
      <c r="G88" s="267"/>
      <c r="H88" s="267"/>
      <c r="I88" s="267"/>
    </row>
    <row r="89" spans="1:9" x14ac:dyDescent="0.3">
      <c r="B89" s="249" t="s">
        <v>263</v>
      </c>
      <c r="C89" s="249"/>
      <c r="D89" s="249"/>
      <c r="E89" s="249"/>
      <c r="F89" s="249"/>
      <c r="G89" s="249"/>
      <c r="H89" s="249"/>
      <c r="I89" s="249"/>
    </row>
    <row r="90" spans="1:9" x14ac:dyDescent="0.3">
      <c r="B90" s="249" t="s">
        <v>303</v>
      </c>
      <c r="C90" s="249"/>
      <c r="D90" s="249"/>
      <c r="E90" s="249"/>
      <c r="F90" s="249"/>
      <c r="G90" s="249"/>
      <c r="H90" s="249"/>
      <c r="I90" s="249"/>
    </row>
    <row r="91" spans="1:9" ht="20.399999999999999" x14ac:dyDescent="0.3">
      <c r="B91" s="111" t="s">
        <v>16</v>
      </c>
      <c r="C91" s="182" t="s">
        <v>570</v>
      </c>
      <c r="D91" s="111" t="s">
        <v>17</v>
      </c>
      <c r="E91" s="112" t="s">
        <v>2</v>
      </c>
      <c r="F91" s="113" t="s">
        <v>18</v>
      </c>
      <c r="G91" s="113" t="s">
        <v>19</v>
      </c>
      <c r="H91" s="113" t="s">
        <v>20</v>
      </c>
      <c r="I91" s="114" t="s">
        <v>21</v>
      </c>
    </row>
    <row r="92" spans="1:9" x14ac:dyDescent="0.3">
      <c r="B92" s="268" t="s">
        <v>299</v>
      </c>
      <c r="C92" s="268"/>
      <c r="D92" s="268"/>
      <c r="E92" s="268"/>
      <c r="F92" s="268"/>
      <c r="G92" s="268"/>
      <c r="H92" s="268"/>
      <c r="I92" s="184"/>
    </row>
    <row r="93" spans="1:9" x14ac:dyDescent="0.3">
      <c r="B93" s="31"/>
      <c r="C93" s="28"/>
      <c r="D93" s="31"/>
      <c r="E93" s="39"/>
      <c r="F93" s="31"/>
      <c r="G93" s="36"/>
      <c r="H93" s="110"/>
      <c r="I93" s="118"/>
    </row>
    <row r="94" spans="1:9" ht="15.6" customHeight="1" x14ac:dyDescent="0.3">
      <c r="B94" s="35" t="s">
        <v>137</v>
      </c>
      <c r="C94" s="209"/>
      <c r="D94" s="35" t="s">
        <v>298</v>
      </c>
      <c r="E94" s="40" t="s">
        <v>381</v>
      </c>
      <c r="F94" s="31"/>
      <c r="G94" s="36"/>
      <c r="H94" s="110"/>
      <c r="I94" s="118"/>
    </row>
    <row r="95" spans="1:9" ht="22.95" customHeight="1" x14ac:dyDescent="0.3">
      <c r="B95" s="31"/>
      <c r="C95" s="208"/>
      <c r="D95" s="31"/>
      <c r="E95" s="119" t="s">
        <v>382</v>
      </c>
      <c r="F95" s="31"/>
      <c r="G95" s="36"/>
      <c r="H95" s="110"/>
      <c r="I95" s="118"/>
    </row>
    <row r="96" spans="1:9" ht="22.95" customHeight="1" x14ac:dyDescent="0.3">
      <c r="B96" s="35" t="s">
        <v>350</v>
      </c>
      <c r="C96" s="209"/>
      <c r="D96" s="31"/>
      <c r="E96" s="40" t="s">
        <v>522</v>
      </c>
      <c r="F96" s="31"/>
      <c r="G96" s="36"/>
      <c r="H96" s="110"/>
      <c r="I96" s="118"/>
    </row>
    <row r="97" spans="2:13" x14ac:dyDescent="0.3">
      <c r="B97" s="31" t="s">
        <v>467</v>
      </c>
      <c r="C97" s="28"/>
      <c r="D97" s="31"/>
      <c r="E97" s="39" t="s">
        <v>560</v>
      </c>
      <c r="F97" s="31" t="s">
        <v>273</v>
      </c>
      <c r="G97" s="36">
        <v>2</v>
      </c>
      <c r="H97" s="110"/>
      <c r="I97" s="118"/>
    </row>
    <row r="98" spans="2:13" x14ac:dyDescent="0.3">
      <c r="B98" s="31" t="s">
        <v>468</v>
      </c>
      <c r="C98" s="28"/>
      <c r="D98" s="31"/>
      <c r="E98" s="39" t="s">
        <v>523</v>
      </c>
      <c r="F98" s="31" t="s">
        <v>273</v>
      </c>
      <c r="G98" s="36">
        <v>2</v>
      </c>
      <c r="H98" s="110"/>
      <c r="I98" s="118"/>
    </row>
    <row r="99" spans="2:13" x14ac:dyDescent="0.3">
      <c r="B99" s="31" t="s">
        <v>525</v>
      </c>
      <c r="C99" s="28"/>
      <c r="D99" s="31"/>
      <c r="E99" s="39" t="s">
        <v>524</v>
      </c>
      <c r="F99" s="31" t="s">
        <v>273</v>
      </c>
      <c r="G99" s="36">
        <v>5</v>
      </c>
      <c r="H99" s="110"/>
      <c r="I99" s="118"/>
    </row>
    <row r="100" spans="2:13" x14ac:dyDescent="0.3">
      <c r="B100" s="31" t="s">
        <v>557</v>
      </c>
      <c r="C100" s="28"/>
      <c r="D100" s="31"/>
      <c r="E100" s="39" t="s">
        <v>558</v>
      </c>
      <c r="F100" s="31" t="s">
        <v>273</v>
      </c>
      <c r="G100" s="36">
        <v>1</v>
      </c>
      <c r="H100" s="110"/>
      <c r="I100" s="118"/>
    </row>
    <row r="101" spans="2:13" x14ac:dyDescent="0.3">
      <c r="B101" s="31" t="s">
        <v>559</v>
      </c>
      <c r="C101" s="28"/>
      <c r="D101" s="31"/>
      <c r="E101" s="39" t="s">
        <v>526</v>
      </c>
      <c r="F101" s="31" t="s">
        <v>273</v>
      </c>
      <c r="G101" s="36">
        <v>13</v>
      </c>
      <c r="H101" s="110"/>
      <c r="I101" s="118"/>
    </row>
    <row r="102" spans="2:13" x14ac:dyDescent="0.3">
      <c r="B102" s="31"/>
      <c r="C102" s="28"/>
      <c r="D102" s="31"/>
      <c r="E102" s="39"/>
      <c r="F102" s="31"/>
      <c r="G102" s="36"/>
      <c r="H102" s="110"/>
      <c r="I102" s="118"/>
    </row>
    <row r="103" spans="2:13" x14ac:dyDescent="0.3">
      <c r="B103" s="35" t="s">
        <v>140</v>
      </c>
      <c r="C103" s="209"/>
      <c r="D103" s="31" t="s">
        <v>328</v>
      </c>
      <c r="E103" s="32" t="s">
        <v>329</v>
      </c>
      <c r="F103" s="31"/>
      <c r="G103" s="36"/>
      <c r="H103" s="110"/>
      <c r="I103" s="118"/>
    </row>
    <row r="104" spans="2:13" ht="34.200000000000003" customHeight="1" x14ac:dyDescent="0.3">
      <c r="B104" s="31"/>
      <c r="C104" s="210"/>
      <c r="D104" s="31"/>
      <c r="E104" s="132" t="s">
        <v>330</v>
      </c>
      <c r="F104" s="31"/>
      <c r="G104" s="36"/>
      <c r="H104" s="110"/>
      <c r="I104" s="118"/>
    </row>
    <row r="105" spans="2:13" x14ac:dyDescent="0.3">
      <c r="B105" s="31" t="s">
        <v>351</v>
      </c>
      <c r="C105" s="28"/>
      <c r="D105" s="31"/>
      <c r="E105" s="30" t="s">
        <v>334</v>
      </c>
      <c r="F105" s="31" t="s">
        <v>273</v>
      </c>
      <c r="G105" s="36">
        <v>60</v>
      </c>
      <c r="H105" s="110"/>
      <c r="I105" s="118"/>
    </row>
    <row r="106" spans="2:13" ht="13.2" customHeight="1" x14ac:dyDescent="0.3">
      <c r="B106" s="31" t="s">
        <v>479</v>
      </c>
      <c r="C106" s="28"/>
      <c r="D106" s="31"/>
      <c r="E106" s="30" t="s">
        <v>335</v>
      </c>
      <c r="F106" s="31" t="s">
        <v>273</v>
      </c>
      <c r="G106" s="36">
        <v>9</v>
      </c>
      <c r="H106" s="110"/>
      <c r="I106" s="118"/>
    </row>
    <row r="107" spans="2:13" ht="13.2" customHeight="1" x14ac:dyDescent="0.3">
      <c r="B107" s="31" t="s">
        <v>480</v>
      </c>
      <c r="C107" s="28"/>
      <c r="D107" s="31"/>
      <c r="E107" s="39" t="s">
        <v>359</v>
      </c>
      <c r="F107" s="31" t="s">
        <v>273</v>
      </c>
      <c r="G107" s="36">
        <v>5</v>
      </c>
      <c r="H107" s="110"/>
      <c r="I107" s="118"/>
    </row>
    <row r="108" spans="2:13" x14ac:dyDescent="0.3">
      <c r="B108" s="31" t="s">
        <v>481</v>
      </c>
      <c r="C108" s="28"/>
      <c r="D108" s="31"/>
      <c r="E108" s="39" t="s">
        <v>331</v>
      </c>
      <c r="F108" s="31" t="s">
        <v>273</v>
      </c>
      <c r="G108" s="36">
        <v>8</v>
      </c>
      <c r="H108" s="110"/>
      <c r="I108" s="118"/>
      <c r="M108" s="42"/>
    </row>
    <row r="109" spans="2:13" x14ac:dyDescent="0.3">
      <c r="B109" s="31" t="s">
        <v>482</v>
      </c>
      <c r="C109" s="28"/>
      <c r="D109" s="31"/>
      <c r="E109" s="39" t="s">
        <v>333</v>
      </c>
      <c r="F109" s="31" t="s">
        <v>273</v>
      </c>
      <c r="G109" s="36">
        <v>9</v>
      </c>
      <c r="H109" s="110"/>
      <c r="I109" s="118"/>
      <c r="M109" s="42"/>
    </row>
    <row r="110" spans="2:13" x14ac:dyDescent="0.3">
      <c r="B110" s="31"/>
      <c r="C110" s="28"/>
      <c r="D110" s="31"/>
      <c r="E110" s="39"/>
      <c r="F110" s="31"/>
      <c r="G110" s="36"/>
      <c r="H110" s="110"/>
      <c r="I110" s="118"/>
    </row>
    <row r="111" spans="2:13" x14ac:dyDescent="0.3">
      <c r="B111" s="35" t="s">
        <v>352</v>
      </c>
      <c r="C111" s="209"/>
      <c r="D111" s="31" t="s">
        <v>328</v>
      </c>
      <c r="E111" s="32" t="s">
        <v>528</v>
      </c>
      <c r="F111" s="31"/>
      <c r="G111" s="36"/>
      <c r="H111" s="110"/>
      <c r="I111" s="118"/>
    </row>
    <row r="112" spans="2:13" ht="20.399999999999999" x14ac:dyDescent="0.3">
      <c r="B112" s="31"/>
      <c r="C112" s="210"/>
      <c r="D112" s="31"/>
      <c r="E112" s="132" t="s">
        <v>529</v>
      </c>
      <c r="F112" s="31"/>
      <c r="G112" s="36"/>
      <c r="H112" s="110"/>
      <c r="I112" s="118"/>
    </row>
    <row r="113" spans="2:13" x14ac:dyDescent="0.3">
      <c r="B113" s="31" t="s">
        <v>364</v>
      </c>
      <c r="C113" s="28"/>
      <c r="D113" s="31"/>
      <c r="E113" s="39" t="s">
        <v>331</v>
      </c>
      <c r="F113" s="31" t="s">
        <v>273</v>
      </c>
      <c r="G113" s="36">
        <v>1</v>
      </c>
      <c r="H113" s="110"/>
      <c r="I113" s="118"/>
    </row>
    <row r="114" spans="2:13" x14ac:dyDescent="0.3">
      <c r="B114" s="31" t="s">
        <v>384</v>
      </c>
      <c r="C114" s="28"/>
      <c r="D114" s="31"/>
      <c r="E114" s="39" t="s">
        <v>333</v>
      </c>
      <c r="F114" s="31" t="s">
        <v>273</v>
      </c>
      <c r="G114" s="36">
        <v>2</v>
      </c>
      <c r="H114" s="110"/>
      <c r="I114" s="118"/>
    </row>
    <row r="115" spans="2:13" x14ac:dyDescent="0.3">
      <c r="B115" s="31"/>
      <c r="C115" s="28"/>
      <c r="D115" s="31"/>
      <c r="E115" s="39"/>
      <c r="F115" s="31"/>
      <c r="G115" s="36"/>
      <c r="H115" s="110"/>
      <c r="I115" s="118"/>
    </row>
    <row r="116" spans="2:13" x14ac:dyDescent="0.3">
      <c r="B116" s="35" t="s">
        <v>353</v>
      </c>
      <c r="C116" s="209"/>
      <c r="D116" s="31" t="s">
        <v>298</v>
      </c>
      <c r="E116" s="40" t="s">
        <v>336</v>
      </c>
      <c r="F116" s="31"/>
      <c r="G116" s="36"/>
      <c r="H116" s="110"/>
      <c r="I116" s="118"/>
      <c r="M116" s="42"/>
    </row>
    <row r="117" spans="2:13" ht="28.95" customHeight="1" x14ac:dyDescent="0.3">
      <c r="B117" s="31"/>
      <c r="C117" s="208"/>
      <c r="D117" s="31"/>
      <c r="E117" s="119" t="s">
        <v>527</v>
      </c>
      <c r="F117" s="31"/>
      <c r="G117" s="36"/>
      <c r="H117" s="110"/>
      <c r="I117" s="118"/>
      <c r="M117" s="42"/>
    </row>
    <row r="118" spans="2:13" x14ac:dyDescent="0.3">
      <c r="B118" s="31" t="s">
        <v>354</v>
      </c>
      <c r="C118" s="28"/>
      <c r="D118" s="31"/>
      <c r="E118" s="39" t="s">
        <v>300</v>
      </c>
      <c r="F118" s="31" t="s">
        <v>273</v>
      </c>
      <c r="G118" s="36">
        <v>11</v>
      </c>
      <c r="H118" s="110"/>
      <c r="I118" s="118"/>
      <c r="J118" s="42"/>
    </row>
    <row r="119" spans="2:13" x14ac:dyDescent="0.3">
      <c r="B119" s="31" t="s">
        <v>385</v>
      </c>
      <c r="C119" s="28"/>
      <c r="D119" s="31"/>
      <c r="E119" s="39" t="s">
        <v>301</v>
      </c>
      <c r="F119" s="31" t="s">
        <v>273</v>
      </c>
      <c r="G119" s="36">
        <v>1</v>
      </c>
      <c r="H119" s="110"/>
      <c r="I119" s="118"/>
      <c r="J119" s="42"/>
    </row>
    <row r="120" spans="2:13" x14ac:dyDescent="0.3">
      <c r="B120" s="31" t="s">
        <v>386</v>
      </c>
      <c r="C120" s="28"/>
      <c r="D120" s="31"/>
      <c r="E120" s="39" t="s">
        <v>332</v>
      </c>
      <c r="F120" s="31" t="s">
        <v>273</v>
      </c>
      <c r="G120" s="36">
        <v>2</v>
      </c>
      <c r="H120" s="110"/>
      <c r="I120" s="118"/>
      <c r="L120" s="42"/>
    </row>
    <row r="121" spans="2:13" x14ac:dyDescent="0.3">
      <c r="B121" s="31"/>
      <c r="C121" s="28"/>
      <c r="D121" s="31"/>
      <c r="E121" s="39"/>
      <c r="F121" s="31"/>
      <c r="G121" s="36"/>
      <c r="H121" s="110"/>
      <c r="I121" s="118"/>
    </row>
    <row r="122" spans="2:13" x14ac:dyDescent="0.3">
      <c r="B122" s="35" t="s">
        <v>355</v>
      </c>
      <c r="C122" s="209"/>
      <c r="D122" s="31" t="s">
        <v>338</v>
      </c>
      <c r="E122" s="40" t="s">
        <v>337</v>
      </c>
      <c r="F122" s="31"/>
      <c r="G122" s="36"/>
      <c r="H122" s="110"/>
      <c r="I122" s="118"/>
    </row>
    <row r="123" spans="2:13" ht="25.2" customHeight="1" x14ac:dyDescent="0.3">
      <c r="B123" s="35"/>
      <c r="C123" s="208"/>
      <c r="D123" s="31"/>
      <c r="E123" s="29" t="s">
        <v>339</v>
      </c>
      <c r="F123" s="31"/>
      <c r="G123" s="36"/>
      <c r="H123" s="110"/>
      <c r="I123" s="118"/>
      <c r="L123" s="42"/>
    </row>
    <row r="124" spans="2:13" ht="46.8" customHeight="1" x14ac:dyDescent="0.3">
      <c r="B124" s="31" t="s">
        <v>356</v>
      </c>
      <c r="C124" s="28" t="s">
        <v>570</v>
      </c>
      <c r="D124" s="31"/>
      <c r="E124" s="39" t="s">
        <v>340</v>
      </c>
      <c r="F124" s="31" t="s">
        <v>273</v>
      </c>
      <c r="G124" s="36">
        <f>SUM(G105:G109)</f>
        <v>91</v>
      </c>
      <c r="H124" s="110"/>
      <c r="I124" s="118"/>
      <c r="K124" s="42"/>
    </row>
    <row r="125" spans="2:13" x14ac:dyDescent="0.3">
      <c r="B125" s="31"/>
      <c r="C125" s="28"/>
      <c r="D125" s="31"/>
      <c r="E125" s="39"/>
      <c r="F125" s="31"/>
      <c r="G125" s="36"/>
      <c r="H125" s="110"/>
      <c r="I125" s="118"/>
      <c r="K125" s="42"/>
    </row>
    <row r="126" spans="2:13" x14ac:dyDescent="0.3">
      <c r="B126" s="266" t="s">
        <v>299</v>
      </c>
      <c r="C126" s="266"/>
      <c r="D126" s="266"/>
      <c r="E126" s="266"/>
      <c r="F126" s="266"/>
      <c r="G126" s="266"/>
      <c r="H126" s="266"/>
      <c r="I126" s="41"/>
    </row>
    <row r="127" spans="2:13" x14ac:dyDescent="0.3">
      <c r="B127" s="249" t="s">
        <v>145</v>
      </c>
      <c r="C127" s="249"/>
      <c r="D127" s="249"/>
      <c r="E127" s="249"/>
      <c r="F127" s="249"/>
      <c r="G127" s="249"/>
      <c r="H127" s="249"/>
      <c r="I127" s="249"/>
    </row>
    <row r="128" spans="2:13" x14ac:dyDescent="0.3">
      <c r="B128" s="248" t="s">
        <v>14</v>
      </c>
      <c r="C128" s="248"/>
      <c r="D128" s="248"/>
      <c r="E128" s="248"/>
      <c r="F128" s="248"/>
      <c r="G128" s="248"/>
      <c r="H128" s="248"/>
      <c r="I128" s="248"/>
    </row>
    <row r="129" spans="2:11" x14ac:dyDescent="0.3">
      <c r="B129" s="249" t="s">
        <v>11</v>
      </c>
      <c r="C129" s="249"/>
      <c r="D129" s="249"/>
      <c r="E129" s="249"/>
      <c r="F129" s="249"/>
      <c r="G129" s="253" t="s">
        <v>584</v>
      </c>
      <c r="H129" s="253"/>
      <c r="I129" s="253"/>
    </row>
    <row r="130" spans="2:11" x14ac:dyDescent="0.3">
      <c r="B130" s="267"/>
      <c r="C130" s="267"/>
      <c r="D130" s="267"/>
      <c r="E130" s="267"/>
      <c r="F130" s="267"/>
      <c r="G130" s="267"/>
      <c r="H130" s="267"/>
      <c r="I130" s="267"/>
    </row>
    <row r="131" spans="2:11" x14ac:dyDescent="0.3">
      <c r="B131" s="249" t="s">
        <v>263</v>
      </c>
      <c r="C131" s="249"/>
      <c r="D131" s="249"/>
      <c r="E131" s="249"/>
      <c r="F131" s="249"/>
      <c r="G131" s="249"/>
      <c r="H131" s="249"/>
      <c r="I131" s="249"/>
    </row>
    <row r="132" spans="2:11" x14ac:dyDescent="0.3">
      <c r="B132" s="249" t="s">
        <v>303</v>
      </c>
      <c r="C132" s="249"/>
      <c r="D132" s="249"/>
      <c r="E132" s="249"/>
      <c r="F132" s="249"/>
      <c r="G132" s="249"/>
      <c r="H132" s="249"/>
      <c r="I132" s="249"/>
    </row>
    <row r="133" spans="2:11" ht="20.399999999999999" x14ac:dyDescent="0.3">
      <c r="B133" s="111" t="s">
        <v>16</v>
      </c>
      <c r="C133" s="182" t="s">
        <v>570</v>
      </c>
      <c r="D133" s="111" t="s">
        <v>17</v>
      </c>
      <c r="E133" s="112" t="s">
        <v>2</v>
      </c>
      <c r="F133" s="113" t="s">
        <v>18</v>
      </c>
      <c r="G133" s="113" t="s">
        <v>19</v>
      </c>
      <c r="H133" s="113" t="s">
        <v>20</v>
      </c>
      <c r="I133" s="114" t="s">
        <v>21</v>
      </c>
    </row>
    <row r="134" spans="2:11" x14ac:dyDescent="0.3">
      <c r="B134" s="268" t="s">
        <v>299</v>
      </c>
      <c r="C134" s="268"/>
      <c r="D134" s="268"/>
      <c r="E134" s="268"/>
      <c r="F134" s="268"/>
      <c r="G134" s="268"/>
      <c r="H134" s="268"/>
      <c r="I134" s="184"/>
    </row>
    <row r="135" spans="2:11" x14ac:dyDescent="0.3">
      <c r="B135" s="31"/>
      <c r="C135" s="28"/>
      <c r="D135" s="31"/>
      <c r="E135" s="39"/>
      <c r="F135" s="31"/>
      <c r="G135" s="36"/>
      <c r="H135" s="110"/>
      <c r="I135" s="118"/>
      <c r="K135" s="42"/>
    </row>
    <row r="136" spans="2:11" x14ac:dyDescent="0.3">
      <c r="B136" s="35" t="s">
        <v>357</v>
      </c>
      <c r="C136" s="211"/>
      <c r="D136" s="31" t="s">
        <v>297</v>
      </c>
      <c r="E136" s="125" t="s">
        <v>341</v>
      </c>
      <c r="F136" s="31"/>
      <c r="G136" s="36"/>
      <c r="H136" s="110"/>
      <c r="I136" s="118"/>
    </row>
    <row r="137" spans="2:11" x14ac:dyDescent="0.3">
      <c r="B137" s="31"/>
      <c r="C137" s="208"/>
      <c r="D137" s="31"/>
      <c r="E137" s="119"/>
      <c r="F137" s="31"/>
      <c r="G137" s="36"/>
      <c r="H137" s="110"/>
      <c r="I137" s="118"/>
    </row>
    <row r="138" spans="2:11" ht="20.100000000000001" customHeight="1" x14ac:dyDescent="0.3">
      <c r="B138" s="31" t="s">
        <v>358</v>
      </c>
      <c r="C138" s="28"/>
      <c r="D138" s="31"/>
      <c r="E138" s="126" t="s">
        <v>530</v>
      </c>
      <c r="F138" s="36" t="s">
        <v>30</v>
      </c>
      <c r="G138" s="36">
        <v>1</v>
      </c>
      <c r="H138" s="110"/>
      <c r="I138" s="118"/>
    </row>
    <row r="139" spans="2:11" x14ac:dyDescent="0.3">
      <c r="B139" s="31"/>
      <c r="C139" s="28"/>
      <c r="D139" s="31"/>
      <c r="E139" s="39"/>
      <c r="F139" s="31"/>
      <c r="G139" s="36"/>
      <c r="H139" s="110"/>
      <c r="I139" s="118"/>
    </row>
    <row r="140" spans="2:11" x14ac:dyDescent="0.3">
      <c r="B140" s="35" t="s">
        <v>387</v>
      </c>
      <c r="C140" s="211"/>
      <c r="D140" s="31" t="s">
        <v>297</v>
      </c>
      <c r="E140" s="125" t="s">
        <v>342</v>
      </c>
      <c r="F140" s="33"/>
      <c r="G140" s="127"/>
      <c r="H140" s="185"/>
      <c r="I140" s="129"/>
    </row>
    <row r="141" spans="2:11" x14ac:dyDescent="0.3">
      <c r="B141" s="31"/>
      <c r="C141" s="127"/>
      <c r="D141" s="128"/>
      <c r="E141" s="128"/>
      <c r="F141" s="128"/>
      <c r="G141" s="127"/>
      <c r="H141" s="128"/>
      <c r="I141" s="129"/>
    </row>
    <row r="142" spans="2:11" x14ac:dyDescent="0.3">
      <c r="B142" s="31" t="s">
        <v>388</v>
      </c>
      <c r="C142" s="28"/>
      <c r="D142" s="128"/>
      <c r="E142" s="126" t="s">
        <v>343</v>
      </c>
      <c r="F142" s="130" t="s">
        <v>30</v>
      </c>
      <c r="G142" s="36">
        <v>1</v>
      </c>
      <c r="H142" s="120"/>
      <c r="I142" s="118"/>
      <c r="K142" s="123"/>
    </row>
    <row r="143" spans="2:11" x14ac:dyDescent="0.3">
      <c r="B143" s="31"/>
      <c r="C143" s="28"/>
      <c r="D143" s="31"/>
      <c r="E143" s="39"/>
      <c r="F143" s="31"/>
      <c r="G143" s="36"/>
      <c r="H143" s="110"/>
      <c r="I143" s="118"/>
    </row>
    <row r="144" spans="2:11" x14ac:dyDescent="0.3">
      <c r="B144" s="35" t="s">
        <v>389</v>
      </c>
      <c r="C144" s="211"/>
      <c r="D144" s="31" t="s">
        <v>344</v>
      </c>
      <c r="E144" s="125" t="s">
        <v>345</v>
      </c>
      <c r="F144" s="33"/>
      <c r="G144" s="31"/>
      <c r="H144" s="131"/>
      <c r="I144" s="37"/>
    </row>
    <row r="145" spans="2:10" x14ac:dyDescent="0.3">
      <c r="B145" s="31"/>
      <c r="C145" s="211"/>
      <c r="D145" s="31"/>
      <c r="E145" s="125"/>
      <c r="F145" s="33"/>
      <c r="G145" s="31"/>
      <c r="H145" s="131"/>
      <c r="I145" s="37"/>
    </row>
    <row r="146" spans="2:10" ht="39.6" customHeight="1" x14ac:dyDescent="0.3">
      <c r="B146" s="31" t="s">
        <v>390</v>
      </c>
      <c r="C146" s="28"/>
      <c r="D146" s="31"/>
      <c r="E146" s="39" t="s">
        <v>349</v>
      </c>
      <c r="F146" s="130" t="s">
        <v>30</v>
      </c>
      <c r="G146" s="36">
        <v>1</v>
      </c>
      <c r="H146" s="120"/>
      <c r="I146" s="118"/>
    </row>
    <row r="147" spans="2:10" x14ac:dyDescent="0.3">
      <c r="B147" s="31" t="s">
        <v>566</v>
      </c>
      <c r="C147" s="28"/>
      <c r="D147" s="31"/>
      <c r="E147" s="39" t="s">
        <v>565</v>
      </c>
      <c r="F147" s="130" t="s">
        <v>30</v>
      </c>
      <c r="G147" s="36">
        <v>1</v>
      </c>
      <c r="H147" s="120"/>
      <c r="I147" s="118"/>
    </row>
    <row r="148" spans="2:10" x14ac:dyDescent="0.3">
      <c r="B148" s="31"/>
      <c r="C148" s="28"/>
      <c r="D148" s="31"/>
      <c r="E148" s="39"/>
      <c r="F148" s="31"/>
      <c r="G148" s="36"/>
      <c r="H148" s="131"/>
      <c r="I148" s="118"/>
    </row>
    <row r="149" spans="2:10" x14ac:dyDescent="0.3">
      <c r="B149" s="35" t="s">
        <v>391</v>
      </c>
      <c r="C149" s="211"/>
      <c r="D149" s="31"/>
      <c r="E149" s="125" t="s">
        <v>346</v>
      </c>
      <c r="F149" s="31"/>
      <c r="G149" s="36"/>
      <c r="H149" s="131"/>
      <c r="I149" s="37"/>
    </row>
    <row r="150" spans="2:10" x14ac:dyDescent="0.3">
      <c r="B150" s="31"/>
      <c r="C150" s="211"/>
      <c r="D150" s="31"/>
      <c r="E150" s="125"/>
      <c r="F150" s="31"/>
      <c r="G150" s="36"/>
      <c r="H150" s="131"/>
      <c r="I150" s="37"/>
    </row>
    <row r="151" spans="2:10" x14ac:dyDescent="0.3">
      <c r="B151" s="31" t="s">
        <v>392</v>
      </c>
      <c r="C151" s="28" t="s">
        <v>570</v>
      </c>
      <c r="D151" s="31" t="s">
        <v>347</v>
      </c>
      <c r="E151" s="126" t="s">
        <v>348</v>
      </c>
      <c r="F151" s="31" t="s">
        <v>273</v>
      </c>
      <c r="G151" s="36">
        <v>30</v>
      </c>
      <c r="H151" s="110"/>
      <c r="I151" s="118"/>
      <c r="J151" s="16"/>
    </row>
    <row r="152" spans="2:10" x14ac:dyDescent="0.3">
      <c r="B152" s="31" t="s">
        <v>563</v>
      </c>
      <c r="C152" s="212"/>
      <c r="D152" s="31"/>
      <c r="E152" s="126" t="s">
        <v>564</v>
      </c>
      <c r="F152" s="36" t="s">
        <v>30</v>
      </c>
      <c r="G152" s="36">
        <v>1</v>
      </c>
      <c r="H152" s="110">
        <f>150000*6</f>
        <v>900000</v>
      </c>
      <c r="I152" s="118"/>
      <c r="J152" s="16"/>
    </row>
    <row r="153" spans="2:10" x14ac:dyDescent="0.3">
      <c r="B153" s="31"/>
      <c r="C153" s="212"/>
      <c r="D153" s="31"/>
      <c r="E153" s="126"/>
      <c r="F153" s="31"/>
      <c r="G153" s="36"/>
      <c r="H153" s="131"/>
      <c r="I153" s="118"/>
    </row>
    <row r="154" spans="2:10" ht="24" customHeight="1" x14ac:dyDescent="0.3">
      <c r="B154" s="266" t="s">
        <v>302</v>
      </c>
      <c r="C154" s="266"/>
      <c r="D154" s="266"/>
      <c r="E154" s="266"/>
      <c r="F154" s="266"/>
      <c r="G154" s="266"/>
      <c r="H154" s="266"/>
      <c r="I154" s="146"/>
    </row>
    <row r="156" spans="2:10" x14ac:dyDescent="0.3">
      <c r="I156" s="16"/>
    </row>
    <row r="158" spans="2:10" x14ac:dyDescent="0.3">
      <c r="I158" s="123"/>
    </row>
    <row r="159" spans="2:10" x14ac:dyDescent="0.3">
      <c r="I159" s="42"/>
    </row>
    <row r="160" spans="2:10" x14ac:dyDescent="0.3">
      <c r="H160" s="142"/>
    </row>
  </sheetData>
  <mergeCells count="35">
    <mergeCell ref="B130:I130"/>
    <mergeCell ref="B131:I131"/>
    <mergeCell ref="B132:I132"/>
    <mergeCell ref="B89:I89"/>
    <mergeCell ref="B90:I90"/>
    <mergeCell ref="B127:I127"/>
    <mergeCell ref="B128:I128"/>
    <mergeCell ref="B129:F129"/>
    <mergeCell ref="G129:I129"/>
    <mergeCell ref="B85:I85"/>
    <mergeCell ref="B86:I86"/>
    <mergeCell ref="B87:F87"/>
    <mergeCell ref="G87:I87"/>
    <mergeCell ref="B88:I88"/>
    <mergeCell ref="B42:F42"/>
    <mergeCell ref="G42:I42"/>
    <mergeCell ref="B43:I43"/>
    <mergeCell ref="B44:I44"/>
    <mergeCell ref="B45:I45"/>
    <mergeCell ref="B7:I7"/>
    <mergeCell ref="B39:H39"/>
    <mergeCell ref="B47:H47"/>
    <mergeCell ref="B154:H154"/>
    <mergeCell ref="B2:I2"/>
    <mergeCell ref="B3:I3"/>
    <mergeCell ref="B4:F4"/>
    <mergeCell ref="G4:I4"/>
    <mergeCell ref="B5:I5"/>
    <mergeCell ref="B6:I6"/>
    <mergeCell ref="B84:H84"/>
    <mergeCell ref="B92:H92"/>
    <mergeCell ref="B126:H126"/>
    <mergeCell ref="B134:H134"/>
    <mergeCell ref="B40:I40"/>
    <mergeCell ref="B41:I41"/>
  </mergeCells>
  <phoneticPr fontId="18" type="noConversion"/>
  <pageMargins left="0.7" right="0.7" top="0.75" bottom="0.75" header="0.3" footer="0.3"/>
  <pageSetup paperSize="9" scale="47" orientation="landscape" r:id="rId1"/>
  <rowBreaks count="3" manualBreakCount="3">
    <brk id="39" max="8" man="1"/>
    <brk id="84" max="8" man="1"/>
    <brk id="126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C357-4E97-48C1-8327-EEDB53ADC98A}">
  <dimension ref="A2:U30"/>
  <sheetViews>
    <sheetView tabSelected="1" view="pageBreakPreview" zoomScale="112" zoomScaleNormal="100" zoomScaleSheetLayoutView="112" workbookViewId="0">
      <selection activeCell="L20" sqref="L20"/>
    </sheetView>
  </sheetViews>
  <sheetFormatPr defaultRowHeight="14.4" x14ac:dyDescent="0.3"/>
  <cols>
    <col min="1" max="1" width="2" customWidth="1"/>
    <col min="5" max="5" width="47.33203125" customWidth="1"/>
    <col min="6" max="6" width="13.33203125" customWidth="1"/>
    <col min="7" max="7" width="11.5546875" style="43" bestFit="1" customWidth="1"/>
    <col min="8" max="8" width="13.6640625" style="43" customWidth="1"/>
    <col min="9" max="9" width="13.6640625" style="43" bestFit="1" customWidth="1"/>
    <col min="10" max="10" width="12.33203125" customWidth="1"/>
    <col min="12" max="12" width="16" bestFit="1" customWidth="1"/>
    <col min="13" max="13" width="15.33203125" bestFit="1" customWidth="1"/>
    <col min="14" max="14" width="16.109375" customWidth="1"/>
    <col min="15" max="15" width="21.5546875" customWidth="1"/>
    <col min="16" max="16" width="14.6640625" customWidth="1"/>
    <col min="17" max="17" width="10.109375" customWidth="1"/>
    <col min="18" max="18" width="11.44140625" bestFit="1" customWidth="1"/>
    <col min="19" max="19" width="11.44140625" customWidth="1"/>
  </cols>
  <sheetData>
    <row r="2" spans="1:19" x14ac:dyDescent="0.3">
      <c r="B2" s="249" t="s">
        <v>145</v>
      </c>
      <c r="C2" s="249"/>
      <c r="D2" s="249"/>
      <c r="E2" s="249"/>
      <c r="F2" s="249"/>
      <c r="G2" s="249"/>
      <c r="H2" s="249"/>
      <c r="I2" s="249"/>
    </row>
    <row r="3" spans="1:19" x14ac:dyDescent="0.3">
      <c r="B3" s="248" t="s">
        <v>14</v>
      </c>
      <c r="C3" s="248"/>
      <c r="D3" s="248"/>
      <c r="E3" s="248"/>
      <c r="F3" s="248"/>
      <c r="G3" s="248"/>
      <c r="H3" s="248"/>
      <c r="I3" s="248"/>
    </row>
    <row r="4" spans="1:19" x14ac:dyDescent="0.3">
      <c r="B4" s="249" t="str">
        <f>SUMMARY!C3</f>
        <v>REPLACEMENT OF AC WATER PIPES IN BELA-BELA TOWN (WARD 1)</v>
      </c>
      <c r="C4" s="249"/>
      <c r="D4" s="249"/>
      <c r="E4" s="249"/>
      <c r="F4" s="249"/>
      <c r="G4" s="253" t="s">
        <v>584</v>
      </c>
      <c r="H4" s="253"/>
      <c r="I4" s="253"/>
    </row>
    <row r="5" spans="1:19" x14ac:dyDescent="0.3">
      <c r="B5" s="260"/>
      <c r="C5" s="261"/>
      <c r="D5" s="261"/>
      <c r="E5" s="261"/>
      <c r="F5" s="261"/>
      <c r="G5" s="261"/>
      <c r="H5" s="261"/>
      <c r="I5" s="262"/>
    </row>
    <row r="6" spans="1:19" s="150" customFormat="1" x14ac:dyDescent="0.3">
      <c r="B6" s="263" t="s">
        <v>263</v>
      </c>
      <c r="C6" s="264"/>
      <c r="D6" s="264"/>
      <c r="E6" s="264"/>
      <c r="F6" s="264"/>
      <c r="G6" s="264"/>
      <c r="H6" s="264"/>
      <c r="I6" s="265"/>
    </row>
    <row r="7" spans="1:19" s="150" customFormat="1" x14ac:dyDescent="0.3">
      <c r="B7" s="257" t="s">
        <v>321</v>
      </c>
      <c r="C7" s="258"/>
      <c r="D7" s="258"/>
      <c r="E7" s="258"/>
      <c r="F7" s="258"/>
      <c r="G7" s="258"/>
      <c r="H7" s="258"/>
      <c r="I7" s="259"/>
    </row>
    <row r="8" spans="1:19" s="150" customFormat="1" ht="26.4" x14ac:dyDescent="0.3">
      <c r="B8" s="181" t="s">
        <v>16</v>
      </c>
      <c r="C8" s="181" t="s">
        <v>570</v>
      </c>
      <c r="D8" s="181" t="s">
        <v>17</v>
      </c>
      <c r="E8" s="182" t="s">
        <v>2</v>
      </c>
      <c r="F8" s="182" t="s">
        <v>18</v>
      </c>
      <c r="G8" s="182" t="s">
        <v>19</v>
      </c>
      <c r="H8" s="182" t="s">
        <v>20</v>
      </c>
      <c r="I8" s="182" t="s">
        <v>21</v>
      </c>
    </row>
    <row r="9" spans="1:19" x14ac:dyDescent="0.3">
      <c r="A9" t="s">
        <v>279</v>
      </c>
      <c r="B9" s="25" t="s">
        <v>363</v>
      </c>
      <c r="C9" s="25"/>
      <c r="D9" s="26"/>
      <c r="E9" s="27" t="s">
        <v>315</v>
      </c>
      <c r="F9" s="27"/>
      <c r="G9" s="25"/>
      <c r="H9" s="108"/>
      <c r="I9" s="108"/>
    </row>
    <row r="10" spans="1:19" x14ac:dyDescent="0.3">
      <c r="B10" s="28"/>
      <c r="C10" s="28"/>
      <c r="D10" s="28"/>
      <c r="E10" s="29" t="s">
        <v>316</v>
      </c>
      <c r="F10" s="30"/>
      <c r="G10" s="28"/>
      <c r="H10" s="109"/>
      <c r="I10" s="109"/>
    </row>
    <row r="11" spans="1:19" x14ac:dyDescent="0.3">
      <c r="B11" s="31"/>
      <c r="C11" s="31"/>
      <c r="D11" s="31"/>
      <c r="E11" s="32"/>
      <c r="F11" s="33"/>
      <c r="G11" s="31"/>
      <c r="H11" s="110"/>
      <c r="I11" s="110"/>
    </row>
    <row r="12" spans="1:19" x14ac:dyDescent="0.3">
      <c r="B12" s="31" t="s">
        <v>368</v>
      </c>
      <c r="C12" s="31"/>
      <c r="D12" s="31" t="s">
        <v>268</v>
      </c>
      <c r="E12" s="135" t="s">
        <v>495</v>
      </c>
      <c r="F12" s="31" t="s">
        <v>273</v>
      </c>
      <c r="G12" s="36">
        <v>664</v>
      </c>
      <c r="H12" s="110"/>
      <c r="I12" s="110"/>
    </row>
    <row r="13" spans="1:19" x14ac:dyDescent="0.3">
      <c r="B13" s="31"/>
      <c r="C13" s="31"/>
      <c r="D13" s="31"/>
      <c r="E13" s="136"/>
      <c r="F13" s="31"/>
      <c r="G13" s="36"/>
      <c r="H13" s="110"/>
      <c r="I13" s="110"/>
    </row>
    <row r="14" spans="1:19" x14ac:dyDescent="0.3">
      <c r="B14" s="31" t="s">
        <v>238</v>
      </c>
      <c r="C14" s="31"/>
      <c r="D14" s="31" t="s">
        <v>298</v>
      </c>
      <c r="E14" s="136" t="s">
        <v>494</v>
      </c>
      <c r="F14" s="31"/>
      <c r="G14" s="36"/>
      <c r="H14" s="110"/>
      <c r="I14" s="110"/>
      <c r="P14" s="43"/>
      <c r="Q14" s="43"/>
    </row>
    <row r="15" spans="1:19" x14ac:dyDescent="0.3">
      <c r="B15" s="31" t="s">
        <v>205</v>
      </c>
      <c r="C15" s="31"/>
      <c r="D15" s="31"/>
      <c r="E15" s="136" t="s">
        <v>374</v>
      </c>
      <c r="F15" s="31"/>
      <c r="G15" s="36"/>
      <c r="H15" s="110"/>
      <c r="I15" s="110"/>
      <c r="O15" s="150"/>
      <c r="P15" s="43"/>
      <c r="Q15" s="149"/>
      <c r="S15">
        <v>30</v>
      </c>
    </row>
    <row r="16" spans="1:19" x14ac:dyDescent="0.3">
      <c r="B16" s="31" t="s">
        <v>365</v>
      </c>
      <c r="C16" s="31"/>
      <c r="D16" s="31"/>
      <c r="E16" s="126" t="s">
        <v>493</v>
      </c>
      <c r="F16" s="31" t="s">
        <v>270</v>
      </c>
      <c r="G16" s="36">
        <v>2244</v>
      </c>
      <c r="H16" s="110"/>
      <c r="I16" s="110"/>
      <c r="L16" s="43"/>
      <c r="M16" s="43"/>
      <c r="P16" s="43"/>
      <c r="Q16" s="149"/>
    </row>
    <row r="17" spans="2:21" x14ac:dyDescent="0.3">
      <c r="B17" s="31" t="s">
        <v>366</v>
      </c>
      <c r="C17" s="31"/>
      <c r="D17" s="31"/>
      <c r="E17" s="126" t="s">
        <v>317</v>
      </c>
      <c r="F17" s="31" t="s">
        <v>270</v>
      </c>
      <c r="G17" s="36">
        <v>3200</v>
      </c>
      <c r="H17" s="110"/>
      <c r="I17" s="110"/>
      <c r="K17" s="43"/>
      <c r="L17" s="43"/>
      <c r="M17" s="43"/>
      <c r="P17" s="43"/>
      <c r="Q17" s="149"/>
    </row>
    <row r="18" spans="2:21" x14ac:dyDescent="0.3">
      <c r="B18" s="31"/>
      <c r="C18" s="31"/>
      <c r="D18" s="31"/>
      <c r="E18" s="126"/>
      <c r="F18" s="31"/>
      <c r="G18" s="36"/>
      <c r="H18" s="110"/>
      <c r="I18" s="110"/>
      <c r="K18" s="43"/>
      <c r="L18" s="43"/>
      <c r="M18" s="43"/>
      <c r="Q18" s="43"/>
    </row>
    <row r="19" spans="2:21" x14ac:dyDescent="0.3">
      <c r="B19" s="31" t="s">
        <v>249</v>
      </c>
      <c r="C19" s="31"/>
      <c r="D19" s="31" t="s">
        <v>318</v>
      </c>
      <c r="E19" s="135" t="s">
        <v>396</v>
      </c>
      <c r="F19" s="31" t="s">
        <v>273</v>
      </c>
      <c r="G19" s="36">
        <f>G12</f>
        <v>664</v>
      </c>
      <c r="H19" s="110"/>
      <c r="I19" s="110"/>
      <c r="J19" s="140"/>
      <c r="O19" s="150"/>
      <c r="P19" s="43"/>
      <c r="Q19" s="149"/>
      <c r="R19">
        <f>P19/2</f>
        <v>0</v>
      </c>
      <c r="S19">
        <f>11+22+18+7+32+16+8+19+18+8+3+2+5+8+7+8+5+3+2+29</f>
        <v>231</v>
      </c>
      <c r="T19">
        <f>S19*2</f>
        <v>462</v>
      </c>
      <c r="U19">
        <f>S15+T19</f>
        <v>492</v>
      </c>
    </row>
    <row r="20" spans="2:21" x14ac:dyDescent="0.3">
      <c r="B20" s="35"/>
      <c r="C20" s="35"/>
      <c r="D20" s="31"/>
      <c r="E20" s="125"/>
      <c r="F20" s="31"/>
      <c r="G20" s="36"/>
      <c r="H20" s="110"/>
      <c r="I20" s="110"/>
      <c r="P20" s="43"/>
      <c r="Q20" s="149"/>
      <c r="R20" s="151">
        <f t="shared" ref="R20:R21" si="0">P20/2</f>
        <v>0</v>
      </c>
    </row>
    <row r="21" spans="2:21" x14ac:dyDescent="0.3">
      <c r="B21" s="31" t="s">
        <v>367</v>
      </c>
      <c r="C21" s="31"/>
      <c r="D21" s="31" t="s">
        <v>319</v>
      </c>
      <c r="E21" s="136" t="s">
        <v>320</v>
      </c>
      <c r="F21" s="31" t="s">
        <v>273</v>
      </c>
      <c r="G21" s="36">
        <f>G19</f>
        <v>664</v>
      </c>
      <c r="H21" s="110"/>
      <c r="I21" s="110"/>
      <c r="P21" s="43"/>
      <c r="Q21" s="149"/>
      <c r="R21" s="151">
        <f t="shared" si="0"/>
        <v>0</v>
      </c>
    </row>
    <row r="22" spans="2:21" x14ac:dyDescent="0.3">
      <c r="B22" s="31"/>
      <c r="C22" s="31"/>
      <c r="D22" s="31"/>
      <c r="E22" s="136"/>
      <c r="F22" s="31"/>
      <c r="G22" s="36"/>
      <c r="H22" s="110"/>
      <c r="I22" s="36"/>
    </row>
    <row r="23" spans="2:21" x14ac:dyDescent="0.3">
      <c r="B23" s="31"/>
      <c r="C23" s="31"/>
      <c r="D23" s="137"/>
      <c r="E23" s="33"/>
      <c r="F23" s="31"/>
      <c r="G23" s="138"/>
      <c r="H23" s="110"/>
      <c r="I23" s="110"/>
      <c r="M23" s="43"/>
    </row>
    <row r="24" spans="2:21" x14ac:dyDescent="0.3">
      <c r="B24" s="31"/>
      <c r="C24" s="31"/>
      <c r="D24" s="31"/>
      <c r="E24" s="136"/>
      <c r="F24" s="31"/>
      <c r="G24" s="36"/>
      <c r="H24" s="110"/>
      <c r="I24" s="36"/>
      <c r="L24" s="43"/>
      <c r="M24" s="148"/>
      <c r="N24" s="9"/>
      <c r="O24" s="16"/>
      <c r="P24" s="16"/>
    </row>
    <row r="25" spans="2:21" x14ac:dyDescent="0.3">
      <c r="B25" s="266" t="s">
        <v>322</v>
      </c>
      <c r="C25" s="266"/>
      <c r="D25" s="266"/>
      <c r="E25" s="266"/>
      <c r="F25" s="266"/>
      <c r="G25" s="266"/>
      <c r="H25" s="266"/>
      <c r="I25" s="139"/>
      <c r="L25" s="43"/>
      <c r="M25" s="148"/>
      <c r="N25" s="9"/>
      <c r="O25" s="16"/>
      <c r="P25" s="16"/>
    </row>
    <row r="26" spans="2:21" x14ac:dyDescent="0.3">
      <c r="L26" s="43"/>
      <c r="M26" s="43"/>
    </row>
    <row r="27" spans="2:21" x14ac:dyDescent="0.3">
      <c r="L27" s="43"/>
      <c r="M27" s="43"/>
    </row>
    <row r="28" spans="2:21" x14ac:dyDescent="0.3">
      <c r="I28" s="142"/>
      <c r="N28" s="151"/>
    </row>
    <row r="29" spans="2:21" x14ac:dyDescent="0.3">
      <c r="I29" s="142"/>
      <c r="N29" s="151"/>
    </row>
    <row r="30" spans="2:21" x14ac:dyDescent="0.3">
      <c r="I30" s="189"/>
    </row>
  </sheetData>
  <mergeCells count="8">
    <mergeCell ref="B25:H25"/>
    <mergeCell ref="B2:I2"/>
    <mergeCell ref="B3:I3"/>
    <mergeCell ref="B4:F4"/>
    <mergeCell ref="G4:I4"/>
    <mergeCell ref="B5:I5"/>
    <mergeCell ref="B6:I6"/>
    <mergeCell ref="B7:I7"/>
  </mergeCells>
  <phoneticPr fontId="18" type="noConversion"/>
  <pageMargins left="0.7" right="0.7" top="0.75" bottom="0.75" header="0.3" footer="0.3"/>
  <pageSetup paperSize="9" scale="99" orientation="landscape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dfc96b-e02a-4ca5-b34c-cc014aa9ddfc">
      <Terms xmlns="http://schemas.microsoft.com/office/infopath/2007/PartnerControls"/>
    </lcf76f155ced4ddcb4097134ff3c332f>
    <TaxCatchAll xmlns="e9057487-bd68-4830-b300-6d396a44ef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5E8DDB596194EABE63DAD71CB04F4" ma:contentTypeVersion="11" ma:contentTypeDescription="Create a new document." ma:contentTypeScope="" ma:versionID="1b92f718499bb3d2620f4e2a54b82b3d">
  <xsd:schema xmlns:xsd="http://www.w3.org/2001/XMLSchema" xmlns:xs="http://www.w3.org/2001/XMLSchema" xmlns:p="http://schemas.microsoft.com/office/2006/metadata/properties" xmlns:ns2="b2dfc96b-e02a-4ca5-b34c-cc014aa9ddfc" xmlns:ns3="e9057487-bd68-4830-b300-6d396a44efdd" targetNamespace="http://schemas.microsoft.com/office/2006/metadata/properties" ma:root="true" ma:fieldsID="96d603ec1d7c105baaf748ad32ed42ac" ns2:_="" ns3:_="">
    <xsd:import namespace="b2dfc96b-e02a-4ca5-b34c-cc014aa9ddfc"/>
    <xsd:import namespace="e9057487-bd68-4830-b300-6d396a44ef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fc96b-e02a-4ca5-b34c-cc014aa9d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06094f-4b9b-4013-bea3-dd5443d21c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57487-bd68-4830-b300-6d396a44ef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5291f8-76f5-4478-9fb3-545fd3c77d11}" ma:internalName="TaxCatchAll" ma:showField="CatchAllData" ma:web="e9057487-bd68-4830-b300-6d396a44ef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98E33-EB70-427F-8A49-173888A9E8B1}">
  <ds:schemaRefs>
    <ds:schemaRef ds:uri="http://purl.org/dc/dcmitype/"/>
    <ds:schemaRef ds:uri="http://www.w3.org/XML/1998/namespace"/>
    <ds:schemaRef ds:uri="e9057487-bd68-4830-b300-6d396a44ef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b2dfc96b-e02a-4ca5-b34c-cc014aa9ddf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9770E1-A49D-4C8B-A453-645B801B1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fc96b-e02a-4ca5-b34c-cc014aa9ddfc"/>
    <ds:schemaRef ds:uri="e9057487-bd68-4830-b300-6d396a44e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76DC6-E058-43F8-9097-8EF917B039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</vt:lpstr>
      <vt:lpstr>A-P &amp; Gs</vt:lpstr>
      <vt:lpstr>B-PROVISIONAL SUMS</vt:lpstr>
      <vt:lpstr>C1-EARTHWORKS</vt:lpstr>
      <vt:lpstr>C2-PIPELINE</vt:lpstr>
      <vt:lpstr>C3-ERF CONNECTIONS</vt:lpstr>
      <vt:lpstr>'A-P &amp; Gs'!Print_Area</vt:lpstr>
      <vt:lpstr>'B-PROVISIONAL SUMS'!Print_Area</vt:lpstr>
      <vt:lpstr>'C1-EARTHWORKS'!Print_Area</vt:lpstr>
      <vt:lpstr>'C2-PIPELINE'!Print_Area</vt:lpstr>
      <vt:lpstr>'C3-ERF CONNECTIONS'!Print_Area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Vanessa</cp:lastModifiedBy>
  <cp:lastPrinted>2026-05-18T10:09:56Z</cp:lastPrinted>
  <dcterms:created xsi:type="dcterms:W3CDTF">2026-02-11T07:12:39Z</dcterms:created>
  <dcterms:modified xsi:type="dcterms:W3CDTF">2026-05-29T09:47:01Z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0x010100D725E8DDB596194EABE63DAD71CB04F4</vt:lpwstr>
  </property>
  <property fmtid="{D5CDD505-2E9C-101B-9397-08002B2CF9AE}" pid="3" name="MediaServiceImageTags">
    <vt:lpwstr/>
  </property>
  <property fmtid="{D5CDD505-2E9C-101B-9397-08002B2CF9AE}" pid="4" name="MSIP_Label_e4965c1e-a5ff-4947-b488-48ee1e0b4753_Enabled">
    <vt:lpwstr>true</vt:lpwstr>
  </property>
  <property fmtid="{D5CDD505-2E9C-101B-9397-08002B2CF9AE}" pid="5" name="MSIP_Label_e4965c1e-a5ff-4947-b488-48ee1e0b4753_SetDate">
    <vt:lpwstr>2026-05-19T09:24:18Z</vt:lpwstr>
  </property>
  <property fmtid="{D5CDD505-2E9C-101B-9397-08002B2CF9AE}" pid="6" name="MSIP_Label_e4965c1e-a5ff-4947-b488-48ee1e0b4753_Method">
    <vt:lpwstr>Standard</vt:lpwstr>
  </property>
  <property fmtid="{D5CDD505-2E9C-101B-9397-08002B2CF9AE}" pid="7" name="MSIP_Label_e4965c1e-a5ff-4947-b488-48ee1e0b4753_Name">
    <vt:lpwstr>General</vt:lpwstr>
  </property>
  <property fmtid="{D5CDD505-2E9C-101B-9397-08002B2CF9AE}" pid="8" name="MSIP_Label_e4965c1e-a5ff-4947-b488-48ee1e0b4753_SiteId">
    <vt:lpwstr>b93f0750-f647-4332-894e-9e0ad45afc37</vt:lpwstr>
  </property>
  <property fmtid="{D5CDD505-2E9C-101B-9397-08002B2CF9AE}" pid="9" name="MSIP_Label_e4965c1e-a5ff-4947-b488-48ee1e0b4753_ActionId">
    <vt:lpwstr>0fd05d3a-d4de-4b63-b678-c4a8d097ee81</vt:lpwstr>
  </property>
  <property fmtid="{D5CDD505-2E9C-101B-9397-08002B2CF9AE}" pid="10" name="MSIP_Label_e4965c1e-a5ff-4947-b488-48ee1e0b4753_ContentBits">
    <vt:lpwstr>0</vt:lpwstr>
  </property>
  <property fmtid="{D5CDD505-2E9C-101B-9397-08002B2CF9AE}" pid="11" name="MSIP_Label_e4965c1e-a5ff-4947-b488-48ee1e0b4753_Tag">
    <vt:lpwstr>10, 3, 0, 1</vt:lpwstr>
  </property>
</Properties>
</file>