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https://geoscienceza-my.sharepoint.com/personal/fmogwatjana_geoscience_org_za/Documents/My Documents/Specification/2024-25/Facility Management/Laboratory system/Final/"/>
    </mc:Choice>
  </mc:AlternateContent>
  <xr:revisionPtr revIDLastSave="75" documentId="8_{3BA9FAC7-BDD1-415C-AE65-F8B2A3E8070B}" xr6:coauthVersionLast="47" xr6:coauthVersionMax="47" xr10:uidLastSave="{0D7F4F70-F197-4127-9568-B7A0B04E4A17}"/>
  <bookViews>
    <workbookView xWindow="-108" yWindow="-108" windowWidth="23256" windowHeight="12456" tabRatio="802" xr2:uid="{00000000-000D-0000-FFFF-FFFF00000000}"/>
  </bookViews>
  <sheets>
    <sheet name="P&amp;G's" sheetId="12" r:id="rId1"/>
    <sheet name="Section 1" sheetId="3" r:id="rId2"/>
    <sheet name="Section 2" sheetId="17" r:id="rId3"/>
    <sheet name="Section 3" sheetId="18" r:id="rId4"/>
    <sheet name="Section 4" sheetId="28" r:id="rId5"/>
    <sheet name="Summary" sheetId="10" r:id="rId6"/>
  </sheets>
  <externalReferences>
    <externalReference r:id="rId7"/>
  </externalReferences>
  <definedNames>
    <definedName name="_xlnm.Print_Area" localSheetId="1">'Section 1'!$A$1:$G$29</definedName>
    <definedName name="_xlnm.Print_Area" localSheetId="5">Summary!$A$1:$D$23</definedName>
    <definedName name="_xlnm.Print_Titles" localSheetId="0">'P&amp;G''s'!$5:$12</definedName>
    <definedName name="_xlnm.Print_Titles" localSheetId="1">'Section 1'!$8:$10</definedName>
    <definedName name="_xlnm.Print_Titles" localSheetId="2">'Section 2'!$1:$12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3" i="18" l="1"/>
  <c r="B78" i="17"/>
  <c r="B79" i="17" s="1"/>
  <c r="G64" i="28"/>
  <c r="B64" i="28"/>
  <c r="G60" i="28"/>
  <c r="B58" i="28"/>
  <c r="B59" i="28" s="1"/>
  <c r="B60" i="28" s="1"/>
  <c r="B61" i="28" s="1"/>
  <c r="B49" i="28"/>
  <c r="B50" i="28" s="1"/>
  <c r="B51" i="28" s="1"/>
  <c r="B52" i="28" s="1"/>
  <c r="B53" i="28" s="1"/>
  <c r="B54" i="28" s="1"/>
  <c r="B55" i="28" s="1"/>
  <c r="B40" i="28"/>
  <c r="B41" i="28" s="1"/>
  <c r="B42" i="28" s="1"/>
  <c r="B43" i="28" s="1"/>
  <c r="B44" i="28" s="1"/>
  <c r="B45" i="28" s="1"/>
  <c r="B46" i="28" s="1"/>
  <c r="B47" i="28" s="1"/>
  <c r="B48" i="28" s="1"/>
  <c r="B36" i="28"/>
  <c r="B37" i="28" s="1"/>
  <c r="B27" i="28"/>
  <c r="B28" i="28" s="1"/>
  <c r="B29" i="28" s="1"/>
  <c r="B30" i="28" s="1"/>
  <c r="B31" i="28" s="1"/>
  <c r="B32" i="28" s="1"/>
  <c r="B33" i="28" s="1"/>
  <c r="B34" i="28" s="1"/>
  <c r="B35" i="28" s="1"/>
  <c r="B23" i="28"/>
  <c r="B24" i="28" s="1"/>
  <c r="B14" i="28"/>
  <c r="B15" i="28" s="1"/>
  <c r="B16" i="28" s="1"/>
  <c r="B17" i="28" s="1"/>
  <c r="B18" i="28" s="1"/>
  <c r="B19" i="28" s="1"/>
  <c r="B20" i="28" s="1"/>
  <c r="B21" i="28" s="1"/>
  <c r="B22" i="28" s="1"/>
  <c r="B7" i="28"/>
  <c r="B6" i="28"/>
  <c r="E179" i="18"/>
  <c r="E73" i="17"/>
  <c r="E176" i="18"/>
  <c r="E175" i="18"/>
  <c r="G169" i="18"/>
  <c r="E89" i="18"/>
  <c r="E88" i="18"/>
  <c r="E55" i="18"/>
  <c r="E45" i="18"/>
  <c r="E139" i="18"/>
  <c r="E138" i="18"/>
  <c r="E34" i="18"/>
  <c r="B32" i="18"/>
  <c r="B33" i="18" s="1"/>
  <c r="E32" i="18"/>
  <c r="E154" i="18" l="1"/>
  <c r="E155" i="18"/>
  <c r="E156" i="18"/>
  <c r="E29" i="18" l="1"/>
  <c r="E33" i="18"/>
  <c r="E171" i="18"/>
  <c r="E141" i="18"/>
  <c r="E148" i="18"/>
  <c r="B154" i="18"/>
  <c r="B155" i="18" s="1"/>
  <c r="B156" i="18" s="1"/>
  <c r="E182" i="18" l="1"/>
  <c r="E144" i="18"/>
  <c r="E36" i="18"/>
  <c r="E181" i="18"/>
  <c r="E145" i="18"/>
  <c r="E35" i="18"/>
  <c r="E13" i="18"/>
  <c r="E147" i="18"/>
  <c r="E19" i="17"/>
  <c r="E70" i="17"/>
  <c r="E142" i="18"/>
  <c r="E46" i="18"/>
  <c r="E150" i="18"/>
  <c r="E149" i="18"/>
  <c r="E173" i="18" l="1"/>
  <c r="E74" i="17"/>
  <c r="E180" i="18"/>
  <c r="E98" i="18"/>
  <c r="E97" i="18"/>
  <c r="E39" i="18"/>
  <c r="E38" i="18"/>
  <c r="E161" i="18"/>
  <c r="E137" i="18"/>
  <c r="E105" i="18"/>
  <c r="E63" i="18"/>
  <c r="E54" i="18"/>
  <c r="E44" i="18"/>
  <c r="E14" i="18"/>
  <c r="E15" i="17"/>
  <c r="E67" i="17"/>
  <c r="E14" i="17"/>
  <c r="E177" i="18"/>
  <c r="E60" i="18"/>
  <c r="E50" i="18"/>
  <c r="E59" i="18"/>
  <c r="E49" i="18"/>
  <c r="E48" i="18"/>
  <c r="E56" i="18"/>
  <c r="E19" i="18"/>
  <c r="E18" i="17"/>
  <c r="E40" i="18"/>
  <c r="E178" i="18"/>
  <c r="E72" i="17"/>
  <c r="E71" i="17"/>
  <c r="E17" i="17"/>
  <c r="E102" i="18"/>
  <c r="E101" i="18"/>
  <c r="E100" i="18"/>
  <c r="E99" i="18"/>
  <c r="E146" i="18"/>
  <c r="E135" i="18"/>
  <c r="E170" i="18"/>
  <c r="B43" i="18"/>
  <c r="B44" i="18" s="1"/>
  <c r="B53" i="18"/>
  <c r="B54" i="18" s="1"/>
  <c r="E53" i="18"/>
  <c r="E43" i="18"/>
  <c r="E140" i="18"/>
  <c r="E93" i="18"/>
  <c r="E92" i="18"/>
  <c r="E91" i="18"/>
  <c r="B91" i="18"/>
  <c r="B92" i="18" s="1"/>
  <c r="B93" i="18" s="1"/>
  <c r="E37" i="18"/>
  <c r="E47" i="18"/>
  <c r="E52" i="17"/>
  <c r="E174" i="18"/>
  <c r="E28" i="18"/>
  <c r="B28" i="18"/>
  <c r="B29" i="18" s="1"/>
  <c r="E95" i="18"/>
  <c r="E94" i="18"/>
  <c r="E136" i="18"/>
  <c r="E20" i="17"/>
  <c r="E24" i="18"/>
  <c r="E90" i="18"/>
  <c r="E96" i="18"/>
  <c r="E143" i="18"/>
  <c r="E172" i="18"/>
  <c r="B88" i="18"/>
  <c r="B100" i="18" s="1"/>
  <c r="B101" i="18" s="1"/>
  <c r="B102" i="18" s="1"/>
  <c r="C16" i="10"/>
  <c r="E151" i="18" l="1"/>
  <c r="B89" i="18"/>
  <c r="B90" i="18" s="1"/>
  <c r="B94" i="18" s="1"/>
  <c r="B95" i="18" s="1"/>
  <c r="B96" i="18" s="1"/>
  <c r="B97" i="18" s="1"/>
  <c r="B98" i="18" s="1"/>
  <c r="B99" i="18" s="1"/>
  <c r="B159" i="18" l="1"/>
  <c r="B160" i="18" s="1"/>
  <c r="B161" i="18" s="1"/>
  <c r="B135" i="18" l="1"/>
  <c r="B67" i="17"/>
  <c r="B68" i="17" s="1"/>
  <c r="B69" i="17" s="1"/>
  <c r="B70" i="17" s="1"/>
  <c r="B71" i="17" s="1"/>
  <c r="B72" i="17" s="1"/>
  <c r="B131" i="18"/>
  <c r="B132" i="18" s="1"/>
  <c r="B128" i="18"/>
  <c r="B125" i="18"/>
  <c r="B122" i="18"/>
  <c r="B119" i="18"/>
  <c r="B116" i="18"/>
  <c r="B109" i="18"/>
  <c r="B110" i="18" s="1"/>
  <c r="B111" i="18" s="1"/>
  <c r="B112" i="18" s="1"/>
  <c r="B113" i="18" s="1"/>
  <c r="E110" i="18"/>
  <c r="E106" i="18"/>
  <c r="B105" i="18"/>
  <c r="B106" i="18" s="1"/>
  <c r="B74" i="17" l="1"/>
  <c r="B75" i="17" s="1"/>
  <c r="B77" i="17" s="1"/>
  <c r="B73" i="17"/>
  <c r="B144" i="18"/>
  <c r="B145" i="18" s="1"/>
  <c r="B146" i="18" s="1"/>
  <c r="B147" i="18" s="1"/>
  <c r="B148" i="18" s="1"/>
  <c r="B149" i="18" s="1"/>
  <c r="B150" i="18" s="1"/>
  <c r="B151" i="18" s="1"/>
  <c r="B34" i="18"/>
  <c r="B35" i="18" s="1"/>
  <c r="B36" i="18" s="1"/>
  <c r="B37" i="18" s="1"/>
  <c r="B38" i="18" s="1"/>
  <c r="B39" i="18" s="1"/>
  <c r="B40" i="18" s="1"/>
  <c r="B136" i="18"/>
  <c r="B137" i="18" s="1"/>
  <c r="B76" i="17" l="1"/>
  <c r="B138" i="18"/>
  <c r="B139" i="18" s="1"/>
  <c r="B140" i="18" s="1"/>
  <c r="B141" i="18" s="1"/>
  <c r="B142" i="18" s="1"/>
  <c r="B143" i="18" s="1"/>
  <c r="B83" i="18"/>
  <c r="B84" i="18" s="1"/>
  <c r="B85" i="18" s="1"/>
  <c r="B79" i="18"/>
  <c r="B80" i="18" s="1"/>
  <c r="B76" i="18"/>
  <c r="B72" i="18"/>
  <c r="B73" i="18" s="1"/>
  <c r="B66" i="18"/>
  <c r="B67" i="18" s="1"/>
  <c r="B68" i="18" s="1"/>
  <c r="B69" i="18" s="1"/>
  <c r="B63" i="18"/>
  <c r="E25" i="18"/>
  <c r="E20" i="18"/>
  <c r="E16" i="18"/>
  <c r="E72" i="18" s="1"/>
  <c r="E79" i="18" s="1"/>
  <c r="B24" i="17"/>
  <c r="B25" i="17" s="1"/>
  <c r="B26" i="17" s="1"/>
  <c r="B27" i="17" s="1"/>
  <c r="B28" i="17" s="1"/>
  <c r="B29" i="17" s="1"/>
  <c r="B30" i="17" s="1"/>
  <c r="B55" i="17"/>
  <c r="B56" i="17" s="1"/>
  <c r="B57" i="17" s="1"/>
  <c r="B58" i="17" s="1"/>
  <c r="B59" i="17" s="1"/>
  <c r="B60" i="17" s="1"/>
  <c r="B61" i="17" s="1"/>
  <c r="B62" i="17" s="1"/>
  <c r="B63" i="17" s="1"/>
  <c r="B14" i="17"/>
  <c r="B15" i="17" s="1"/>
  <c r="B16" i="17" s="1"/>
  <c r="B17" i="17" s="1"/>
  <c r="B18" i="17" s="1"/>
  <c r="B19" i="17" s="1"/>
  <c r="B20" i="17" s="1"/>
  <c r="B21" i="17" s="1"/>
  <c r="B19" i="18"/>
  <c r="B20" i="18" s="1"/>
  <c r="B13" i="18"/>
  <c r="B14" i="18" s="1"/>
  <c r="B15" i="18" s="1"/>
  <c r="B16" i="18" s="1"/>
  <c r="B55" i="18" l="1"/>
  <c r="B56" i="18" s="1"/>
  <c r="B57" i="18" s="1"/>
  <c r="B58" i="18" s="1"/>
  <c r="B59" i="18" s="1"/>
  <c r="B60" i="18" s="1"/>
  <c r="E66" i="18"/>
  <c r="B23" i="18"/>
  <c r="B24" i="18" s="1"/>
  <c r="B25" i="18" s="1"/>
  <c r="B8" i="18"/>
  <c r="B6" i="18"/>
  <c r="B5" i="18"/>
  <c r="B164" i="18"/>
  <c r="B52" i="17"/>
  <c r="B40" i="17"/>
  <c r="B41" i="17" s="1"/>
  <c r="B42" i="17" s="1"/>
  <c r="B43" i="17" s="1"/>
  <c r="B44" i="17" s="1"/>
  <c r="B45" i="17" s="1"/>
  <c r="B46" i="17" s="1"/>
  <c r="B47" i="17" s="1"/>
  <c r="B48" i="17" s="1"/>
  <c r="B33" i="17"/>
  <c r="B34" i="17" s="1"/>
  <c r="B35" i="17" s="1"/>
  <c r="B36" i="17" s="1"/>
  <c r="B37" i="17" s="1"/>
  <c r="B173" i="18" l="1"/>
  <c r="B174" i="18" s="1"/>
  <c r="B165" i="18"/>
  <c r="B166" i="18" s="1"/>
  <c r="B167" i="18" s="1"/>
  <c r="B45" i="18"/>
  <c r="B46" i="18" s="1"/>
  <c r="B47" i="18" s="1"/>
  <c r="B48" i="18" s="1"/>
  <c r="B49" i="18" s="1"/>
  <c r="B50" i="18" s="1"/>
  <c r="C15" i="10"/>
  <c r="B13" i="10"/>
  <c r="B14" i="10" s="1"/>
  <c r="B15" i="10" s="1"/>
  <c r="B16" i="10" s="1"/>
  <c r="B175" i="18" l="1"/>
  <c r="B168" i="18"/>
  <c r="B169" i="18" s="1"/>
  <c r="B170" i="18" s="1"/>
  <c r="B171" i="18" s="1"/>
  <c r="B172" i="18" s="1"/>
  <c r="B176" i="18" l="1"/>
  <c r="B177" i="18" s="1"/>
  <c r="B178" i="18" s="1"/>
  <c r="C14" i="10"/>
  <c r="C13" i="10"/>
  <c r="C12" i="10"/>
  <c r="B179" i="18" l="1"/>
  <c r="B180" i="18" s="1"/>
  <c r="B181" i="18" s="1"/>
  <c r="B182" i="18" s="1"/>
  <c r="B183" i="18" s="1"/>
  <c r="B6" i="3"/>
  <c r="B5" i="3"/>
  <c r="B7" i="17" l="1"/>
  <c r="B7" i="10" s="1"/>
  <c r="B6" i="17"/>
  <c r="B6" i="10" s="1"/>
  <c r="B12" i="3"/>
  <c r="B13" i="3" s="1"/>
  <c r="B14" i="3" s="1"/>
  <c r="B15" i="3" s="1"/>
  <c r="B16" i="3" s="1"/>
  <c r="B17" i="3" s="1"/>
  <c r="I29" i="3"/>
  <c r="H29" i="3"/>
  <c r="B18" i="3" l="1"/>
  <c r="B19" i="3" s="1"/>
  <c r="B20" i="3" s="1"/>
  <c r="B21" i="3" l="1"/>
  <c r="B22" i="3" s="1"/>
  <c r="B23" i="3" s="1"/>
  <c r="B24" i="3" l="1"/>
  <c r="B25" i="3" s="1"/>
  <c r="B26" i="3" s="1"/>
  <c r="B27" i="3" s="1"/>
  <c r="B28" i="3" s="1"/>
</calcChain>
</file>

<file path=xl/sharedStrings.xml><?xml version="1.0" encoding="utf-8"?>
<sst xmlns="http://schemas.openxmlformats.org/spreadsheetml/2006/main" count="719" uniqueCount="323">
  <si>
    <t>ITEM NO</t>
  </si>
  <si>
    <t>DESCRIPTION</t>
  </si>
  <si>
    <t>UNIT</t>
  </si>
  <si>
    <t>RATE</t>
  </si>
  <si>
    <t>AMOUNT</t>
  </si>
  <si>
    <t>m</t>
  </si>
  <si>
    <t>PAY REF</t>
  </si>
  <si>
    <t>SANS 1200A.8.3</t>
  </si>
  <si>
    <t>SANS 1200A.8.3.1</t>
  </si>
  <si>
    <t>SUM</t>
  </si>
  <si>
    <t>SANS 1200A.8.3.2</t>
  </si>
  <si>
    <t xml:space="preserve">Establishment of Facilities on the Site </t>
  </si>
  <si>
    <t>SANS 1200A.8.3.2.2</t>
  </si>
  <si>
    <t xml:space="preserve">Facilities for Contractor </t>
  </si>
  <si>
    <t>SANS 1200A.8.3.2.2a</t>
  </si>
  <si>
    <t xml:space="preserve">Offices and storage sheds. </t>
  </si>
  <si>
    <t>SANS 1200A.8.3.2.2b</t>
  </si>
  <si>
    <t xml:space="preserve">Workshops. </t>
  </si>
  <si>
    <t>SANS 1200A.8.3.2.2c</t>
  </si>
  <si>
    <t xml:space="preserve">Laboratories. </t>
  </si>
  <si>
    <t>SANS 1200A.8.3.2.2d</t>
  </si>
  <si>
    <t xml:space="preserve">Living accommodation. </t>
  </si>
  <si>
    <t>SANS 1200A.8.3.2.2e</t>
  </si>
  <si>
    <t xml:space="preserve">Ablution and latrine facilities. </t>
  </si>
  <si>
    <t>SANS 1200A.8.3.2.2f</t>
  </si>
  <si>
    <t xml:space="preserve">Tools and equipment. </t>
  </si>
  <si>
    <t>SANS 1200A.8.3.2.2g</t>
  </si>
  <si>
    <t>SANS 1200A.8.3.2.2h</t>
  </si>
  <si>
    <t>Dealing with water</t>
  </si>
  <si>
    <t>SANS 1200A.8.3.2.2i</t>
  </si>
  <si>
    <t>Access</t>
  </si>
  <si>
    <t>SANS 1200A.8.3.2.2j</t>
  </si>
  <si>
    <t xml:space="preserve">Plant. </t>
  </si>
  <si>
    <t>SANS 1200A.8.3.3</t>
  </si>
  <si>
    <t xml:space="preserve">Other fixed charge obligations. </t>
  </si>
  <si>
    <t>SANS 1200A.8.3.4</t>
  </si>
  <si>
    <t xml:space="preserve">Removal of site establishment. </t>
  </si>
  <si>
    <t xml:space="preserve">Other value related obligations. </t>
  </si>
  <si>
    <t>SANS 1200A.8.4</t>
  </si>
  <si>
    <t>SANS 1200A.8.4.1</t>
  </si>
  <si>
    <t>SANS 1200A.8.4.2</t>
  </si>
  <si>
    <t>SANS 1200A.8.4.2.2</t>
  </si>
  <si>
    <t>SANS 1200A.8.4.2.2a</t>
  </si>
  <si>
    <t>SANS 1200A.8.4.2.2b</t>
  </si>
  <si>
    <t>SANS 1200A.8.4.2.2c</t>
  </si>
  <si>
    <t>SANS 1200A.8.4.2.2d</t>
  </si>
  <si>
    <t>SANS 1200A.8.4.2.2e</t>
  </si>
  <si>
    <t>SANS 1200A.8.4.2.2f</t>
  </si>
  <si>
    <t>SANS 1200A.8.4.2.2g</t>
  </si>
  <si>
    <t>SANS 1200A.8.4.2.2h</t>
  </si>
  <si>
    <t>SANS 1200A.8.4.2.2i</t>
  </si>
  <si>
    <t>SANS 1200A.8.4.2.2j</t>
  </si>
  <si>
    <t>SANS 1200A.8.4.3</t>
  </si>
  <si>
    <t xml:space="preserve">Supervision for duration of construction. </t>
  </si>
  <si>
    <t>SANS 1200A.8.4.4</t>
  </si>
  <si>
    <t>SANS 1200A.8.4.5</t>
  </si>
  <si>
    <t xml:space="preserve">Other time related obligations. </t>
  </si>
  <si>
    <t>SANS 1200A.8.8</t>
  </si>
  <si>
    <t>SANS 1200A.8.8.3</t>
  </si>
  <si>
    <t>Time Related Items</t>
  </si>
  <si>
    <t>Value Related Items</t>
  </si>
  <si>
    <t>Fixed Charge Items</t>
  </si>
  <si>
    <t>Project engineering, management and quality control to be provided by the contractor, in accordance with the conditions of contract in respect of mechanical installation</t>
  </si>
  <si>
    <t>Operating and Maintenance manuals as per specifications</t>
  </si>
  <si>
    <t>Profit, company overheads, financing, insurance and guarantee costs</t>
  </si>
  <si>
    <t>INSTALLATION, COMMISSIONING AND TESTING</t>
  </si>
  <si>
    <t xml:space="preserve">Contractual requirements </t>
  </si>
  <si>
    <t>Contractual requirements</t>
  </si>
  <si>
    <t>TOTALS</t>
  </si>
  <si>
    <t>QTY</t>
  </si>
  <si>
    <t>Water supplies, electric power and  communications</t>
  </si>
  <si>
    <t>Water supplies, electric power and communications</t>
  </si>
  <si>
    <t xml:space="preserve">Operation and Maintenance of Facilities on  Site, for Duration of Construction, (unless otherwise stated) </t>
  </si>
  <si>
    <t xml:space="preserve">Company and head office overhead costs for duration of construction. </t>
  </si>
  <si>
    <t>Protection of existing structures, buildings and installations as necessary until construction is complete.</t>
  </si>
  <si>
    <t>Guarantee</t>
  </si>
  <si>
    <t>Maintenance Agreement</t>
  </si>
  <si>
    <t>Rigging of equipment</t>
  </si>
  <si>
    <t>Total Carried Forward to Summary</t>
  </si>
  <si>
    <t>Total Bill of Quantities</t>
  </si>
  <si>
    <t>no</t>
  </si>
  <si>
    <t>SECTION 1200A: PRELIMINARY AND GENERAL</t>
  </si>
  <si>
    <t>SECTION 1: GENERAL REQUIREMENTS</t>
  </si>
  <si>
    <t>SUMMARY OF BILL OF QUANTITIES</t>
  </si>
  <si>
    <t>General</t>
  </si>
  <si>
    <t>All equipment must be supplied as per detail specification</t>
  </si>
  <si>
    <t>Item</t>
  </si>
  <si>
    <t>APPOINTMENT OF A CONTRACTOR FOR THE LABORATORY EQUIPMENT INSTALLATION CONTRACT</t>
  </si>
  <si>
    <t>FOR THE COUNCIL FOR GEOSCIENCE IN SILVERTON, PRETORIA</t>
  </si>
  <si>
    <t>Training of Operators and Client Maintenance staff as per specification</t>
  </si>
  <si>
    <t>Preparation and submittal of working/installation drawings</t>
  </si>
  <si>
    <t>Preparation and submittal of shop drawings</t>
  </si>
  <si>
    <t>Preparation and submittals of As Built drawings</t>
  </si>
  <si>
    <t>Preparation and submittals of builders work drawings</t>
  </si>
  <si>
    <t>Preparation and submittals of electrical drawings and diagram</t>
  </si>
  <si>
    <t>Preparation and submittals of BMS controls diagram</t>
  </si>
  <si>
    <t>Equipment selection submissions as per specifications</t>
  </si>
  <si>
    <t>Testing, Balancing and Commissioning of the complete extraction systems Installation according to specification</t>
  </si>
  <si>
    <t>Guarantee, Maintenance and service as per specifications</t>
  </si>
  <si>
    <t>Compliance with Occupational Health and Safety Act and Construction Regulation</t>
  </si>
  <si>
    <t>Builders work and support steelwork, plinths, etc. not listed or priced elsewhere</t>
  </si>
  <si>
    <t>Bill of Quantities</t>
  </si>
  <si>
    <t>1200mm work chamber length</t>
  </si>
  <si>
    <t>1500mm work chamber length</t>
  </si>
  <si>
    <t>1500mm work chamber length (Perchloric Fume Cabinet)</t>
  </si>
  <si>
    <t>1800mm work chamber length</t>
  </si>
  <si>
    <t>1800mm work chamber length (Perchloric Fume Cabinet)</t>
  </si>
  <si>
    <t>1800mm work chamber length (Bio-Hazard Fume Cabinet)</t>
  </si>
  <si>
    <t>2000mm work chamber length</t>
  </si>
  <si>
    <t>Replace existing asbestos internal panels and baffle plates with polypropylene or grade 304 stainless steel or contour moulded resin impregnated fiberglass</t>
  </si>
  <si>
    <t>Service and commission existing extraction system fans to manufactureres specification: Centrifugal fans</t>
  </si>
  <si>
    <t>200 l/s</t>
  </si>
  <si>
    <t>320 l/s</t>
  </si>
  <si>
    <t>400 l/s</t>
  </si>
  <si>
    <t>1000 l/s</t>
  </si>
  <si>
    <t>2200 l/s</t>
  </si>
  <si>
    <t>Service and commission existing scrubbing systems to manufacturers specification</t>
  </si>
  <si>
    <t>SCRUB-R-01 - Flow: 320 l/s</t>
  </si>
  <si>
    <t>SCRUB-R-04 - Flow: 1440 l/s</t>
  </si>
  <si>
    <t>SCRUB-R-03 - Flow: 1325 l/s</t>
  </si>
  <si>
    <t>SCRUB-R-05 - Flow: 1920 l/s</t>
  </si>
  <si>
    <t>SCRUB-R-06 - Flow: 1600 l/s</t>
  </si>
  <si>
    <t>SCRUB-R-07 - Flow: 1010 l/s</t>
  </si>
  <si>
    <t>SCRUB-R-08 - Flow: 1600 l/s</t>
  </si>
  <si>
    <t>SCRUB-R-09 - Flow: 320 l/s</t>
  </si>
  <si>
    <t>SCRUB-R-11 - Flow: 1440 l/s</t>
  </si>
  <si>
    <t>SCRUB-3-01 - Flow: 400 l/s</t>
  </si>
  <si>
    <t>Service and commission existing extraction hoods to manufacturers specification</t>
  </si>
  <si>
    <t>Various sizes</t>
  </si>
  <si>
    <t>Service and cleaning existing extraction ducting</t>
  </si>
  <si>
    <t>Ø 200mm</t>
  </si>
  <si>
    <t>Ø 250mm</t>
  </si>
  <si>
    <t>Ø 300mm</t>
  </si>
  <si>
    <t>Ø 350mm</t>
  </si>
  <si>
    <t>Ø 400mm</t>
  </si>
  <si>
    <t>Ø 450mm</t>
  </si>
  <si>
    <t>Ø 500mm</t>
  </si>
  <si>
    <t>Ø 600mm</t>
  </si>
  <si>
    <t>Ø 550mm</t>
  </si>
  <si>
    <t>Sum</t>
  </si>
  <si>
    <t>Provisional amount for remedial work on ducting</t>
  </si>
  <si>
    <t>Provisional amount for remedial work on fume cabinets</t>
  </si>
  <si>
    <t>SECTION 3: BLOCK D - NEW EQUIPMENT</t>
  </si>
  <si>
    <t>Supply and install new fume cabinets complete with integral scrubbers, mounting stand, and all ancillary equipment deemed necessary to adhere to National and Regional regulations and as per specifications</t>
  </si>
  <si>
    <t>Supply and install new perchloric fume cabinets complete with integral scrubbers, mounting stand, and all ancillary equipment deemed necessary to adhere to National and Regional regulations and as per specifications</t>
  </si>
  <si>
    <t>Supply and install Perchloric Wet Scrubber complete with an all PVC extraction fan with VSD, automated controls, automated dosing systems, plumbing and and all other ancillary equipment required for the correct functioning of the system.</t>
  </si>
  <si>
    <t>All electrical work complete with electrical supply, isolators, wiring, and connection for the scrubbers</t>
  </si>
  <si>
    <t>All electrical work complete with electrical supply, isolators, wiring, and connection for the cabinets</t>
  </si>
  <si>
    <t>PVC-U un-insulated extraction ducting for fume cabinets, complete with all running joints and fixtures to support the ducting</t>
  </si>
  <si>
    <t>PVC-U un-insulated extraction ducting 90° Radius Bend for fume cabinets, complete with all running joints and fixtures to support the ducting</t>
  </si>
  <si>
    <t>PVC-U un-insulated extraction ducting 45° Radius Bend for fume cabinets, complete with all running joints and fixtures to support the ducting</t>
  </si>
  <si>
    <t>PVC-U un-insulated extraction ducting Transition for fume cabinets, complete with all running joints and fixtures to support the ducting</t>
  </si>
  <si>
    <t>Ø 250mm to Ø 350mm</t>
  </si>
  <si>
    <t>Ø 400mm to Ø 450mm</t>
  </si>
  <si>
    <t>Ø 450mm to Ø 500mm</t>
  </si>
  <si>
    <t>Ø 500mm to Ø 600mm</t>
  </si>
  <si>
    <t>PVC-U un-insulated extraction ducting Stop End for fume cabinets, complete with all running joints and fixtures to support the ducting</t>
  </si>
  <si>
    <t>PVC-U un-insulated Duct mounted volume control dampers for extraction ducting for fume cabinets, complete with adequate support and joints</t>
  </si>
  <si>
    <t>Ø 250mm - BD1</t>
  </si>
  <si>
    <t>Ø 350mm - BD2</t>
  </si>
  <si>
    <t>PVC-U un-insulated Duct mounted fusible link fire dampers for extraction ducting for fume cabinets, complete with adequate support and joints</t>
  </si>
  <si>
    <t>Provisional amount for the upgrade of the existing BMS system to manage and control all equipment under this project, complete with sensors, wiring, software upgrades, programmimg, all as per specification</t>
  </si>
  <si>
    <t>Provisional amount for builders work</t>
  </si>
  <si>
    <t>Provisional amount for repositioning existing services</t>
  </si>
  <si>
    <t>Total Cooling: 2,6kW; Sensible Cooling: 2.3kW; Heating: 1.9kW</t>
  </si>
  <si>
    <t>All electrical work complete with electrical supply, isolators, wiring, and connection for the units</t>
  </si>
  <si>
    <t>Internally routed pipework - Supply and install thermally insulated Mepla or similar approved piping for chilled water application, all as described in the specification</t>
  </si>
  <si>
    <t>ø20 mm</t>
  </si>
  <si>
    <t>ø20 mm - ø20 mm - ø20 mm Equal T's</t>
  </si>
  <si>
    <t>Supply and install ball-valve type isolation valves for pipework up to and including 50dia, all as per specification. Steel DN sizes quoted, price to include ancillary fittings required to connect to Mepla or similar approved piping where requied.</t>
  </si>
  <si>
    <t>Supply and install double regulating balancing valve complete with measuring station, all as per specification. Steel DN sizes quoted, price to include ancillary fittings required to connect to Mepla or similar approved piping where requied.</t>
  </si>
  <si>
    <t>Supply and install drain cocks, all as per specification. Steel DN sizes quoted, price to include ancillary fittings required to connect to Mepla or similar approved piping where requied.</t>
  </si>
  <si>
    <t>Supply and install binder points in pipework. Steel DN sizes quoted, price to include ancillary fittings required to connect to Mepla or similar approved piping where requied.</t>
  </si>
  <si>
    <t>Supply and install strainers, all as per specification. Steel DN sizes quoted, price to include ancillary fittings required to connect to Mepla or similar approved piping where requied.</t>
  </si>
  <si>
    <t>Supply and install condensate drainage system complete with all pipework, fittings, accessories, rodding points and insulation on first 3m from all hydronic water terminal drip trays, all as per specification.</t>
  </si>
  <si>
    <t>ø25 mm</t>
  </si>
  <si>
    <t>ø65 mm - ø65 mm - ø20 mm Equal T's</t>
  </si>
  <si>
    <t>Provisional amount allowed for connecting to existing Mepla pipes</t>
  </si>
  <si>
    <t>Provisional amount allowed for connecting to existing condensate drain pipes</t>
  </si>
  <si>
    <t>Provisional amount for adjusting duct routes to accommodate obstructions</t>
  </si>
  <si>
    <t>Remove existing transfer grilles, brick up wall, plaster and paint and make good</t>
  </si>
  <si>
    <t>Supply and install new stainless steel wall mounted extraction hoods, complete with extraction fan, vapour proof light, controls, switches, and all ancillary equipment deemed necessary to adhere to National and Regional regulations and as per specifications</t>
  </si>
  <si>
    <t>1000x800mm</t>
  </si>
  <si>
    <t>2000x800mm</t>
  </si>
  <si>
    <t>1800x800mm</t>
  </si>
  <si>
    <t>Remove existing ducting, duct mounted fan and window mounted fan in LAB 205 and install new window glass where window fan has been removed</t>
  </si>
  <si>
    <t>PVC-U un-insulated extraction ducting Spigot for fume cabinets and hoods, complete with all running joints and fixtures to support the ducting</t>
  </si>
  <si>
    <t>Window mounted extraction fan 100 l/s</t>
  </si>
  <si>
    <t>Axial flow fan 700 l/s@ 132Pa</t>
  </si>
  <si>
    <t>Axial flow fan 840 l/s@ 110Pa</t>
  </si>
  <si>
    <t>3000x800mm</t>
  </si>
  <si>
    <t>Door grille installed in door 400x400mm</t>
  </si>
  <si>
    <t>Supply and install fan coil unit with decorative cover all as per specifications and drawings, complete with electrical cabling from local power point, control unit, etc.</t>
  </si>
  <si>
    <t>Supply and install dust extraction units, complete with all fittings, sound attenuators, accessories, mounting brackets, vibration isolators, electrical connections, switching and all as per specification.</t>
  </si>
  <si>
    <t>Duty 700 l/s, including hoods, extraction points, flexible connections, dampers, ducting and controls</t>
  </si>
  <si>
    <t xml:space="preserve">Weather louvre 500x700mm installed in window frame </t>
  </si>
  <si>
    <t>Axial flow fan 560 l/s@ 110Pa</t>
  </si>
  <si>
    <t>Hood extraction un-insulated galvanised sheet metal ducting, complete with supports and brackets</t>
  </si>
  <si>
    <t>Ø 350mm 90° bend</t>
  </si>
  <si>
    <t>Ø 350mm to 500x700mm Transformation piece</t>
  </si>
  <si>
    <t>Ø 300mm 90° bend</t>
  </si>
  <si>
    <t>Ø 300mm to 500x700mm Transformation piece</t>
  </si>
  <si>
    <t>Axial flow fan 720 l/s@ 250Pa</t>
  </si>
  <si>
    <t>Window mounted extraction fan 200 l/s</t>
  </si>
  <si>
    <t>Ø 450mm 90° bend</t>
  </si>
  <si>
    <t>Ø 450mm to 1000x400mm Transformation piece</t>
  </si>
  <si>
    <t xml:space="preserve">Weather louvre 1000x400mm installed in window frame </t>
  </si>
  <si>
    <t>Axial flow fan 1120 l/s@ 242Pa</t>
  </si>
  <si>
    <t>2000x1000mm</t>
  </si>
  <si>
    <t>Ø 325mm</t>
  </si>
  <si>
    <t>Ø 325mm 90° bend</t>
  </si>
  <si>
    <t>Ø 325mm to 700x700mm Transformation piece</t>
  </si>
  <si>
    <t>Axial flow fan 280 l/s@ 110Pa</t>
  </si>
  <si>
    <t>Ø 450mm to 800x400mm Transformation piece</t>
  </si>
  <si>
    <t>Dismantle and remove existing fume cabinet and all associated ancillary equipment and ducting in laboratory 312</t>
  </si>
  <si>
    <t>Dismantle and remove existing fume cabinets and all associated ancillary equipment and ducting in laboratory 315</t>
  </si>
  <si>
    <t>New insulated fresh air galvanised sheet metal ducting 2 meters long connected to existing ducting with double deflection supply air grille, 400x250mm in Laboratory 316 weigh room</t>
  </si>
  <si>
    <t>4600x900mm</t>
  </si>
  <si>
    <t>Extend existing 250x350mm galvanised sheet metal ducting Laboratory  311</t>
  </si>
  <si>
    <t>Duty 1200 l/s, including hoods, extraction points, flexible connections, dampers, ducting and controls</t>
  </si>
  <si>
    <t>4000x800mm</t>
  </si>
  <si>
    <t>Ø 400mm 90° bend</t>
  </si>
  <si>
    <t>Activated filter for CO2, SO2 and NO2 at 560 l/s air flow rate in Laboratory L04</t>
  </si>
  <si>
    <t>Dismantle and remove existing ducting, pipes and electrical work on the Southern façade of block D and make good all openings through the walls.</t>
  </si>
  <si>
    <t>Dismantle and remove existing filtration system and all associated ancillary equipment and ducting outside laboratory L06 and make good openings in walls</t>
  </si>
  <si>
    <t xml:space="preserve">Weather louvre 800x400mm installed in window frame </t>
  </si>
  <si>
    <t>Service and commissioning existing fume cabinets to manufacturers specifications, including all services, i.e. drains, water supply and fittings, compressed air supply and outlets, vacuum supply and outlets, electrical installation, lights and plugs.</t>
  </si>
  <si>
    <t>Axial flow fan 1450 l/s@ 154Pa</t>
  </si>
  <si>
    <t>Corrosion resistant centrigugal fan 1330 l/s@ 250Pa</t>
  </si>
  <si>
    <t>1500x800mm</t>
  </si>
  <si>
    <t>Axial flow fan 420 l/s@ 275Pa</t>
  </si>
  <si>
    <t>Supply and install extraction fans, complete with all fittings, sound attenuators, accessories, mounting brackets, vibration isolators, electrical connections, VSD, switching and all as per specification.</t>
  </si>
  <si>
    <t>Dismantle and remove existing de-humidifier in laboratories G17 and LG07</t>
  </si>
  <si>
    <t>Dismantle and remove existing PVC ducting and all associated brackets from room 420, brick up, plaster and paint openings in wall where ducting is removed</t>
  </si>
  <si>
    <t>Dismantle and remove existing PVC ducting and all associated brackets from room 419, brick up, plaster and paint openings in wall where ducting is removed</t>
  </si>
  <si>
    <t>Dismantle and remove existing scrubber in store room 419 with all ancilliary equipment, make up water tank, seal opening in floor</t>
  </si>
  <si>
    <t>Provisional amount for repositioning existing services at laboratory 205</t>
  </si>
  <si>
    <t>Extraction rate 2450 l/s @ 130Pa static pressure(excluding fume cabinet pressure loss) SCRUB-R-10</t>
  </si>
  <si>
    <t>Extraction rate 2550 l/s @ 130Pa static pressure(excluding fume cabinet pressure loss) SCRUB-R-02</t>
  </si>
  <si>
    <t>Primary and secondary filter box 600x600mm</t>
  </si>
  <si>
    <t>Wall mounted room humidifier, 10kg/hr, complete with water and drain connections, electrical supply and connection, sensors and controls</t>
  </si>
  <si>
    <t>Duty 560 l/s</t>
  </si>
  <si>
    <t>Duty 420 l/s</t>
  </si>
  <si>
    <t>Axial flow fan 1120 l/s@110Pa</t>
  </si>
  <si>
    <t>Axial flow fan 280 l/s@ 220Pa</t>
  </si>
  <si>
    <t xml:space="preserve">Weather louvre 400x400mm installed in window frame </t>
  </si>
  <si>
    <t>Supply and install Wet Scrubber complete with automated controls, and all other ancillary equipment required for the correct functioning of the system.</t>
  </si>
  <si>
    <t>Extraction rate 1330 l/s @ 130Pa static pressure(excluding fume cabinet pressure loss) SCRUB-R-13</t>
  </si>
  <si>
    <t>Supply and install air handling unit with primary dust filter, activated carbon filter, fan, sensors, BMS compatible output and connections, electrical connections, switching, controls, and galvanised steel frame with vibration isolators and all as per specification.</t>
  </si>
  <si>
    <t>Duty 700 l/s</t>
  </si>
  <si>
    <t>Extraction rate 1224 l/s @ 130Pa static pressure(excluding fume cabinet pressure loss) SCRUB-R-14</t>
  </si>
  <si>
    <t>800x800mm</t>
  </si>
  <si>
    <t>In line silent fan 224 l/s @ 220Pa</t>
  </si>
  <si>
    <t>In line silent fan 100 l/s @ 110Pa</t>
  </si>
  <si>
    <t>In line silent fan 420 l/s @ 110Pa</t>
  </si>
  <si>
    <t>Provisional amount for builders work in DL01B</t>
  </si>
  <si>
    <t>Weather louvre 1800x1000mm installed in window frame with primary dust filter Laboratory 234</t>
  </si>
  <si>
    <t>Remove and seal opening in Laboratory 234 door and make door airtight</t>
  </si>
  <si>
    <t>Dismantle and remove existing fume cabinets and all associated ancillary equipment and ducting in laboratory 404</t>
  </si>
  <si>
    <t>Provisional amount to increase fresh air supply with bigger supply air grilles, spigots, connection to existing ducting, commissioning, and builders work</t>
  </si>
  <si>
    <t>Activated filter for HaOH, HCI and ethanol with housing and access doors in Lower ground floor laboratory as part of the fume cabinet</t>
  </si>
  <si>
    <t>Redo plumbing work on existing scrubbing systems to manufacturers specification</t>
  </si>
  <si>
    <t>SCRUB-R-01</t>
  </si>
  <si>
    <t>SCRUB-R-02</t>
  </si>
  <si>
    <t>SCRUB-R-03</t>
  </si>
  <si>
    <t>SCRUB-R-04</t>
  </si>
  <si>
    <t>SCRUB-R-05</t>
  </si>
  <si>
    <t>SCRUB-R-06</t>
  </si>
  <si>
    <t>SCRUB-R-07</t>
  </si>
  <si>
    <t xml:space="preserve">SCRUB-R-08 </t>
  </si>
  <si>
    <t>SCRUB-R-09</t>
  </si>
  <si>
    <t>SCRUB-R-11</t>
  </si>
  <si>
    <t>SCRUB-3-01</t>
  </si>
  <si>
    <t>Replace and commission existing magnetic pumps on existing scrubbing systems to manufacturers specification</t>
  </si>
  <si>
    <t>SCRUB-R-01 - Flow: 80 l/min @ 9m head</t>
  </si>
  <si>
    <t>SCRUB-R-02 - Flow: 20 l/min @ 12m head</t>
  </si>
  <si>
    <t xml:space="preserve"> </t>
  </si>
  <si>
    <t>SCRUB-R-03 - Flow: 20 l/min @ 12m head</t>
  </si>
  <si>
    <t>SCRUB-R-04 - Flow: 80 l/min @ 9m head</t>
  </si>
  <si>
    <t>SCRUB-R-05 - Flow: 80 l/min @ 9m head</t>
  </si>
  <si>
    <t>SCRUB-R-06 - Flow: 80 l/min @ 9m head</t>
  </si>
  <si>
    <t>SCRUB-R-07 - Flow: 70 l/min @ 9m head</t>
  </si>
  <si>
    <t>SCRUB-R-08 - Flow: 80 l/min @ 9m head</t>
  </si>
  <si>
    <t>SCRUB-R-09 - Flow: 20 l/min @ 12m head</t>
  </si>
  <si>
    <t>SCRUB-R-11 - Flow: 80 l/min @ 9m head</t>
  </si>
  <si>
    <t>SCRUB-3-01 - Flow: 80 l/min @ 9m head</t>
  </si>
  <si>
    <t>Install and commission new VSD on existing scrubbing systems fans to manufacturers specification</t>
  </si>
  <si>
    <t>SCRUB-R-01 - Flow: 320 l/s, 0,55kW</t>
  </si>
  <si>
    <t>SCRUB-R-02 - Flow: 1325 l/s, 0,75kW</t>
  </si>
  <si>
    <t>SCRUB-R-03 - Flow: 1325 l/s, 1,5kW</t>
  </si>
  <si>
    <t>SCRUB-R-04 - Flow: 1440 l/s, 2,2kW</t>
  </si>
  <si>
    <t>SCRUB-R-05 - Flow: 1920 l/s, 8kW</t>
  </si>
  <si>
    <t>SCRUB-R-06 - Flow: 1600 l/s, 4kW</t>
  </si>
  <si>
    <t>SCRUB-R-08 - Flow: 1600 l/s, 4kW</t>
  </si>
  <si>
    <t>SCRUB-R-09 - Flow: 320 l/s, 0,55kW</t>
  </si>
  <si>
    <t>SCRUB-R-11 - Flow: 1440 l/s, 2,2kW</t>
  </si>
  <si>
    <t>SCRUB-3-01 - Flow: 400 l/s, 1,5</t>
  </si>
  <si>
    <t>FAN-1-01 - 1,5Kw</t>
  </si>
  <si>
    <t>FAN-2-01 - 1,1Kw</t>
  </si>
  <si>
    <t>FAN-3-01 - 1,5Kw</t>
  </si>
  <si>
    <t>FAN-4-01 - 1,5Kw</t>
  </si>
  <si>
    <t>FAN-5-01 - 0,55Kw</t>
  </si>
  <si>
    <t>FAN-55-01 - 2,2Kw</t>
  </si>
  <si>
    <t>Electrical</t>
  </si>
  <si>
    <t>Install new electrical wiring from new DB, connections, isolators for exsiting scrubbers</t>
  </si>
  <si>
    <t>Replace existing DB with new one, complete with circuit breakers, main breakers, Volt meters, status panel indicating lights</t>
  </si>
  <si>
    <t>Provisional amount for additional work on roof plantroom</t>
  </si>
  <si>
    <t>Provisional amount for New remote controllers for laboratories 300, 303 and 311</t>
  </si>
  <si>
    <t>SECTION 2: BLOCK D - WORK ON EXISTING EQUIPMENT</t>
  </si>
  <si>
    <t>SECTION 4: BLOCK D - UPGRADES ON EXISTING EQUIPMENT</t>
  </si>
  <si>
    <t>VAT at 15%</t>
  </si>
  <si>
    <t>Total Bill of Quantities inclusive of VAT</t>
  </si>
  <si>
    <t>12 month equipment and installation guarantee period</t>
  </si>
  <si>
    <t>12-month maintenance agreement</t>
  </si>
  <si>
    <t>Temporary Works</t>
  </si>
  <si>
    <t>Total carried forward to summary: SANS 1200A</t>
  </si>
  <si>
    <t>Any other items deemed required to successful complete the project (specify below):</t>
  </si>
  <si>
    <t>Provisional amount for unforeseen matters</t>
  </si>
  <si>
    <t>All electrical works to ensure fully operational equipment and the incorporation of the existing equipment on the automatic restart function once power has been restored after a power failure</t>
  </si>
  <si>
    <t>All electrical work including automatic restart function once power has been restored after a power failure</t>
  </si>
  <si>
    <t>ø20 mm 90° bend</t>
  </si>
  <si>
    <t>Date:</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</si>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</sst>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R&quot;\ * #,##0.00_ ;_ &quot;R&quot;\ * \-#,##0.00_ ;_ &quot;R&quot;\ * &quot;-&quot;??_ ;_ @_ "/>
    <numFmt numFmtId="165" formatCode="_ * #,##0.00_ ;_ * \-#,##0.00_ ;_ * &quot;-&quot;??_ ;_ @_ "/>
    <numFmt numFmtId="166" formatCode="_(&quot;R&quot;* #,##0.00_);_(&quot;R&quot;* \(#,##0.00\);_(&quot;R&quot;* &quot;-&quot;??_);_(@_)"/>
    <numFmt numFmtId="167" formatCode="[$R-436]\ #,##0.00"/>
    <numFmt numFmtId="168" formatCode="_-* #,##0_-;\-* #,##0_-;_-* &quot;-&quot;??_-;_-@_-"/>
    <numFmt numFmtId="169" formatCode="&quot;R&quot;\ #,##0.00"/>
  </numFmts>
  <fonts count="15" x14ac:knownFonts="1">
    <font>
      <sz val="10"/>
      <name val="Arial"/>
    </font>
    <font>
      <sz val="10"/>
      <name val="Arial"/>
      <family val="2"/>
    </font>
    <font>
      <sz val="8"/>
      <name val="Arial"/>
      <family val="2"/>
    </font>
    <font>
      <b/>
      <u/>
      <sz val="10"/>
      <name val="Times New Roman"/>
      <family val="1"/>
    </font>
    <font>
      <sz val="10"/>
      <name val="Arial"/>
      <family val="2"/>
    </font>
    <font>
      <sz val="8"/>
      <color theme="1"/>
      <name val="Arial"/>
      <family val="2"/>
    </font>
    <font>
      <u/>
      <sz val="8"/>
      <color theme="1"/>
      <name val="Arial"/>
      <family val="2"/>
    </font>
    <font>
      <b/>
      <sz val="11"/>
      <name val="Arial"/>
      <family val="2"/>
    </font>
    <font>
      <sz val="11"/>
      <name val="Arial"/>
      <family val="2"/>
    </font>
    <font>
      <b/>
      <sz val="8"/>
      <name val="Arial"/>
      <family val="2"/>
    </font>
    <font>
      <i/>
      <sz val="8"/>
      <name val="Arial"/>
      <family val="2"/>
    </font>
    <font>
      <i/>
      <sz val="11"/>
      <name val="Arial"/>
      <family val="2"/>
    </font>
    <font>
      <b/>
      <sz val="11"/>
      <color theme="1"/>
      <name val="Arial"/>
      <family val="2"/>
    </font>
    <font>
      <b/>
      <sz val="8"/>
      <color theme="1"/>
      <name val="Arial"/>
      <family val="2"/>
    </font>
    <font>
      <sz val="11"/>
      <color indexed="18"/>
      <name val="Arial"/>
      <family val="2"/>
    </font>
  </fonts>
  <fills count="2">
    <fill>
      <patternFill patternType="none"/>
    </fill>
    <fill>
      <patternFill patternType="gray125"/>
    </fill>
  </fills>
  <borders count="45">
    <border>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165" fontId="1" fillId="0" borderId="0" applyFont="0" applyFill="0" applyBorder="0" applyAlignment="0" applyProtection="0"/>
    <xf numFmtId="3" fontId="4" fillId="0" borderId="0" applyFont="0" applyFill="0" applyBorder="0" applyAlignment="0" applyProtection="0"/>
    <xf numFmtId="164" fontId="1" fillId="0" borderId="0" applyFont="0" applyFill="0" applyBorder="0" applyAlignment="0" applyProtection="0"/>
    <xf numFmtId="0" fontId="1" fillId="0" borderId="0"/>
    <xf numFmtId="0" fontId="3" fillId="0" borderId="0"/>
  </cellStyleXfs>
  <cellXfs count="182">
    <xf numFmtId="0" fontId="0" fillId="0" borderId="0" xfId="0"/>
    <xf numFmtId="0" fontId="2" fillId="0" borderId="25" xfId="0" applyFont="1" applyBorder="1" applyAlignment="1">
      <alignment vertical="center" wrapText="1"/>
    </xf>
    <xf numFmtId="0" fontId="2" fillId="0" borderId="25" xfId="3" applyNumberFormat="1" applyFont="1" applyBorder="1" applyAlignment="1">
      <alignment horizontal="center" vertical="center"/>
    </xf>
    <xf numFmtId="0" fontId="5" fillId="0" borderId="25" xfId="0" applyFont="1" applyBorder="1" applyAlignment="1">
      <alignment vertical="center" wrapText="1"/>
    </xf>
    <xf numFmtId="0" fontId="6" fillId="0" borderId="25" xfId="0" applyFont="1" applyBorder="1" applyAlignment="1">
      <alignment vertical="center" wrapText="1"/>
    </xf>
    <xf numFmtId="0" fontId="7" fillId="0" borderId="0" xfId="0" applyFont="1"/>
    <xf numFmtId="0" fontId="8" fillId="0" borderId="0" xfId="0" applyFont="1"/>
    <xf numFmtId="166" fontId="8" fillId="0" borderId="0" xfId="0" applyNumberFormat="1" applyFont="1"/>
    <xf numFmtId="165" fontId="7" fillId="0" borderId="0" xfId="1" applyFont="1" applyAlignment="1">
      <alignment horizontal="left"/>
    </xf>
    <xf numFmtId="165" fontId="7" fillId="0" borderId="0" xfId="1" applyFont="1"/>
    <xf numFmtId="0" fontId="8" fillId="0" borderId="0" xfId="4" applyFont="1"/>
    <xf numFmtId="0" fontId="8" fillId="0" borderId="0" xfId="4" applyFont="1" applyAlignment="1">
      <alignment horizontal="center"/>
    </xf>
    <xf numFmtId="0" fontId="7" fillId="0" borderId="0" xfId="4" applyFont="1" applyAlignment="1">
      <alignment vertical="center"/>
    </xf>
    <xf numFmtId="166" fontId="7" fillId="0" borderId="0" xfId="4" applyNumberFormat="1" applyFont="1" applyAlignment="1">
      <alignmen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6" fontId="9" fillId="0" borderId="9"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166" fontId="9" fillId="0" borderId="7"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0" fontId="9" fillId="0" borderId="20" xfId="0" applyFont="1" applyBorder="1" applyAlignment="1">
      <alignment horizontal="left"/>
    </xf>
    <xf numFmtId="0" fontId="9" fillId="0" borderId="21" xfId="0" applyFont="1" applyBorder="1" applyAlignment="1">
      <alignment horizontal="left"/>
    </xf>
    <xf numFmtId="0" fontId="9" fillId="0" borderId="21" xfId="0" applyFont="1" applyBorder="1" applyAlignment="1">
      <alignment horizontal="center"/>
    </xf>
    <xf numFmtId="0" fontId="2" fillId="0" borderId="21" xfId="0" applyFont="1" applyBorder="1" applyAlignment="1">
      <alignment horizontal="center"/>
    </xf>
    <xf numFmtId="166" fontId="9" fillId="0" borderId="22" xfId="0" applyNumberFormat="1" applyFont="1" applyBorder="1" applyAlignment="1" applyProtection="1">
      <alignment horizontal="center"/>
      <protection locked="0"/>
    </xf>
    <xf numFmtId="166" fontId="9" fillId="0" borderId="23" xfId="0" applyNumberFormat="1" applyFont="1" applyBorder="1" applyAlignment="1">
      <alignment horizontal="right"/>
    </xf>
    <xf numFmtId="0" fontId="2" fillId="0" borderId="24" xfId="0" applyFont="1" applyBorder="1" applyAlignment="1">
      <alignment horizontal="center"/>
    </xf>
    <xf numFmtId="0" fontId="2" fillId="0" borderId="25" xfId="0" applyFont="1" applyBorder="1" applyAlignment="1">
      <alignment horizontal="center"/>
    </xf>
    <xf numFmtId="0" fontId="9" fillId="0" borderId="25" xfId="0" applyFont="1" applyBorder="1" applyAlignment="1">
      <alignment horizontal="left" wrapText="1"/>
    </xf>
    <xf numFmtId="0" fontId="2" fillId="0" borderId="25" xfId="0" applyFont="1" applyBorder="1"/>
    <xf numFmtId="166" fontId="2" fillId="0" borderId="26" xfId="0" applyNumberFormat="1" applyFont="1" applyBorder="1" applyProtection="1">
      <protection locked="0"/>
    </xf>
    <xf numFmtId="166" fontId="2" fillId="0" borderId="27" xfId="0" applyNumberFormat="1" applyFont="1" applyBorder="1"/>
    <xf numFmtId="0" fontId="2" fillId="0" borderId="24" xfId="0" applyFont="1" applyBorder="1" applyAlignment="1">
      <alignment horizontal="center" vertical="top"/>
    </xf>
    <xf numFmtId="0" fontId="2" fillId="0" borderId="25" xfId="0" applyFont="1" applyBorder="1" applyAlignment="1">
      <alignment horizontal="center" vertical="top"/>
    </xf>
    <xf numFmtId="0" fontId="2" fillId="0" borderId="25" xfId="0" applyFont="1" applyBorder="1" applyAlignment="1">
      <alignment wrapText="1"/>
    </xf>
    <xf numFmtId="0" fontId="2" fillId="0" borderId="25" xfId="0" applyFont="1" applyBorder="1" applyAlignment="1">
      <alignment vertical="top"/>
    </xf>
    <xf numFmtId="166" fontId="2" fillId="0" borderId="26" xfId="0" applyNumberFormat="1" applyFont="1" applyBorder="1" applyAlignment="1" applyProtection="1">
      <alignment vertical="top"/>
      <protection locked="0"/>
    </xf>
    <xf numFmtId="166" fontId="2" fillId="0" borderId="27" xfId="0" applyNumberFormat="1" applyFont="1" applyBorder="1" applyAlignment="1">
      <alignment vertical="top"/>
    </xf>
    <xf numFmtId="0" fontId="9" fillId="0" borderId="26" xfId="0" applyFont="1" applyBorder="1"/>
    <xf numFmtId="0" fontId="2" fillId="0" borderId="26" xfId="0" applyFont="1" applyBorder="1" applyAlignment="1">
      <alignment wrapText="1"/>
    </xf>
    <xf numFmtId="0" fontId="9" fillId="0" borderId="26" xfId="0" applyFont="1" applyBorder="1" applyAlignment="1">
      <alignment vertical="top"/>
    </xf>
    <xf numFmtId="0" fontId="2" fillId="0" borderId="28" xfId="0"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vertical="top"/>
    </xf>
    <xf numFmtId="0" fontId="2" fillId="0" borderId="29" xfId="0" applyFont="1" applyBorder="1" applyAlignment="1">
      <alignment vertical="top"/>
    </xf>
    <xf numFmtId="166" fontId="2" fillId="0" borderId="30" xfId="0" applyNumberFormat="1" applyFont="1" applyBorder="1" applyAlignment="1" applyProtection="1">
      <alignment vertical="top"/>
      <protection locked="0"/>
    </xf>
    <xf numFmtId="166" fontId="2" fillId="0" borderId="31" xfId="0" applyNumberFormat="1" applyFont="1" applyBorder="1" applyAlignment="1">
      <alignment vertical="top"/>
    </xf>
    <xf numFmtId="0" fontId="9" fillId="0" borderId="11" xfId="0" applyFont="1" applyBorder="1"/>
    <xf numFmtId="0" fontId="9" fillId="0" borderId="18" xfId="0" applyFont="1" applyBorder="1" applyAlignment="1">
      <alignment horizontal="left"/>
    </xf>
    <xf numFmtId="0" fontId="9" fillId="0" borderId="19" xfId="0" applyFont="1" applyBorder="1" applyAlignment="1">
      <alignment horizontal="left"/>
    </xf>
    <xf numFmtId="0" fontId="9" fillId="0" borderId="19" xfId="0" applyFont="1" applyBorder="1" applyAlignment="1">
      <alignment horizontal="center"/>
    </xf>
    <xf numFmtId="168" fontId="9" fillId="0" borderId="19" xfId="1" applyNumberFormat="1" applyFont="1" applyBorder="1" applyAlignment="1">
      <alignment horizontal="center"/>
    </xf>
    <xf numFmtId="166" fontId="9" fillId="0" borderId="19" xfId="0" applyNumberFormat="1" applyFont="1" applyBorder="1"/>
    <xf numFmtId="166" fontId="9" fillId="0" borderId="17" xfId="0" applyNumberFormat="1" applyFont="1" applyBorder="1" applyAlignment="1">
      <alignment horizontal="right"/>
    </xf>
    <xf numFmtId="0" fontId="7" fillId="0" borderId="0" xfId="0" applyFont="1" applyAlignment="1">
      <alignment horizontal="center"/>
    </xf>
    <xf numFmtId="0" fontId="7" fillId="0" borderId="0" xfId="0" applyFont="1" applyAlignment="1">
      <alignment horizontal="center"/>
    </xf>
    <xf numFmtId="165" fontId="7" fillId="0" borderId="0" xfId="1" applyFont="1" applyFill="1" applyAlignment="1">
      <alignment vertical="center"/>
    </xf>
    <xf numFmtId="0" fontId="7" fillId="0" borderId="0" xfId="0" applyFont="1" applyAlignment="1">
      <alignment vertical="center"/>
    </xf>
    <xf numFmtId="166" fontId="7" fillId="0" borderId="0" xfId="0" applyNumberFormat="1" applyFont="1" applyAlignment="1">
      <alignment vertical="center"/>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165" fontId="7" fillId="0" borderId="0" xfId="1" applyFont="1" applyFill="1" applyBorder="1" applyAlignment="1">
      <alignment horizontal="left"/>
    </xf>
    <xf numFmtId="0" fontId="7" fillId="0" borderId="0" xfId="4" applyFont="1" applyAlignment="1">
      <alignment horizontal="left"/>
    </xf>
    <xf numFmtId="166" fontId="7" fillId="0" borderId="0" xfId="4" applyNumberFormat="1" applyFont="1" applyAlignment="1">
      <alignment horizontal="left"/>
    </xf>
    <xf numFmtId="166" fontId="8" fillId="0" borderId="0" xfId="4" applyNumberFormat="1" applyFont="1"/>
    <xf numFmtId="165" fontId="7" fillId="0" borderId="0" xfId="1" applyFont="1" applyFill="1" applyBorder="1" applyAlignment="1">
      <alignment horizontal="center"/>
    </xf>
    <xf numFmtId="166" fontId="9" fillId="0" borderId="4" xfId="0" applyNumberFormat="1" applyFont="1" applyBorder="1" applyAlignment="1">
      <alignment horizontal="center" vertical="center" wrapText="1"/>
    </xf>
    <xf numFmtId="166" fontId="9" fillId="0" borderId="14"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16" xfId="0" applyNumberFormat="1" applyFont="1" applyBorder="1" applyAlignment="1">
      <alignment horizontal="center" vertical="center" wrapText="1"/>
    </xf>
    <xf numFmtId="0" fontId="2" fillId="0" borderId="5" xfId="0" applyFont="1" applyBorder="1" applyAlignment="1">
      <alignment horizontal="center" vertical="top" wrapText="1"/>
    </xf>
    <xf numFmtId="0" fontId="2" fillId="0" borderId="21" xfId="0" applyFont="1" applyBorder="1" applyAlignment="1">
      <alignment vertical="top" wrapText="1"/>
    </xf>
    <xf numFmtId="166" fontId="2" fillId="0" borderId="21" xfId="0" applyNumberFormat="1" applyFont="1" applyBorder="1" applyAlignment="1" applyProtection="1">
      <alignment horizontal="right" vertical="center"/>
      <protection locked="0"/>
    </xf>
    <xf numFmtId="0" fontId="2" fillId="0" borderId="21" xfId="0" applyFont="1" applyBorder="1" applyAlignment="1" applyProtection="1">
      <alignment horizontal="right" vertical="center"/>
      <protection locked="0"/>
    </xf>
    <xf numFmtId="166" fontId="2" fillId="0" borderId="21" xfId="0" applyNumberFormat="1" applyFont="1" applyBorder="1" applyAlignment="1" applyProtection="1">
      <alignment horizontal="right" vertical="center" wrapText="1"/>
      <protection locked="0"/>
    </xf>
    <xf numFmtId="166" fontId="2" fillId="0" borderId="32" xfId="0" applyNumberFormat="1" applyFont="1" applyBorder="1" applyAlignment="1" applyProtection="1">
      <alignment horizontal="right" vertical="center" wrapText="1"/>
      <protection locked="0"/>
    </xf>
    <xf numFmtId="0" fontId="2" fillId="0" borderId="25" xfId="0" applyFont="1" applyBorder="1" applyAlignment="1">
      <alignment vertical="top" wrapText="1"/>
    </xf>
    <xf numFmtId="166" fontId="2" fillId="0" borderId="25" xfId="0" applyNumberFormat="1" applyFont="1" applyBorder="1" applyAlignment="1" applyProtection="1">
      <alignment horizontal="right" vertical="center"/>
      <protection locked="0"/>
    </xf>
    <xf numFmtId="0" fontId="2" fillId="0" borderId="25" xfId="0" applyFont="1" applyBorder="1" applyAlignment="1" applyProtection="1">
      <alignment horizontal="right" vertical="center"/>
      <protection locked="0"/>
    </xf>
    <xf numFmtId="166" fontId="2" fillId="0" borderId="25" xfId="0" applyNumberFormat="1" applyFont="1" applyBorder="1" applyAlignment="1" applyProtection="1">
      <alignment horizontal="right" vertical="center" wrapText="1"/>
      <protection locked="0"/>
    </xf>
    <xf numFmtId="166" fontId="2" fillId="0" borderId="33" xfId="0" applyNumberFormat="1" applyFont="1" applyBorder="1" applyAlignment="1" applyProtection="1">
      <alignment horizontal="right" vertical="center" wrapText="1"/>
      <protection locked="0"/>
    </xf>
    <xf numFmtId="0" fontId="2" fillId="0" borderId="29" xfId="0" applyFont="1" applyBorder="1" applyAlignment="1">
      <alignment vertical="top" wrapText="1"/>
    </xf>
    <xf numFmtId="166" fontId="2" fillId="0" borderId="29" xfId="0" applyNumberFormat="1" applyFont="1" applyBorder="1" applyAlignment="1" applyProtection="1">
      <alignment horizontal="right" vertical="center"/>
      <protection locked="0"/>
    </xf>
    <xf numFmtId="0" fontId="2" fillId="0" borderId="29" xfId="0" applyFont="1" applyBorder="1" applyAlignment="1" applyProtection="1">
      <alignment horizontal="right" vertical="center"/>
      <protection locked="0"/>
    </xf>
    <xf numFmtId="166" fontId="2" fillId="0" borderId="29" xfId="0" applyNumberFormat="1" applyFont="1" applyBorder="1" applyAlignment="1" applyProtection="1">
      <alignment horizontal="right" vertical="center" wrapText="1"/>
      <protection locked="0"/>
    </xf>
    <xf numFmtId="166" fontId="2" fillId="0" borderId="34" xfId="0" applyNumberFormat="1" applyFont="1" applyBorder="1" applyAlignment="1" applyProtection="1">
      <alignment horizontal="right" vertical="center" wrapText="1"/>
      <protection locked="0"/>
    </xf>
    <xf numFmtId="0" fontId="9" fillId="0" borderId="11" xfId="0" applyFont="1" applyBorder="1" applyAlignment="1">
      <alignment horizontal="left"/>
    </xf>
    <xf numFmtId="0" fontId="9" fillId="0" borderId="12" xfId="0" applyFont="1" applyBorder="1" applyAlignment="1">
      <alignment horizontal="left"/>
    </xf>
    <xf numFmtId="166" fontId="9" fillId="0" borderId="12" xfId="0" applyNumberFormat="1" applyFont="1" applyBorder="1"/>
    <xf numFmtId="166" fontId="9" fillId="0" borderId="13" xfId="0" applyNumberFormat="1" applyFont="1" applyBorder="1"/>
    <xf numFmtId="167" fontId="7" fillId="0" borderId="0" xfId="0" applyNumberFormat="1" applyFont="1"/>
    <xf numFmtId="165" fontId="7" fillId="0" borderId="0" xfId="1" applyFont="1" applyFill="1" applyBorder="1" applyAlignment="1">
      <alignment vertical="center"/>
    </xf>
    <xf numFmtId="165" fontId="7" fillId="0" borderId="0" xfId="1" applyFont="1" applyFill="1" applyBorder="1" applyAlignment="1">
      <alignment horizontal="left"/>
    </xf>
    <xf numFmtId="0" fontId="7" fillId="0" borderId="0" xfId="4" applyFont="1" applyAlignment="1">
      <alignment horizontal="left"/>
    </xf>
    <xf numFmtId="0" fontId="9" fillId="0" borderId="20" xfId="0" applyFont="1" applyBorder="1" applyAlignment="1">
      <alignment horizontal="center" vertical="top"/>
    </xf>
    <xf numFmtId="0" fontId="9" fillId="0" borderId="21" xfId="0" applyFont="1" applyBorder="1" applyAlignment="1">
      <alignment vertical="top" wrapText="1"/>
    </xf>
    <xf numFmtId="0" fontId="2" fillId="0" borderId="21" xfId="0" applyFont="1" applyBorder="1" applyAlignment="1">
      <alignment horizontal="center" vertical="center"/>
    </xf>
    <xf numFmtId="166" fontId="2" fillId="0" borderId="32" xfId="0" applyNumberFormat="1" applyFont="1" applyBorder="1" applyAlignment="1" applyProtection="1">
      <alignment horizontal="right" vertical="center"/>
      <protection locked="0"/>
    </xf>
    <xf numFmtId="0" fontId="2" fillId="0" borderId="25" xfId="0" applyFont="1" applyBorder="1" applyAlignment="1">
      <alignment horizontal="center" vertical="center"/>
    </xf>
    <xf numFmtId="166" fontId="2" fillId="0" borderId="33" xfId="0" applyNumberFormat="1" applyFont="1" applyBorder="1" applyAlignment="1" applyProtection="1">
      <alignment horizontal="right" vertical="center"/>
      <protection locked="0"/>
    </xf>
    <xf numFmtId="1" fontId="2" fillId="0" borderId="25" xfId="0" applyNumberFormat="1" applyFont="1" applyBorder="1" applyAlignment="1">
      <alignment horizontal="center" vertical="center"/>
    </xf>
    <xf numFmtId="0" fontId="9" fillId="0" borderId="24" xfId="0" applyFont="1" applyBorder="1" applyAlignment="1">
      <alignment horizontal="center" vertical="top"/>
    </xf>
    <xf numFmtId="0" fontId="9" fillId="0" borderId="25" xfId="0" applyFont="1" applyBorder="1" applyAlignment="1">
      <alignment vertical="top" wrapText="1"/>
    </xf>
    <xf numFmtId="0" fontId="2" fillId="0" borderId="25" xfId="0" applyFont="1" applyBorder="1" applyAlignment="1">
      <alignment horizontal="center" vertical="center" wrapText="1"/>
    </xf>
    <xf numFmtId="166" fontId="9" fillId="0" borderId="25" xfId="0" applyNumberFormat="1" applyFont="1" applyBorder="1" applyAlignment="1">
      <alignment horizontal="center" vertical="center" wrapText="1"/>
    </xf>
    <xf numFmtId="166" fontId="2" fillId="0" borderId="33" xfId="0" applyNumberFormat="1" applyFont="1" applyBorder="1" applyAlignment="1">
      <alignment vertical="center" wrapText="1"/>
    </xf>
    <xf numFmtId="166" fontId="10" fillId="0" borderId="25" xfId="0" applyNumberFormat="1" applyFont="1" applyBorder="1" applyAlignment="1" applyProtection="1">
      <alignment horizontal="right" vertical="center"/>
      <protection locked="0"/>
    </xf>
    <xf numFmtId="0" fontId="11" fillId="0" borderId="0" xfId="0" applyFont="1"/>
    <xf numFmtId="2" fontId="2" fillId="0" borderId="24" xfId="0" applyNumberFormat="1" applyFont="1" applyBorder="1" applyAlignment="1">
      <alignment horizontal="center" vertical="top"/>
    </xf>
    <xf numFmtId="2" fontId="2" fillId="0" borderId="35" xfId="0" applyNumberFormat="1" applyFont="1" applyBorder="1" applyAlignment="1">
      <alignment horizontal="center" vertical="top"/>
    </xf>
    <xf numFmtId="0" fontId="2" fillId="0" borderId="36" xfId="0" applyFont="1" applyBorder="1" applyAlignment="1">
      <alignment vertical="top" wrapText="1"/>
    </xf>
    <xf numFmtId="0" fontId="2" fillId="0" borderId="36" xfId="0" applyFont="1" applyBorder="1" applyAlignment="1">
      <alignment horizontal="center" vertical="center"/>
    </xf>
    <xf numFmtId="166" fontId="10" fillId="0" borderId="36" xfId="0" applyNumberFormat="1" applyFont="1" applyBorder="1" applyAlignment="1" applyProtection="1">
      <alignment horizontal="right" vertical="center"/>
      <protection locked="0"/>
    </xf>
    <xf numFmtId="166" fontId="2" fillId="0" borderId="37" xfId="0" applyNumberFormat="1" applyFont="1" applyBorder="1" applyAlignment="1" applyProtection="1">
      <alignment horizontal="right" vertical="center"/>
      <protection locked="0"/>
    </xf>
    <xf numFmtId="0" fontId="9" fillId="0" borderId="12" xfId="0" applyFont="1" applyBorder="1" applyAlignment="1">
      <alignment horizontal="center"/>
    </xf>
    <xf numFmtId="168" fontId="9" fillId="0" borderId="12" xfId="1" applyNumberFormat="1" applyFont="1" applyFill="1" applyBorder="1" applyAlignment="1">
      <alignment horizontal="center"/>
    </xf>
    <xf numFmtId="0" fontId="8" fillId="0" borderId="0" xfId="0" applyFont="1" applyAlignment="1">
      <alignment horizontal="center" vertical="top"/>
    </xf>
    <xf numFmtId="0" fontId="8" fillId="0" borderId="0" xfId="0" applyFont="1" applyAlignment="1">
      <alignment horizontal="center"/>
    </xf>
    <xf numFmtId="0" fontId="7" fillId="0" borderId="0" xfId="0" applyFont="1" applyAlignment="1">
      <alignment horizontal="center" vertical="center"/>
    </xf>
    <xf numFmtId="165" fontId="7" fillId="0" borderId="0" xfId="1" applyFont="1" applyAlignment="1">
      <alignment vertical="center"/>
    </xf>
    <xf numFmtId="165" fontId="12" fillId="0" borderId="0" xfId="1" applyFont="1"/>
    <xf numFmtId="1" fontId="2" fillId="0" borderId="25" xfId="0" applyNumberFormat="1" applyFont="1" applyBorder="1" applyAlignment="1">
      <alignment horizontal="center" vertical="center" wrapText="1"/>
    </xf>
    <xf numFmtId="0" fontId="13" fillId="0" borderId="24" xfId="0" applyFont="1" applyBorder="1" applyAlignment="1">
      <alignment horizontal="center" vertical="top"/>
    </xf>
    <xf numFmtId="0" fontId="13" fillId="0" borderId="25" xfId="0" applyFont="1" applyBorder="1" applyAlignment="1">
      <alignment vertical="top" wrapText="1"/>
    </xf>
    <xf numFmtId="0" fontId="9" fillId="0" borderId="25" xfId="0" applyFont="1" applyBorder="1" applyAlignment="1">
      <alignment vertical="center" wrapText="1"/>
    </xf>
    <xf numFmtId="0" fontId="13" fillId="0" borderId="25" xfId="0" applyFont="1" applyBorder="1" applyAlignment="1">
      <alignment vertical="center" wrapText="1"/>
    </xf>
    <xf numFmtId="0" fontId="10" fillId="0" borderId="33" xfId="0" applyFont="1" applyBorder="1"/>
    <xf numFmtId="166" fontId="9" fillId="0" borderId="25" xfId="0" applyNumberFormat="1" applyFont="1" applyBorder="1"/>
    <xf numFmtId="166" fontId="9" fillId="0" borderId="33" xfId="0" applyNumberFormat="1" applyFont="1" applyBorder="1" applyAlignment="1">
      <alignment horizontal="right" wrapText="1"/>
    </xf>
    <xf numFmtId="166" fontId="9" fillId="0" borderId="33" xfId="0" applyNumberFormat="1" applyFont="1" applyBorder="1"/>
    <xf numFmtId="166" fontId="9" fillId="0" borderId="36" xfId="0" applyNumberFormat="1" applyFont="1" applyBorder="1"/>
    <xf numFmtId="166" fontId="9" fillId="0" borderId="37" xfId="0" applyNumberFormat="1" applyFont="1" applyBorder="1"/>
    <xf numFmtId="2" fontId="2" fillId="0" borderId="28" xfId="0" applyNumberFormat="1" applyFont="1" applyBorder="1" applyAlignment="1">
      <alignment horizontal="center" vertical="top"/>
    </xf>
    <xf numFmtId="0" fontId="2" fillId="0" borderId="29" xfId="0" applyFont="1" applyBorder="1" applyAlignment="1">
      <alignment horizontal="center" vertical="center"/>
    </xf>
    <xf numFmtId="166" fontId="9" fillId="0" borderId="29" xfId="0" applyNumberFormat="1" applyFont="1" applyBorder="1"/>
    <xf numFmtId="166" fontId="9" fillId="0" borderId="34" xfId="0" applyNumberFormat="1" applyFont="1" applyBorder="1"/>
    <xf numFmtId="0" fontId="7" fillId="0" borderId="11" xfId="0" applyFont="1" applyBorder="1" applyAlignment="1">
      <alignment horizontal="left"/>
    </xf>
    <xf numFmtId="0" fontId="7" fillId="0" borderId="12" xfId="0" applyFont="1" applyBorder="1" applyAlignment="1">
      <alignment horizontal="center"/>
    </xf>
    <xf numFmtId="168" fontId="7" fillId="0" borderId="12" xfId="1" applyNumberFormat="1" applyFont="1" applyBorder="1" applyAlignment="1">
      <alignment horizontal="center"/>
    </xf>
    <xf numFmtId="166" fontId="7" fillId="0" borderId="12" xfId="0" applyNumberFormat="1" applyFont="1" applyBorder="1"/>
    <xf numFmtId="166" fontId="7" fillId="0" borderId="13" xfId="0" applyNumberFormat="1" applyFont="1" applyBorder="1"/>
    <xf numFmtId="166" fontId="10" fillId="0" borderId="21" xfId="0" applyNumberFormat="1" applyFont="1" applyBorder="1" applyAlignment="1" applyProtection="1">
      <alignment horizontal="right" vertical="center"/>
      <protection locked="0"/>
    </xf>
    <xf numFmtId="166" fontId="10" fillId="0" borderId="29" xfId="0" applyNumberFormat="1" applyFont="1" applyBorder="1" applyAlignment="1" applyProtection="1">
      <alignment horizontal="right" vertical="center"/>
      <protection locked="0"/>
    </xf>
    <xf numFmtId="166" fontId="2" fillId="0" borderId="34" xfId="0" applyNumberFormat="1" applyFont="1" applyBorder="1" applyAlignment="1" applyProtection="1">
      <alignment horizontal="right" vertical="center"/>
      <protection locked="0"/>
    </xf>
    <xf numFmtId="0" fontId="7" fillId="0" borderId="0" xfId="0" applyFont="1" applyAlignment="1">
      <alignment horizontal="center" vertical="center" wrapText="1"/>
    </xf>
    <xf numFmtId="0" fontId="8" fillId="0" borderId="0" xfId="0" applyFont="1" applyAlignment="1">
      <alignment wrapText="1"/>
    </xf>
    <xf numFmtId="0" fontId="7" fillId="0" borderId="0" xfId="0" applyFont="1" applyAlignment="1">
      <alignment vertical="center" wrapText="1"/>
    </xf>
    <xf numFmtId="0" fontId="7" fillId="0" borderId="0" xfId="0" applyFont="1" applyAlignment="1">
      <alignment horizontal="left" wrapText="1"/>
    </xf>
    <xf numFmtId="166" fontId="8" fillId="0" borderId="0" xfId="0" applyNumberFormat="1" applyFont="1" applyAlignment="1">
      <alignment wrapText="1"/>
    </xf>
    <xf numFmtId="0" fontId="7" fillId="0" borderId="0" xfId="4" applyFont="1" applyAlignment="1">
      <alignment horizontal="left" wrapText="1"/>
    </xf>
    <xf numFmtId="169" fontId="7" fillId="0" borderId="0" xfId="0" applyNumberFormat="1" applyFont="1" applyAlignment="1">
      <alignment horizontal="left" wrapText="1"/>
    </xf>
    <xf numFmtId="166" fontId="7" fillId="0" borderId="0" xfId="0" applyNumberFormat="1" applyFont="1" applyAlignment="1">
      <alignment horizontal="left"/>
    </xf>
    <xf numFmtId="166" fontId="9" fillId="0" borderId="14" xfId="0" applyNumberFormat="1" applyFont="1" applyBorder="1" applyAlignment="1">
      <alignment horizontal="center" vertical="center"/>
    </xf>
    <xf numFmtId="166" fontId="9" fillId="0" borderId="16" xfId="0" applyNumberFormat="1" applyFont="1" applyBorder="1" applyAlignment="1">
      <alignment horizontal="center" vertical="center"/>
    </xf>
    <xf numFmtId="0" fontId="2" fillId="0" borderId="20" xfId="0" applyFont="1" applyBorder="1" applyAlignment="1">
      <alignment horizontal="center"/>
    </xf>
    <xf numFmtId="0" fontId="2" fillId="0" borderId="21" xfId="0" applyFont="1" applyBorder="1" applyAlignment="1">
      <alignment wrapText="1"/>
    </xf>
    <xf numFmtId="166" fontId="2" fillId="0" borderId="32" xfId="0" applyNumberFormat="1" applyFont="1" applyBorder="1" applyAlignment="1">
      <alignment horizontal="right"/>
    </xf>
    <xf numFmtId="4" fontId="7" fillId="0" borderId="0" xfId="3" applyNumberFormat="1" applyFont="1" applyFill="1" applyBorder="1" applyAlignment="1">
      <alignment horizontal="right"/>
    </xf>
    <xf numFmtId="166" fontId="2" fillId="0" borderId="33" xfId="0" applyNumberFormat="1" applyFont="1" applyBorder="1" applyAlignment="1">
      <alignment horizontal="right"/>
    </xf>
    <xf numFmtId="4" fontId="8" fillId="0" borderId="0" xfId="3" applyNumberFormat="1" applyFont="1" applyFill="1" applyBorder="1" applyAlignment="1">
      <alignment horizontal="right"/>
    </xf>
    <xf numFmtId="0" fontId="2" fillId="0" borderId="5" xfId="0" applyFont="1" applyBorder="1" applyAlignment="1">
      <alignment horizontal="center"/>
    </xf>
    <xf numFmtId="0" fontId="2" fillId="0" borderId="1" xfId="0" applyFont="1" applyBorder="1" applyAlignment="1">
      <alignment wrapText="1"/>
    </xf>
    <xf numFmtId="166" fontId="2" fillId="0" borderId="15" xfId="0" applyNumberFormat="1" applyFont="1" applyBorder="1" applyAlignment="1">
      <alignment horizontal="right"/>
    </xf>
    <xf numFmtId="0" fontId="9" fillId="0" borderId="12" xfId="0" applyFont="1" applyBorder="1" applyAlignment="1">
      <alignment wrapText="1"/>
    </xf>
    <xf numFmtId="166" fontId="9" fillId="0" borderId="13" xfId="0" applyNumberFormat="1" applyFont="1" applyBorder="1" applyAlignment="1">
      <alignment horizontal="right"/>
    </xf>
    <xf numFmtId="0" fontId="2" fillId="0" borderId="5" xfId="0" applyFont="1" applyBorder="1"/>
    <xf numFmtId="0" fontId="9" fillId="0" borderId="1" xfId="0" applyFont="1" applyBorder="1" applyAlignment="1">
      <alignment wrapText="1"/>
    </xf>
    <xf numFmtId="166" fontId="8" fillId="0" borderId="0" xfId="0" applyNumberFormat="1" applyFont="1" applyAlignment="1">
      <alignment horizontal="right"/>
    </xf>
    <xf numFmtId="0" fontId="8" fillId="0" borderId="0" xfId="0" applyFont="1" applyAlignment="1">
      <alignment horizontal="left" wrapText="1"/>
    </xf>
    <xf numFmtId="166" fontId="7" fillId="0" borderId="0" xfId="0" applyNumberFormat="1" applyFont="1" applyAlignment="1">
      <alignment horizontal="right"/>
    </xf>
    <xf numFmtId="0" fontId="14" fillId="0" borderId="0" xfId="0" applyFont="1"/>
    <xf numFmtId="166" fontId="8" fillId="0" borderId="10" xfId="0" applyNumberFormat="1" applyFont="1" applyBorder="1" applyAlignment="1">
      <alignment horizontal="left"/>
    </xf>
    <xf numFmtId="166" fontId="8" fillId="0" borderId="38" xfId="0" applyNumberFormat="1" applyFont="1" applyBorder="1" applyAlignment="1">
      <alignment horizontal="left"/>
    </xf>
    <xf numFmtId="166" fontId="8" fillId="0" borderId="2" xfId="0" applyNumberFormat="1" applyFont="1" applyBorder="1" applyAlignment="1">
      <alignment horizontal="left"/>
    </xf>
    <xf numFmtId="0" fontId="8" fillId="0" borderId="39" xfId="0" applyFont="1" applyBorder="1" applyAlignment="1">
      <alignment horizontal="left"/>
    </xf>
    <xf numFmtId="0" fontId="8" fillId="0" borderId="40" xfId="0" applyFont="1" applyBorder="1" applyAlignment="1">
      <alignment horizontal="left"/>
    </xf>
    <xf numFmtId="0" fontId="8" fillId="0" borderId="41" xfId="0" applyFont="1" applyBorder="1" applyAlignment="1">
      <alignment horizontal="left"/>
    </xf>
    <xf numFmtId="0" fontId="8" fillId="0" borderId="42" xfId="0" applyFont="1" applyBorder="1" applyAlignment="1">
      <alignment horizontal="left"/>
    </xf>
    <xf numFmtId="0" fontId="8" fillId="0" borderId="43" xfId="0" applyFont="1" applyBorder="1" applyAlignment="1">
      <alignment horizontal="left"/>
    </xf>
    <xf numFmtId="0" fontId="8" fillId="0" borderId="44" xfId="0" applyFont="1" applyBorder="1" applyAlignment="1">
      <alignment horizontal="left"/>
    </xf>
  </cellXfs>
  <cellStyles count="6">
    <cellStyle name="Comma" xfId="1" builtinId="3"/>
    <cellStyle name="Comma0" xfId="2" xr:uid="{00000000-0005-0000-0000-000001000000}"/>
    <cellStyle name="Currency" xfId="3" builtinId="4"/>
    <cellStyle name="Normal" xfId="0" builtinId="0"/>
    <cellStyle name="Normal_Bill of quantities" xfId="4" xr:uid="{00000000-0005-0000-0000-000004000000}"/>
    <cellStyle name="OPSKRIF"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1234440</xdr:colOff>
      <xdr:row>0</xdr:row>
      <xdr:rowOff>53340</xdr:rowOff>
    </xdr:from>
    <xdr:to>
      <xdr:col>6</xdr:col>
      <xdr:colOff>30480</xdr:colOff>
      <xdr:row>3</xdr:row>
      <xdr:rowOff>114300</xdr:rowOff>
    </xdr:to>
    <xdr:pic>
      <xdr:nvPicPr>
        <xdr:cNvPr id="2" name="Picture 1">
          <a:extLst>
            <a:ext uri="{FF2B5EF4-FFF2-40B4-BE49-F238E27FC236}">
              <a16:creationId xmlns:a16="http://schemas.microsoft.com/office/drawing/2014/main" id="{BF57DAD5-5308-2758-EB86-35F137E1C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0820" y="53340"/>
          <a:ext cx="2072640" cy="586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1493520</xdr:colOff>
      <xdr:row>0</xdr:row>
      <xdr:rowOff>0</xdr:rowOff>
    </xdr:from>
    <xdr:to>
      <xdr:col>5</xdr:col>
      <xdr:colOff>106680</xdr:colOff>
      <xdr:row>3</xdr:row>
      <xdr:rowOff>22860</xdr:rowOff>
    </xdr:to>
    <xdr:pic>
      <xdr:nvPicPr>
        <xdr:cNvPr id="4" name="Picture 3">
          <a:extLst>
            <a:ext uri="{FF2B5EF4-FFF2-40B4-BE49-F238E27FC236}">
              <a16:creationId xmlns:a16="http://schemas.microsoft.com/office/drawing/2014/main" id="{6C686D4F-A763-46E2-98DF-DDE48734A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2180" y="0"/>
          <a:ext cx="2186940" cy="54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2103120</xdr:colOff>
      <xdr:row>1</xdr:row>
      <xdr:rowOff>0</xdr:rowOff>
    </xdr:from>
    <xdr:to>
      <xdr:col>5</xdr:col>
      <xdr:colOff>220980</xdr:colOff>
      <xdr:row>4</xdr:row>
      <xdr:rowOff>22860</xdr:rowOff>
    </xdr:to>
    <xdr:pic>
      <xdr:nvPicPr>
        <xdr:cNvPr id="2" name="Picture 1">
          <a:extLst>
            <a:ext uri="{FF2B5EF4-FFF2-40B4-BE49-F238E27FC236}">
              <a16:creationId xmlns:a16="http://schemas.microsoft.com/office/drawing/2014/main" id="{CD5FD609-53E7-49FD-8EA3-D59297DA40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1780" y="175260"/>
          <a:ext cx="2011680" cy="54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609600</xdr:colOff>
      <xdr:row>3</xdr:row>
      <xdr:rowOff>22860</xdr:rowOff>
    </xdr:to>
    <xdr:pic>
      <xdr:nvPicPr>
        <xdr:cNvPr id="2" name="Picture 1">
          <a:extLst>
            <a:ext uri="{FF2B5EF4-FFF2-40B4-BE49-F238E27FC236}">
              <a16:creationId xmlns:a16="http://schemas.microsoft.com/office/drawing/2014/main" id="{19EE9A33-5D77-457E-A612-A182642299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8040" y="0"/>
          <a:ext cx="2011680" cy="548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716280</xdr:colOff>
      <xdr:row>4</xdr:row>
      <xdr:rowOff>22860</xdr:rowOff>
    </xdr:to>
    <xdr:pic>
      <xdr:nvPicPr>
        <xdr:cNvPr id="2" name="Picture 1">
          <a:extLst>
            <a:ext uri="{FF2B5EF4-FFF2-40B4-BE49-F238E27FC236}">
              <a16:creationId xmlns:a16="http://schemas.microsoft.com/office/drawing/2014/main" id="{AF5146DB-3E37-4DA0-BBEB-F01401084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8040" y="175260"/>
          <a:ext cx="2011680" cy="5486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906780</xdr:colOff>
      <xdr:row>0</xdr:row>
      <xdr:rowOff>0</xdr:rowOff>
    </xdr:from>
    <xdr:to>
      <xdr:col>2</xdr:col>
      <xdr:colOff>2827020</xdr:colOff>
      <xdr:row>3</xdr:row>
      <xdr:rowOff>60960</xdr:rowOff>
    </xdr:to>
    <xdr:pic>
      <xdr:nvPicPr>
        <xdr:cNvPr id="2" name="Picture 1">
          <a:extLst>
            <a:ext uri="{FF2B5EF4-FFF2-40B4-BE49-F238E27FC236}">
              <a16:creationId xmlns:a16="http://schemas.microsoft.com/office/drawing/2014/main" id="{2807D711-54D6-4D52-998F-6DAA35EEBB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6460" y="0"/>
          <a:ext cx="1920240" cy="5867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tinus\Documents\Tinus\Meganies\Projekte\2024\2405%20Geoscience%20Laboratory\Tender%20docs\Tender%20doc\BOQ%20%20CGS%20Lab%20priced%20Rev2.xlsx" TargetMode="External"/><Relationship Id="rId1" Type="http://schemas.openxmlformats.org/officeDocument/2006/relationships/externalLinkPath" Target="file:///d:\tinus\Documents\Tinus\Meganies\Projekte\2024\2405%20Geoscience%20Laboratory\Tender%20docs\Tender%20doc\BOQ%20%20CGS%20Lab%20priced%20Re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mp;G's"/>
      <sheetName val="Section 1"/>
      <sheetName val="Section 2"/>
      <sheetName val="Section 3"/>
      <sheetName val="Section 4"/>
      <sheetName val="Summary"/>
    </sheetNames>
    <sheetDataSet>
      <sheetData sheetId="0"/>
      <sheetData sheetId="1">
        <row r="2">
          <cell r="B2" t="str">
            <v>APPOINTMENT OF A CONTRACTOR FOR THE LABORATORY EQUIPMENT INSTALLATION CONTRACT</v>
          </cell>
        </row>
        <row r="3">
          <cell r="B3" t="str">
            <v>FOR THE COUNCIL FOR GEOSCIENCE IN SILVERTON, PRETORIA</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I71"/>
  <sheetViews>
    <sheetView showZeros="0" tabSelected="1" zoomScaleNormal="100" zoomScaleSheetLayoutView="100" workbookViewId="0">
      <pane xSplit="2" ySplit="12" topLeftCell="C22" activePane="bottomRight" state="frozen"/>
      <selection pane="topRight" activeCell="C1" sqref="C1"/>
      <selection pane="bottomLeft" activeCell="A8" sqref="A8"/>
      <selection pane="bottomRight" activeCell="J15" sqref="J15"/>
    </sheetView>
  </sheetViews>
  <sheetFormatPr defaultColWidth="9.109375" defaultRowHeight="13.8" x14ac:dyDescent="0.25"/>
  <cols>
    <col min="1" max="1" width="3.6640625" style="6" customWidth="1"/>
    <col min="2" max="2" width="4.33203125" style="6" customWidth="1"/>
    <col min="3" max="3" width="14.109375" style="6" customWidth="1"/>
    <col min="4" max="4" width="33.6640625" style="6" customWidth="1"/>
    <col min="5" max="5" width="5.5546875" style="6" customWidth="1"/>
    <col min="6" max="6" width="8.5546875" style="6" customWidth="1"/>
    <col min="7" max="7" width="22" style="7" customWidth="1"/>
    <col min="8" max="8" width="22.21875" style="7" customWidth="1"/>
    <col min="9" max="16384" width="9.109375" style="6"/>
  </cols>
  <sheetData>
    <row r="5" spans="2:9" x14ac:dyDescent="0.25">
      <c r="B5" s="57" t="s">
        <v>101</v>
      </c>
      <c r="C5" s="57"/>
      <c r="D5" s="57"/>
      <c r="E5" s="57"/>
      <c r="F5" s="57"/>
      <c r="G5" s="57"/>
      <c r="H5" s="57"/>
      <c r="I5" s="57"/>
    </row>
    <row r="6" spans="2:9" x14ac:dyDescent="0.25">
      <c r="B6" s="56"/>
      <c r="C6" s="56"/>
      <c r="D6" s="56"/>
      <c r="E6" s="56"/>
      <c r="F6" s="56"/>
      <c r="G6" s="56"/>
      <c r="H6" s="56"/>
      <c r="I6" s="56"/>
    </row>
    <row r="7" spans="2:9" x14ac:dyDescent="0.25">
      <c r="B7" s="8" t="s">
        <v>87</v>
      </c>
    </row>
    <row r="8" spans="2:9" x14ac:dyDescent="0.25">
      <c r="B8" s="9" t="s">
        <v>88</v>
      </c>
    </row>
    <row r="9" spans="2:9" x14ac:dyDescent="0.25">
      <c r="B9" s="9" t="s">
        <v>81</v>
      </c>
    </row>
    <row r="10" spans="2:9" ht="14.4" thickBot="1" x14ac:dyDescent="0.3">
      <c r="B10" s="10"/>
      <c r="C10" s="11"/>
      <c r="D10" s="10"/>
      <c r="E10" s="10"/>
      <c r="F10" s="12"/>
      <c r="G10" s="13"/>
      <c r="H10" s="13"/>
    </row>
    <row r="11" spans="2:9" x14ac:dyDescent="0.25">
      <c r="B11" s="14" t="s">
        <v>0</v>
      </c>
      <c r="C11" s="15" t="s">
        <v>6</v>
      </c>
      <c r="D11" s="15" t="s">
        <v>1</v>
      </c>
      <c r="E11" s="15" t="s">
        <v>2</v>
      </c>
      <c r="F11" s="15" t="s">
        <v>69</v>
      </c>
      <c r="G11" s="16" t="s">
        <v>3</v>
      </c>
      <c r="H11" s="17" t="s">
        <v>4</v>
      </c>
    </row>
    <row r="12" spans="2:9" ht="14.4" thickBot="1" x14ac:dyDescent="0.3">
      <c r="B12" s="18"/>
      <c r="C12" s="19"/>
      <c r="D12" s="19"/>
      <c r="E12" s="19"/>
      <c r="F12" s="19"/>
      <c r="G12" s="20"/>
      <c r="H12" s="21"/>
    </row>
    <row r="13" spans="2:9" x14ac:dyDescent="0.25">
      <c r="B13" s="22"/>
      <c r="C13" s="23"/>
      <c r="D13" s="23"/>
      <c r="E13" s="24"/>
      <c r="F13" s="25"/>
      <c r="G13" s="26"/>
      <c r="H13" s="27"/>
    </row>
    <row r="14" spans="2:9" x14ac:dyDescent="0.25">
      <c r="B14" s="28"/>
      <c r="C14" s="29" t="s">
        <v>7</v>
      </c>
      <c r="D14" s="30" t="s">
        <v>61</v>
      </c>
      <c r="E14" s="31"/>
      <c r="F14" s="29"/>
      <c r="G14" s="32"/>
      <c r="H14" s="33"/>
    </row>
    <row r="15" spans="2:9" x14ac:dyDescent="0.25">
      <c r="B15" s="28">
        <v>1</v>
      </c>
      <c r="C15" s="29" t="s">
        <v>8</v>
      </c>
      <c r="D15" s="31" t="s">
        <v>66</v>
      </c>
      <c r="E15" s="31" t="s">
        <v>9</v>
      </c>
      <c r="F15" s="29">
        <v>1</v>
      </c>
      <c r="G15" s="32"/>
      <c r="H15" s="33"/>
    </row>
    <row r="16" spans="2:9" x14ac:dyDescent="0.25">
      <c r="B16" s="28"/>
      <c r="C16" s="29"/>
      <c r="D16" s="31"/>
      <c r="E16" s="31"/>
      <c r="F16" s="29"/>
      <c r="G16" s="32"/>
      <c r="H16" s="33"/>
    </row>
    <row r="17" spans="2:8" x14ac:dyDescent="0.25">
      <c r="B17" s="28"/>
      <c r="C17" s="29" t="s">
        <v>10</v>
      </c>
      <c r="D17" s="31" t="s">
        <v>11</v>
      </c>
      <c r="E17" s="31"/>
      <c r="F17" s="29"/>
      <c r="G17" s="32"/>
      <c r="H17" s="33"/>
    </row>
    <row r="18" spans="2:8" x14ac:dyDescent="0.25">
      <c r="B18" s="28"/>
      <c r="C18" s="29"/>
      <c r="D18" s="31"/>
      <c r="E18" s="31"/>
      <c r="F18" s="29"/>
      <c r="G18" s="32"/>
      <c r="H18" s="33"/>
    </row>
    <row r="19" spans="2:8" x14ac:dyDescent="0.25">
      <c r="B19" s="28"/>
      <c r="C19" s="29" t="s">
        <v>12</v>
      </c>
      <c r="D19" s="31" t="s">
        <v>13</v>
      </c>
      <c r="E19" s="31"/>
      <c r="F19" s="29"/>
      <c r="G19" s="32"/>
      <c r="H19" s="33"/>
    </row>
    <row r="20" spans="2:8" x14ac:dyDescent="0.25">
      <c r="B20" s="28">
        <v>2</v>
      </c>
      <c r="C20" s="29" t="s">
        <v>14</v>
      </c>
      <c r="D20" s="31" t="s">
        <v>15</v>
      </c>
      <c r="E20" s="31" t="s">
        <v>9</v>
      </c>
      <c r="F20" s="29">
        <v>1</v>
      </c>
      <c r="G20" s="32"/>
      <c r="H20" s="33"/>
    </row>
    <row r="21" spans="2:8" x14ac:dyDescent="0.25">
      <c r="B21" s="28">
        <v>3</v>
      </c>
      <c r="C21" s="29" t="s">
        <v>16</v>
      </c>
      <c r="D21" s="31" t="s">
        <v>17</v>
      </c>
      <c r="E21" s="31" t="s">
        <v>9</v>
      </c>
      <c r="F21" s="29">
        <v>1</v>
      </c>
      <c r="G21" s="32"/>
      <c r="H21" s="33"/>
    </row>
    <row r="22" spans="2:8" x14ac:dyDescent="0.25">
      <c r="B22" s="28">
        <v>4</v>
      </c>
      <c r="C22" s="29" t="s">
        <v>18</v>
      </c>
      <c r="D22" s="31" t="s">
        <v>19</v>
      </c>
      <c r="E22" s="31" t="s">
        <v>9</v>
      </c>
      <c r="F22" s="29">
        <v>1</v>
      </c>
      <c r="G22" s="32"/>
      <c r="H22" s="33"/>
    </row>
    <row r="23" spans="2:8" x14ac:dyDescent="0.25">
      <c r="B23" s="28">
        <v>5</v>
      </c>
      <c r="C23" s="29" t="s">
        <v>20</v>
      </c>
      <c r="D23" s="31" t="s">
        <v>21</v>
      </c>
      <c r="E23" s="31" t="s">
        <v>9</v>
      </c>
      <c r="F23" s="29">
        <v>1</v>
      </c>
      <c r="G23" s="32"/>
      <c r="H23" s="33"/>
    </row>
    <row r="24" spans="2:8" x14ac:dyDescent="0.25">
      <c r="B24" s="28">
        <v>6</v>
      </c>
      <c r="C24" s="29" t="s">
        <v>22</v>
      </c>
      <c r="D24" s="31" t="s">
        <v>23</v>
      </c>
      <c r="E24" s="31" t="s">
        <v>9</v>
      </c>
      <c r="F24" s="29">
        <v>1</v>
      </c>
      <c r="G24" s="32"/>
      <c r="H24" s="33"/>
    </row>
    <row r="25" spans="2:8" x14ac:dyDescent="0.25">
      <c r="B25" s="28">
        <v>7</v>
      </c>
      <c r="C25" s="29" t="s">
        <v>24</v>
      </c>
      <c r="D25" s="31" t="s">
        <v>25</v>
      </c>
      <c r="E25" s="31" t="s">
        <v>9</v>
      </c>
      <c r="F25" s="29">
        <v>1</v>
      </c>
      <c r="G25" s="32"/>
      <c r="H25" s="33"/>
    </row>
    <row r="26" spans="2:8" ht="21" x14ac:dyDescent="0.25">
      <c r="B26" s="34">
        <v>8</v>
      </c>
      <c r="C26" s="35" t="s">
        <v>26</v>
      </c>
      <c r="D26" s="36" t="s">
        <v>70</v>
      </c>
      <c r="E26" s="37" t="s">
        <v>9</v>
      </c>
      <c r="F26" s="35">
        <v>1</v>
      </c>
      <c r="G26" s="38"/>
      <c r="H26" s="39"/>
    </row>
    <row r="27" spans="2:8" x14ac:dyDescent="0.25">
      <c r="B27" s="28">
        <v>9</v>
      </c>
      <c r="C27" s="29" t="s">
        <v>27</v>
      </c>
      <c r="D27" s="31" t="s">
        <v>28</v>
      </c>
      <c r="E27" s="31" t="s">
        <v>9</v>
      </c>
      <c r="F27" s="29">
        <v>1</v>
      </c>
      <c r="G27" s="32"/>
      <c r="H27" s="33"/>
    </row>
    <row r="28" spans="2:8" x14ac:dyDescent="0.25">
      <c r="B28" s="28">
        <v>10</v>
      </c>
      <c r="C28" s="29" t="s">
        <v>29</v>
      </c>
      <c r="D28" s="31" t="s">
        <v>30</v>
      </c>
      <c r="E28" s="31" t="s">
        <v>9</v>
      </c>
      <c r="F28" s="29">
        <v>1</v>
      </c>
      <c r="G28" s="32"/>
      <c r="H28" s="33"/>
    </row>
    <row r="29" spans="2:8" x14ac:dyDescent="0.25">
      <c r="B29" s="28">
        <v>11</v>
      </c>
      <c r="C29" s="29" t="s">
        <v>31</v>
      </c>
      <c r="D29" s="31" t="s">
        <v>32</v>
      </c>
      <c r="E29" s="31" t="s">
        <v>9</v>
      </c>
      <c r="F29" s="29">
        <v>1</v>
      </c>
      <c r="G29" s="32"/>
      <c r="H29" s="33"/>
    </row>
    <row r="30" spans="2:8" x14ac:dyDescent="0.25">
      <c r="B30" s="28">
        <v>12</v>
      </c>
      <c r="C30" s="29" t="s">
        <v>33</v>
      </c>
      <c r="D30" s="31" t="s">
        <v>34</v>
      </c>
      <c r="E30" s="31" t="s">
        <v>9</v>
      </c>
      <c r="F30" s="29">
        <v>1</v>
      </c>
      <c r="G30" s="32"/>
      <c r="H30" s="33"/>
    </row>
    <row r="31" spans="2:8" x14ac:dyDescent="0.25">
      <c r="B31" s="28">
        <v>13</v>
      </c>
      <c r="C31" s="29" t="s">
        <v>35</v>
      </c>
      <c r="D31" s="31" t="s">
        <v>36</v>
      </c>
      <c r="E31" s="31" t="s">
        <v>9</v>
      </c>
      <c r="F31" s="29">
        <v>1</v>
      </c>
      <c r="G31" s="32"/>
      <c r="H31" s="33"/>
    </row>
    <row r="32" spans="2:8" x14ac:dyDescent="0.25">
      <c r="B32" s="28"/>
      <c r="C32" s="29" t="s">
        <v>7</v>
      </c>
      <c r="D32" s="30" t="s">
        <v>60</v>
      </c>
      <c r="E32" s="31"/>
      <c r="F32" s="29"/>
      <c r="G32" s="32"/>
      <c r="H32" s="33"/>
    </row>
    <row r="33" spans="2:8" x14ac:dyDescent="0.25">
      <c r="B33" s="28">
        <v>14</v>
      </c>
      <c r="C33" s="29" t="s">
        <v>8</v>
      </c>
      <c r="D33" s="31" t="s">
        <v>67</v>
      </c>
      <c r="E33" s="31" t="s">
        <v>9</v>
      </c>
      <c r="F33" s="29">
        <v>1</v>
      </c>
      <c r="G33" s="32"/>
      <c r="H33" s="33"/>
    </row>
    <row r="34" spans="2:8" x14ac:dyDescent="0.25">
      <c r="B34" s="28"/>
      <c r="C34" s="29" t="s">
        <v>10</v>
      </c>
      <c r="D34" s="31" t="s">
        <v>11</v>
      </c>
      <c r="E34" s="31"/>
      <c r="F34" s="29"/>
      <c r="G34" s="32"/>
      <c r="H34" s="33"/>
    </row>
    <row r="35" spans="2:8" x14ac:dyDescent="0.25">
      <c r="B35" s="28"/>
      <c r="C35" s="29" t="s">
        <v>12</v>
      </c>
      <c r="D35" s="31" t="s">
        <v>13</v>
      </c>
      <c r="E35" s="31"/>
      <c r="F35" s="29"/>
      <c r="G35" s="32"/>
      <c r="H35" s="33"/>
    </row>
    <row r="36" spans="2:8" x14ac:dyDescent="0.25">
      <c r="B36" s="28">
        <v>15</v>
      </c>
      <c r="C36" s="29" t="s">
        <v>14</v>
      </c>
      <c r="D36" s="31" t="s">
        <v>15</v>
      </c>
      <c r="E36" s="31" t="s">
        <v>9</v>
      </c>
      <c r="F36" s="29">
        <v>1</v>
      </c>
      <c r="G36" s="32"/>
      <c r="H36" s="33"/>
    </row>
    <row r="37" spans="2:8" x14ac:dyDescent="0.25">
      <c r="B37" s="28">
        <v>16</v>
      </c>
      <c r="C37" s="29" t="s">
        <v>16</v>
      </c>
      <c r="D37" s="31" t="s">
        <v>17</v>
      </c>
      <c r="E37" s="31" t="s">
        <v>9</v>
      </c>
      <c r="F37" s="29">
        <v>1</v>
      </c>
      <c r="G37" s="32"/>
      <c r="H37" s="33"/>
    </row>
    <row r="38" spans="2:8" x14ac:dyDescent="0.25">
      <c r="B38" s="28">
        <v>17</v>
      </c>
      <c r="C38" s="29" t="s">
        <v>18</v>
      </c>
      <c r="D38" s="31" t="s">
        <v>19</v>
      </c>
      <c r="E38" s="31" t="s">
        <v>9</v>
      </c>
      <c r="F38" s="29">
        <v>1</v>
      </c>
      <c r="G38" s="32"/>
      <c r="H38" s="33"/>
    </row>
    <row r="39" spans="2:8" x14ac:dyDescent="0.25">
      <c r="B39" s="28">
        <v>18</v>
      </c>
      <c r="C39" s="29" t="s">
        <v>20</v>
      </c>
      <c r="D39" s="31" t="s">
        <v>21</v>
      </c>
      <c r="E39" s="31" t="s">
        <v>9</v>
      </c>
      <c r="F39" s="29">
        <v>1</v>
      </c>
      <c r="G39" s="32"/>
      <c r="H39" s="33"/>
    </row>
    <row r="40" spans="2:8" x14ac:dyDescent="0.25">
      <c r="B40" s="28">
        <v>19</v>
      </c>
      <c r="C40" s="29" t="s">
        <v>22</v>
      </c>
      <c r="D40" s="31" t="s">
        <v>23</v>
      </c>
      <c r="E40" s="31" t="s">
        <v>9</v>
      </c>
      <c r="F40" s="29">
        <v>1</v>
      </c>
      <c r="G40" s="32"/>
      <c r="H40" s="33"/>
    </row>
    <row r="41" spans="2:8" x14ac:dyDescent="0.25">
      <c r="B41" s="28">
        <v>20</v>
      </c>
      <c r="C41" s="29" t="s">
        <v>24</v>
      </c>
      <c r="D41" s="31" t="s">
        <v>25</v>
      </c>
      <c r="E41" s="31" t="s">
        <v>9</v>
      </c>
      <c r="F41" s="29">
        <v>1</v>
      </c>
      <c r="G41" s="32"/>
      <c r="H41" s="33"/>
    </row>
    <row r="42" spans="2:8" ht="21" x14ac:dyDescent="0.25">
      <c r="B42" s="34">
        <v>21</v>
      </c>
      <c r="C42" s="35" t="s">
        <v>26</v>
      </c>
      <c r="D42" s="36" t="s">
        <v>71</v>
      </c>
      <c r="E42" s="37" t="s">
        <v>9</v>
      </c>
      <c r="F42" s="35">
        <v>1</v>
      </c>
      <c r="G42" s="38"/>
      <c r="H42" s="39"/>
    </row>
    <row r="43" spans="2:8" x14ac:dyDescent="0.25">
      <c r="B43" s="28">
        <v>22</v>
      </c>
      <c r="C43" s="29" t="s">
        <v>27</v>
      </c>
      <c r="D43" s="31" t="s">
        <v>28</v>
      </c>
      <c r="E43" s="31" t="s">
        <v>9</v>
      </c>
      <c r="F43" s="29">
        <v>1</v>
      </c>
      <c r="G43" s="32"/>
      <c r="H43" s="33"/>
    </row>
    <row r="44" spans="2:8" x14ac:dyDescent="0.25">
      <c r="B44" s="28">
        <v>23</v>
      </c>
      <c r="C44" s="29" t="s">
        <v>29</v>
      </c>
      <c r="D44" s="31" t="s">
        <v>30</v>
      </c>
      <c r="E44" s="31" t="s">
        <v>9</v>
      </c>
      <c r="F44" s="29">
        <v>1</v>
      </c>
      <c r="G44" s="32"/>
      <c r="H44" s="33"/>
    </row>
    <row r="45" spans="2:8" x14ac:dyDescent="0.25">
      <c r="B45" s="28">
        <v>24</v>
      </c>
      <c r="C45" s="29" t="s">
        <v>31</v>
      </c>
      <c r="D45" s="31" t="s">
        <v>32</v>
      </c>
      <c r="E45" s="31" t="s">
        <v>9</v>
      </c>
      <c r="F45" s="29">
        <v>1</v>
      </c>
      <c r="G45" s="32"/>
      <c r="H45" s="33"/>
    </row>
    <row r="46" spans="2:8" x14ac:dyDescent="0.25">
      <c r="B46" s="28">
        <v>25</v>
      </c>
      <c r="C46" s="29" t="s">
        <v>33</v>
      </c>
      <c r="D46" s="31" t="s">
        <v>37</v>
      </c>
      <c r="E46" s="31" t="s">
        <v>9</v>
      </c>
      <c r="F46" s="29">
        <v>1</v>
      </c>
      <c r="G46" s="32"/>
      <c r="H46" s="33"/>
    </row>
    <row r="47" spans="2:8" x14ac:dyDescent="0.25">
      <c r="B47" s="28">
        <v>26</v>
      </c>
      <c r="C47" s="29" t="s">
        <v>35</v>
      </c>
      <c r="D47" s="31" t="s">
        <v>36</v>
      </c>
      <c r="E47" s="31" t="s">
        <v>9</v>
      </c>
      <c r="F47" s="29">
        <v>1</v>
      </c>
      <c r="G47" s="32"/>
      <c r="H47" s="33"/>
    </row>
    <row r="48" spans="2:8" x14ac:dyDescent="0.25">
      <c r="B48" s="28"/>
      <c r="C48" s="29" t="s">
        <v>38</v>
      </c>
      <c r="D48" s="30" t="s">
        <v>59</v>
      </c>
      <c r="E48" s="31"/>
      <c r="F48" s="29"/>
      <c r="G48" s="32"/>
      <c r="H48" s="33"/>
    </row>
    <row r="49" spans="2:8" x14ac:dyDescent="0.25">
      <c r="B49" s="28">
        <v>27</v>
      </c>
      <c r="C49" s="29" t="s">
        <v>39</v>
      </c>
      <c r="D49" s="31" t="s">
        <v>66</v>
      </c>
      <c r="E49" s="31" t="s">
        <v>9</v>
      </c>
      <c r="F49" s="29">
        <v>1</v>
      </c>
      <c r="G49" s="32"/>
      <c r="H49" s="33"/>
    </row>
    <row r="50" spans="2:8" ht="31.2" x14ac:dyDescent="0.25">
      <c r="B50" s="28"/>
      <c r="C50" s="35" t="s">
        <v>40</v>
      </c>
      <c r="D50" s="36" t="s">
        <v>72</v>
      </c>
      <c r="E50" s="37"/>
      <c r="F50" s="35"/>
      <c r="G50" s="32"/>
      <c r="H50" s="33"/>
    </row>
    <row r="51" spans="2:8" x14ac:dyDescent="0.25">
      <c r="B51" s="28"/>
      <c r="C51" s="29" t="s">
        <v>41</v>
      </c>
      <c r="D51" s="31" t="s">
        <v>13</v>
      </c>
      <c r="E51" s="31"/>
      <c r="F51" s="29"/>
      <c r="G51" s="32"/>
      <c r="H51" s="33"/>
    </row>
    <row r="52" spans="2:8" x14ac:dyDescent="0.25">
      <c r="B52" s="28">
        <v>28</v>
      </c>
      <c r="C52" s="29" t="s">
        <v>42</v>
      </c>
      <c r="D52" s="31" t="s">
        <v>15</v>
      </c>
      <c r="E52" s="31" t="s">
        <v>9</v>
      </c>
      <c r="F52" s="29">
        <v>1</v>
      </c>
      <c r="G52" s="32"/>
      <c r="H52" s="33"/>
    </row>
    <row r="53" spans="2:8" x14ac:dyDescent="0.25">
      <c r="B53" s="28">
        <v>29</v>
      </c>
      <c r="C53" s="29" t="s">
        <v>43</v>
      </c>
      <c r="D53" s="31" t="s">
        <v>17</v>
      </c>
      <c r="E53" s="31" t="s">
        <v>9</v>
      </c>
      <c r="F53" s="29">
        <v>1</v>
      </c>
      <c r="G53" s="32"/>
      <c r="H53" s="33"/>
    </row>
    <row r="54" spans="2:8" x14ac:dyDescent="0.25">
      <c r="B54" s="28">
        <v>30</v>
      </c>
      <c r="C54" s="29" t="s">
        <v>44</v>
      </c>
      <c r="D54" s="31" t="s">
        <v>19</v>
      </c>
      <c r="E54" s="31" t="s">
        <v>9</v>
      </c>
      <c r="F54" s="29">
        <v>1</v>
      </c>
      <c r="G54" s="32"/>
      <c r="H54" s="33"/>
    </row>
    <row r="55" spans="2:8" x14ac:dyDescent="0.25">
      <c r="B55" s="28">
        <v>31</v>
      </c>
      <c r="C55" s="29" t="s">
        <v>45</v>
      </c>
      <c r="D55" s="31" t="s">
        <v>21</v>
      </c>
      <c r="E55" s="31" t="s">
        <v>9</v>
      </c>
      <c r="F55" s="29">
        <v>1</v>
      </c>
      <c r="G55" s="32"/>
      <c r="H55" s="33"/>
    </row>
    <row r="56" spans="2:8" x14ac:dyDescent="0.25">
      <c r="B56" s="28">
        <v>32</v>
      </c>
      <c r="C56" s="29" t="s">
        <v>46</v>
      </c>
      <c r="D56" s="31" t="s">
        <v>23</v>
      </c>
      <c r="E56" s="31" t="s">
        <v>9</v>
      </c>
      <c r="F56" s="29">
        <v>1</v>
      </c>
      <c r="G56" s="32"/>
      <c r="H56" s="33"/>
    </row>
    <row r="57" spans="2:8" x14ac:dyDescent="0.25">
      <c r="B57" s="28">
        <v>33</v>
      </c>
      <c r="C57" s="29" t="s">
        <v>47</v>
      </c>
      <c r="D57" s="31" t="s">
        <v>25</v>
      </c>
      <c r="E57" s="31" t="s">
        <v>9</v>
      </c>
      <c r="F57" s="29">
        <v>1</v>
      </c>
      <c r="G57" s="32"/>
      <c r="H57" s="33"/>
    </row>
    <row r="58" spans="2:8" ht="21" x14ac:dyDescent="0.25">
      <c r="B58" s="34">
        <v>34</v>
      </c>
      <c r="C58" s="35" t="s">
        <v>48</v>
      </c>
      <c r="D58" s="36" t="s">
        <v>71</v>
      </c>
      <c r="E58" s="37" t="s">
        <v>9</v>
      </c>
      <c r="F58" s="35">
        <v>1</v>
      </c>
      <c r="G58" s="38"/>
      <c r="H58" s="39"/>
    </row>
    <row r="59" spans="2:8" x14ac:dyDescent="0.25">
      <c r="B59" s="28">
        <v>35</v>
      </c>
      <c r="C59" s="29" t="s">
        <v>49</v>
      </c>
      <c r="D59" s="31" t="s">
        <v>28</v>
      </c>
      <c r="E59" s="31" t="s">
        <v>9</v>
      </c>
      <c r="F59" s="29">
        <v>1</v>
      </c>
      <c r="G59" s="32"/>
      <c r="H59" s="33"/>
    </row>
    <row r="60" spans="2:8" x14ac:dyDescent="0.25">
      <c r="B60" s="28">
        <v>36</v>
      </c>
      <c r="C60" s="29" t="s">
        <v>50</v>
      </c>
      <c r="D60" s="31" t="s">
        <v>30</v>
      </c>
      <c r="E60" s="31" t="s">
        <v>9</v>
      </c>
      <c r="F60" s="29">
        <v>1</v>
      </c>
      <c r="G60" s="32"/>
      <c r="H60" s="33"/>
    </row>
    <row r="61" spans="2:8" x14ac:dyDescent="0.25">
      <c r="B61" s="28">
        <v>37</v>
      </c>
      <c r="C61" s="29" t="s">
        <v>51</v>
      </c>
      <c r="D61" s="31" t="s">
        <v>32</v>
      </c>
      <c r="E61" s="31" t="s">
        <v>9</v>
      </c>
      <c r="F61" s="29">
        <v>1</v>
      </c>
      <c r="G61" s="32"/>
      <c r="H61" s="33"/>
    </row>
    <row r="62" spans="2:8" x14ac:dyDescent="0.25">
      <c r="B62" s="28">
        <v>38</v>
      </c>
      <c r="C62" s="29" t="s">
        <v>52</v>
      </c>
      <c r="D62" s="31" t="s">
        <v>53</v>
      </c>
      <c r="E62" s="31" t="s">
        <v>9</v>
      </c>
      <c r="F62" s="29">
        <v>1</v>
      </c>
      <c r="G62" s="32"/>
      <c r="H62" s="33"/>
    </row>
    <row r="63" spans="2:8" ht="21" x14ac:dyDescent="0.25">
      <c r="B63" s="34">
        <v>39</v>
      </c>
      <c r="C63" s="35" t="s">
        <v>54</v>
      </c>
      <c r="D63" s="36" t="s">
        <v>73</v>
      </c>
      <c r="E63" s="37" t="s">
        <v>9</v>
      </c>
      <c r="F63" s="35">
        <v>1</v>
      </c>
      <c r="G63" s="38"/>
      <c r="H63" s="39"/>
    </row>
    <row r="64" spans="2:8" x14ac:dyDescent="0.25">
      <c r="B64" s="28">
        <v>40</v>
      </c>
      <c r="C64" s="29" t="s">
        <v>55</v>
      </c>
      <c r="D64" s="31" t="s">
        <v>56</v>
      </c>
      <c r="E64" s="31" t="s">
        <v>9</v>
      </c>
      <c r="F64" s="29">
        <v>1</v>
      </c>
      <c r="G64" s="32"/>
      <c r="H64" s="33"/>
    </row>
    <row r="65" spans="2:8" x14ac:dyDescent="0.25">
      <c r="B65" s="28"/>
      <c r="C65" s="29" t="s">
        <v>57</v>
      </c>
      <c r="D65" s="30" t="s">
        <v>314</v>
      </c>
      <c r="E65" s="31"/>
      <c r="F65" s="29"/>
      <c r="G65" s="32"/>
      <c r="H65" s="33"/>
    </row>
    <row r="66" spans="2:8" ht="35.4" customHeight="1" x14ac:dyDescent="0.25">
      <c r="B66" s="34">
        <v>41</v>
      </c>
      <c r="C66" s="35" t="s">
        <v>58</v>
      </c>
      <c r="D66" s="36" t="s">
        <v>74</v>
      </c>
      <c r="E66" s="37" t="s">
        <v>9</v>
      </c>
      <c r="F66" s="35">
        <v>1</v>
      </c>
      <c r="G66" s="38"/>
      <c r="H66" s="39"/>
    </row>
    <row r="67" spans="2:8" x14ac:dyDescent="0.25">
      <c r="B67" s="34">
        <v>42</v>
      </c>
      <c r="C67" s="35"/>
      <c r="D67" s="40" t="s">
        <v>75</v>
      </c>
      <c r="E67" s="37"/>
      <c r="F67" s="35"/>
      <c r="G67" s="38"/>
      <c r="H67" s="39"/>
    </row>
    <row r="68" spans="2:8" ht="22.8" customHeight="1" x14ac:dyDescent="0.25">
      <c r="B68" s="34"/>
      <c r="C68" s="35"/>
      <c r="D68" s="41" t="s">
        <v>312</v>
      </c>
      <c r="E68" s="37" t="s">
        <v>9</v>
      </c>
      <c r="F68" s="35">
        <v>1</v>
      </c>
      <c r="G68" s="38"/>
      <c r="H68" s="39"/>
    </row>
    <row r="69" spans="2:8" x14ac:dyDescent="0.25">
      <c r="B69" s="34">
        <v>43</v>
      </c>
      <c r="C69" s="35"/>
      <c r="D69" s="42" t="s">
        <v>76</v>
      </c>
      <c r="E69" s="37"/>
      <c r="F69" s="35"/>
      <c r="G69" s="38"/>
      <c r="H69" s="39"/>
    </row>
    <row r="70" spans="2:8" ht="14.4" thickBot="1" x14ac:dyDescent="0.3">
      <c r="B70" s="43"/>
      <c r="C70" s="44"/>
      <c r="D70" s="45" t="s">
        <v>313</v>
      </c>
      <c r="E70" s="46" t="s">
        <v>9</v>
      </c>
      <c r="F70" s="44">
        <v>1</v>
      </c>
      <c r="G70" s="47"/>
      <c r="H70" s="48"/>
    </row>
    <row r="71" spans="2:8" ht="14.4" thickBot="1" x14ac:dyDescent="0.3">
      <c r="B71" s="49"/>
      <c r="C71" s="50" t="s">
        <v>315</v>
      </c>
      <c r="D71" s="51"/>
      <c r="E71" s="52"/>
      <c r="F71" s="53"/>
      <c r="G71" s="54"/>
      <c r="H71" s="55"/>
    </row>
  </sheetData>
  <sheetProtection selectLockedCells="1"/>
  <mergeCells count="8">
    <mergeCell ref="B5:I5"/>
    <mergeCell ref="G11:G12"/>
    <mergeCell ref="H11:H12"/>
    <mergeCell ref="B11:B12"/>
    <mergeCell ref="C11:C12"/>
    <mergeCell ref="D11:D12"/>
    <mergeCell ref="E11:E12"/>
    <mergeCell ref="F11:F12"/>
  </mergeCells>
  <printOptions horizontalCentered="1"/>
  <pageMargins left="0.39370078740157483" right="0.39370078740157483" top="0.39370078740157483" bottom="0.39370078740157483" header="0" footer="0.19685039370078741"/>
  <pageSetup paperSize="9" scale="75" firstPageNumber="6" fitToHeight="3" orientation="portrait" r:id="rId1"/>
  <headerFooter>
    <oddFooter>&amp;L1538 Ahmed Kathrada Hospital Oncology&amp;C&amp;A&amp;RPage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I29"/>
  <sheetViews>
    <sheetView showZeros="0" zoomScaleNormal="100" zoomScaleSheetLayoutView="100" workbookViewId="0">
      <pane xSplit="3" ySplit="10" topLeftCell="D11" activePane="bottomRight" state="frozen"/>
      <selection activeCell="C8" sqref="C8"/>
      <selection pane="topRight" activeCell="C8" sqref="C8"/>
      <selection pane="bottomLeft" activeCell="C8" sqref="C8"/>
      <selection pane="bottomRight" activeCell="F12" sqref="F12"/>
    </sheetView>
  </sheetViews>
  <sheetFormatPr defaultColWidth="9.109375" defaultRowHeight="13.8" x14ac:dyDescent="0.25"/>
  <cols>
    <col min="1" max="1" width="3.6640625" style="6" customWidth="1"/>
    <col min="2" max="2" width="6.6640625" style="6" customWidth="1"/>
    <col min="3" max="3" width="38" style="6" customWidth="1"/>
    <col min="4" max="4" width="4.44140625" style="7" customWidth="1"/>
    <col min="5" max="5" width="9.6640625" style="7" customWidth="1"/>
    <col min="6" max="6" width="21.109375" style="7" customWidth="1"/>
    <col min="7" max="7" width="33.33203125" style="7" customWidth="1"/>
    <col min="8" max="16384" width="9.109375" style="6"/>
  </cols>
  <sheetData>
    <row r="1" spans="2:7" x14ac:dyDescent="0.25">
      <c r="C1" s="119"/>
      <c r="D1" s="119"/>
      <c r="E1" s="119"/>
      <c r="F1" s="119"/>
    </row>
    <row r="2" spans="2:7" x14ac:dyDescent="0.25">
      <c r="C2" s="119"/>
      <c r="D2" s="119"/>
      <c r="E2" s="119"/>
      <c r="F2" s="119"/>
    </row>
    <row r="5" spans="2:7" ht="13.2" customHeight="1" x14ac:dyDescent="0.25">
      <c r="B5" s="58" t="str">
        <f>'P&amp;G''s'!B7</f>
        <v>APPOINTMENT OF A CONTRACTOR FOR THE LABORATORY EQUIPMENT INSTALLATION CONTRACT</v>
      </c>
      <c r="C5" s="59"/>
      <c r="D5" s="60"/>
      <c r="E5" s="60"/>
      <c r="F5" s="60"/>
      <c r="G5" s="60"/>
    </row>
    <row r="6" spans="2:7" ht="13.5" customHeight="1" x14ac:dyDescent="0.25">
      <c r="B6" s="58" t="str">
        <f>'P&amp;G''s'!B8</f>
        <v>FOR THE COUNCIL FOR GEOSCIENCE IN SILVERTON, PRETORIA</v>
      </c>
      <c r="C6" s="61"/>
      <c r="D6" s="62"/>
      <c r="E6" s="62"/>
      <c r="F6" s="62"/>
      <c r="G6" s="62"/>
    </row>
    <row r="7" spans="2:7" x14ac:dyDescent="0.25">
      <c r="B7" s="63" t="s">
        <v>82</v>
      </c>
      <c r="C7" s="64"/>
      <c r="D7" s="65"/>
      <c r="E7" s="65"/>
      <c r="F7" s="66"/>
      <c r="G7" s="66"/>
    </row>
    <row r="8" spans="2:7" ht="14.4" thickBot="1" x14ac:dyDescent="0.3">
      <c r="B8" s="67"/>
      <c r="C8" s="10"/>
      <c r="D8" s="13"/>
      <c r="E8" s="13"/>
      <c r="F8" s="13"/>
      <c r="G8" s="13"/>
    </row>
    <row r="9" spans="2:7" ht="22.5" customHeight="1" x14ac:dyDescent="0.25">
      <c r="B9" s="14" t="s">
        <v>0</v>
      </c>
      <c r="C9" s="15" t="s">
        <v>1</v>
      </c>
      <c r="D9" s="68" t="s">
        <v>2</v>
      </c>
      <c r="E9" s="68" t="s">
        <v>69</v>
      </c>
      <c r="F9" s="68" t="s">
        <v>3</v>
      </c>
      <c r="G9" s="69" t="s">
        <v>65</v>
      </c>
    </row>
    <row r="10" spans="2:7" ht="18.600000000000001" customHeight="1" thickBot="1" x14ac:dyDescent="0.3">
      <c r="B10" s="18"/>
      <c r="C10" s="19"/>
      <c r="D10" s="70"/>
      <c r="E10" s="70"/>
      <c r="F10" s="70"/>
      <c r="G10" s="71"/>
    </row>
    <row r="11" spans="2:7" ht="40.799999999999997" x14ac:dyDescent="0.25">
      <c r="B11" s="72">
        <v>1</v>
      </c>
      <c r="C11" s="73" t="s">
        <v>62</v>
      </c>
      <c r="D11" s="74" t="s">
        <v>86</v>
      </c>
      <c r="E11" s="75">
        <v>1</v>
      </c>
      <c r="F11" s="76"/>
      <c r="G11" s="77"/>
    </row>
    <row r="12" spans="2:7" ht="20.399999999999999" x14ac:dyDescent="0.25">
      <c r="B12" s="72">
        <f t="shared" ref="B12:B28" si="0">B11+1</f>
        <v>2</v>
      </c>
      <c r="C12" s="78" t="s">
        <v>97</v>
      </c>
      <c r="D12" s="79" t="s">
        <v>86</v>
      </c>
      <c r="E12" s="80">
        <v>1</v>
      </c>
      <c r="F12" s="81"/>
      <c r="G12" s="82"/>
    </row>
    <row r="13" spans="2:7" x14ac:dyDescent="0.25">
      <c r="B13" s="72">
        <f t="shared" si="0"/>
        <v>3</v>
      </c>
      <c r="C13" s="78" t="s">
        <v>96</v>
      </c>
      <c r="D13" s="79" t="s">
        <v>86</v>
      </c>
      <c r="E13" s="80">
        <v>1</v>
      </c>
      <c r="F13" s="81"/>
      <c r="G13" s="82"/>
    </row>
    <row r="14" spans="2:7" ht="20.399999999999999" x14ac:dyDescent="0.25">
      <c r="B14" s="72">
        <f t="shared" si="0"/>
        <v>4</v>
      </c>
      <c r="C14" s="78" t="s">
        <v>63</v>
      </c>
      <c r="D14" s="79" t="s">
        <v>86</v>
      </c>
      <c r="E14" s="80"/>
      <c r="F14" s="81"/>
      <c r="G14" s="82"/>
    </row>
    <row r="15" spans="2:7" ht="20.399999999999999" x14ac:dyDescent="0.25">
      <c r="B15" s="72">
        <f t="shared" si="0"/>
        <v>5</v>
      </c>
      <c r="C15" s="78" t="s">
        <v>98</v>
      </c>
      <c r="D15" s="79" t="s">
        <v>86</v>
      </c>
      <c r="E15" s="80">
        <v>1</v>
      </c>
      <c r="F15" s="81"/>
      <c r="G15" s="82"/>
    </row>
    <row r="16" spans="2:7" ht="20.399999999999999" x14ac:dyDescent="0.25">
      <c r="B16" s="72">
        <f t="shared" si="0"/>
        <v>6</v>
      </c>
      <c r="C16" s="78" t="s">
        <v>89</v>
      </c>
      <c r="D16" s="79" t="s">
        <v>86</v>
      </c>
      <c r="E16" s="80">
        <v>1</v>
      </c>
      <c r="F16" s="81"/>
      <c r="G16" s="82"/>
    </row>
    <row r="17" spans="2:9" ht="20.399999999999999" x14ac:dyDescent="0.25">
      <c r="B17" s="72">
        <f t="shared" si="0"/>
        <v>7</v>
      </c>
      <c r="C17" s="78" t="s">
        <v>64</v>
      </c>
      <c r="D17" s="79" t="s">
        <v>86</v>
      </c>
      <c r="E17" s="80">
        <v>1</v>
      </c>
      <c r="F17" s="81"/>
      <c r="G17" s="82"/>
    </row>
    <row r="18" spans="2:9" ht="27" customHeight="1" x14ac:dyDescent="0.25">
      <c r="B18" s="72">
        <f t="shared" si="0"/>
        <v>8</v>
      </c>
      <c r="C18" s="78" t="s">
        <v>90</v>
      </c>
      <c r="D18" s="79" t="s">
        <v>86</v>
      </c>
      <c r="E18" s="80">
        <v>1</v>
      </c>
      <c r="F18" s="81"/>
      <c r="G18" s="82"/>
    </row>
    <row r="19" spans="2:9" x14ac:dyDescent="0.25">
      <c r="B19" s="72">
        <f t="shared" si="0"/>
        <v>9</v>
      </c>
      <c r="C19" s="78" t="s">
        <v>91</v>
      </c>
      <c r="D19" s="79" t="s">
        <v>86</v>
      </c>
      <c r="E19" s="80">
        <v>1</v>
      </c>
      <c r="F19" s="81"/>
      <c r="G19" s="82"/>
    </row>
    <row r="20" spans="2:9" x14ac:dyDescent="0.25">
      <c r="B20" s="72">
        <f t="shared" si="0"/>
        <v>10</v>
      </c>
      <c r="C20" s="78" t="s">
        <v>92</v>
      </c>
      <c r="D20" s="79" t="s">
        <v>86</v>
      </c>
      <c r="E20" s="80">
        <v>1</v>
      </c>
      <c r="F20" s="81"/>
      <c r="G20" s="82"/>
    </row>
    <row r="21" spans="2:9" x14ac:dyDescent="0.25">
      <c r="B21" s="72">
        <f t="shared" si="0"/>
        <v>11</v>
      </c>
      <c r="C21" s="78" t="s">
        <v>93</v>
      </c>
      <c r="D21" s="79" t="s">
        <v>86</v>
      </c>
      <c r="E21" s="80">
        <v>1</v>
      </c>
      <c r="F21" s="81"/>
      <c r="G21" s="82"/>
    </row>
    <row r="22" spans="2:9" x14ac:dyDescent="0.25">
      <c r="B22" s="72">
        <f t="shared" si="0"/>
        <v>12</v>
      </c>
      <c r="C22" s="78" t="s">
        <v>95</v>
      </c>
      <c r="D22" s="79" t="s">
        <v>86</v>
      </c>
      <c r="E22" s="80">
        <v>1</v>
      </c>
      <c r="F22" s="81"/>
      <c r="G22" s="82"/>
    </row>
    <row r="23" spans="2:9" ht="20.399999999999999" x14ac:dyDescent="0.25">
      <c r="B23" s="72">
        <f t="shared" si="0"/>
        <v>13</v>
      </c>
      <c r="C23" s="78" t="s">
        <v>94</v>
      </c>
      <c r="D23" s="79" t="s">
        <v>86</v>
      </c>
      <c r="E23" s="80">
        <v>1</v>
      </c>
      <c r="F23" s="81"/>
      <c r="G23" s="82"/>
    </row>
    <row r="24" spans="2:9" ht="20.399999999999999" x14ac:dyDescent="0.25">
      <c r="B24" s="72">
        <f t="shared" si="0"/>
        <v>14</v>
      </c>
      <c r="C24" s="78" t="s">
        <v>99</v>
      </c>
      <c r="D24" s="79" t="s">
        <v>86</v>
      </c>
      <c r="E24" s="80">
        <v>1</v>
      </c>
      <c r="F24" s="81"/>
      <c r="G24" s="82"/>
    </row>
    <row r="25" spans="2:9" ht="20.399999999999999" x14ac:dyDescent="0.25">
      <c r="B25" s="72">
        <f t="shared" si="0"/>
        <v>15</v>
      </c>
      <c r="C25" s="78" t="s">
        <v>100</v>
      </c>
      <c r="D25" s="79" t="s">
        <v>86</v>
      </c>
      <c r="E25" s="80">
        <v>1</v>
      </c>
      <c r="F25" s="81"/>
      <c r="G25" s="82"/>
    </row>
    <row r="26" spans="2:9" x14ac:dyDescent="0.25">
      <c r="B26" s="72">
        <f t="shared" si="0"/>
        <v>16</v>
      </c>
      <c r="C26" s="78" t="s">
        <v>77</v>
      </c>
      <c r="D26" s="79" t="s">
        <v>86</v>
      </c>
      <c r="E26" s="80">
        <v>1</v>
      </c>
      <c r="F26" s="81"/>
      <c r="G26" s="82"/>
    </row>
    <row r="27" spans="2:9" ht="20.399999999999999" x14ac:dyDescent="0.25">
      <c r="B27" s="72">
        <f t="shared" si="0"/>
        <v>17</v>
      </c>
      <c r="C27" s="78" t="s">
        <v>316</v>
      </c>
      <c r="D27" s="79" t="s">
        <v>86</v>
      </c>
      <c r="E27" s="80">
        <v>1</v>
      </c>
      <c r="F27" s="81"/>
      <c r="G27" s="82"/>
    </row>
    <row r="28" spans="2:9" ht="14.4" thickBot="1" x14ac:dyDescent="0.3">
      <c r="B28" s="72">
        <f t="shared" si="0"/>
        <v>18</v>
      </c>
      <c r="C28" s="83" t="s">
        <v>317</v>
      </c>
      <c r="D28" s="84" t="s">
        <v>86</v>
      </c>
      <c r="E28" s="85">
        <v>1</v>
      </c>
      <c r="F28" s="86"/>
      <c r="G28" s="87">
        <v>800000</v>
      </c>
    </row>
    <row r="29" spans="2:9" ht="14.4" thickBot="1" x14ac:dyDescent="0.3">
      <c r="B29" s="88"/>
      <c r="C29" s="89" t="s">
        <v>78</v>
      </c>
      <c r="D29" s="90"/>
      <c r="E29" s="90"/>
      <c r="F29" s="90"/>
      <c r="G29" s="91"/>
      <c r="H29" s="92">
        <f>SUM(H14:H28)</f>
        <v>0</v>
      </c>
      <c r="I29" s="92">
        <f>SUM(I14:I28)</f>
        <v>0</v>
      </c>
    </row>
  </sheetData>
  <sheetProtection selectLockedCells="1"/>
  <mergeCells count="7">
    <mergeCell ref="C1:F2"/>
    <mergeCell ref="B9:B10"/>
    <mergeCell ref="C9:C10"/>
    <mergeCell ref="D9:D10"/>
    <mergeCell ref="F9:F10"/>
    <mergeCell ref="G9:G10"/>
    <mergeCell ref="E9:E10"/>
  </mergeCells>
  <phoneticPr fontId="2" type="noConversion"/>
  <printOptions horizontalCentered="1"/>
  <pageMargins left="0.39370078740157483" right="0.39370078740157483" top="0.39370078740157483" bottom="0.39370078740157483" header="0" footer="0.19685039370078741"/>
  <pageSetup paperSize="9" scale="75" firstPageNumber="9" orientation="portrait" r:id="rId1"/>
  <headerFooter>
    <oddFooter>&amp;L1538 Ahmed Kathrada Hospital Oncology&amp;C&amp;A&amp;RPage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16"/>
  <sheetViews>
    <sheetView zoomScaleNormal="100" zoomScaleSheetLayoutView="100" workbookViewId="0">
      <pane xSplit="4" ySplit="12" topLeftCell="E32" activePane="bottomRight" state="frozen"/>
      <selection activeCell="C8" sqref="C8"/>
      <selection pane="topRight" activeCell="C8" sqref="C8"/>
      <selection pane="bottomLeft" activeCell="C8" sqref="C8"/>
      <selection pane="bottomRight" activeCell="F10" sqref="F10"/>
    </sheetView>
  </sheetViews>
  <sheetFormatPr defaultColWidth="9.109375" defaultRowHeight="13.8" x14ac:dyDescent="0.25"/>
  <cols>
    <col min="1" max="1" width="3.6640625" style="6" customWidth="1"/>
    <col min="2" max="2" width="6.6640625" style="6" customWidth="1"/>
    <col min="3" max="3" width="38.77734375" style="6" customWidth="1"/>
    <col min="4" max="4" width="6.77734375" style="6" customWidth="1"/>
    <col min="5" max="5" width="11.21875" style="6" customWidth="1"/>
    <col min="6" max="6" width="21.5546875" style="7" customWidth="1"/>
    <col min="7" max="7" width="26.44140625" style="7" customWidth="1"/>
    <col min="8" max="16384" width="9.109375" style="6"/>
  </cols>
  <sheetData>
    <row r="1" spans="2:7" x14ac:dyDescent="0.25">
      <c r="B1" s="59"/>
      <c r="C1" s="59"/>
      <c r="D1" s="59"/>
      <c r="E1" s="59"/>
      <c r="F1" s="60"/>
      <c r="G1" s="60"/>
    </row>
    <row r="2" spans="2:7" x14ac:dyDescent="0.25">
      <c r="B2" s="59"/>
      <c r="C2" s="120"/>
      <c r="D2" s="120"/>
      <c r="E2" s="120"/>
      <c r="F2" s="120"/>
      <c r="G2" s="60"/>
    </row>
    <row r="3" spans="2:7" x14ac:dyDescent="0.25">
      <c r="B3" s="59"/>
      <c r="C3" s="120"/>
      <c r="D3" s="120"/>
      <c r="E3" s="120"/>
      <c r="F3" s="120"/>
      <c r="G3" s="60"/>
    </row>
    <row r="4" spans="2:7" x14ac:dyDescent="0.25">
      <c r="B4" s="59"/>
      <c r="C4" s="120"/>
      <c r="D4" s="120"/>
      <c r="E4" s="120"/>
      <c r="F4" s="120"/>
      <c r="G4" s="60"/>
    </row>
    <row r="5" spans="2:7" x14ac:dyDescent="0.25">
      <c r="B5" s="59"/>
      <c r="C5" s="59"/>
      <c r="D5" s="59"/>
      <c r="E5" s="59"/>
      <c r="F5" s="60"/>
      <c r="G5" s="60"/>
    </row>
    <row r="6" spans="2:7" x14ac:dyDescent="0.25">
      <c r="B6" s="93" t="str">
        <f>'Section 1'!B5</f>
        <v>APPOINTMENT OF A CONTRACTOR FOR THE LABORATORY EQUIPMENT INSTALLATION CONTRACT</v>
      </c>
      <c r="C6" s="59"/>
      <c r="D6" s="59"/>
      <c r="E6" s="59"/>
      <c r="F6" s="60"/>
      <c r="G6" s="60"/>
    </row>
    <row r="7" spans="2:7" x14ac:dyDescent="0.25">
      <c r="B7" s="93" t="str">
        <f>'Section 1'!B6</f>
        <v>FOR THE COUNCIL FOR GEOSCIENCE IN SILVERTON, PRETORIA</v>
      </c>
      <c r="C7" s="59"/>
      <c r="D7" s="59"/>
      <c r="E7" s="59"/>
      <c r="F7" s="60"/>
      <c r="G7" s="60"/>
    </row>
    <row r="8" spans="2:7" x14ac:dyDescent="0.25">
      <c r="B8" s="94" t="s">
        <v>308</v>
      </c>
      <c r="C8" s="94"/>
      <c r="D8" s="94"/>
      <c r="E8" s="94"/>
      <c r="F8" s="94"/>
      <c r="G8" s="94"/>
    </row>
    <row r="9" spans="2:7" x14ac:dyDescent="0.25">
      <c r="B9" s="95" t="s">
        <v>85</v>
      </c>
      <c r="C9" s="95"/>
      <c r="D9" s="95"/>
      <c r="E9" s="95"/>
      <c r="F9" s="95"/>
      <c r="G9" s="95"/>
    </row>
    <row r="10" spans="2:7" ht="14.4" thickBot="1" x14ac:dyDescent="0.3">
      <c r="B10" s="11"/>
      <c r="C10" s="10"/>
      <c r="D10" s="10"/>
      <c r="E10" s="12"/>
      <c r="F10" s="13"/>
      <c r="G10" s="13"/>
    </row>
    <row r="11" spans="2:7" ht="22.5" customHeight="1" x14ac:dyDescent="0.25">
      <c r="B11" s="14" t="s">
        <v>0</v>
      </c>
      <c r="C11" s="15" t="s">
        <v>1</v>
      </c>
      <c r="D11" s="15" t="s">
        <v>2</v>
      </c>
      <c r="E11" s="15" t="s">
        <v>69</v>
      </c>
      <c r="F11" s="68" t="s">
        <v>3</v>
      </c>
      <c r="G11" s="69" t="s">
        <v>4</v>
      </c>
    </row>
    <row r="12" spans="2:7" ht="4.2" customHeight="1" thickBot="1" x14ac:dyDescent="0.3">
      <c r="B12" s="18"/>
      <c r="C12" s="19"/>
      <c r="D12" s="19"/>
      <c r="E12" s="19"/>
      <c r="F12" s="70"/>
      <c r="G12" s="71"/>
    </row>
    <row r="13" spans="2:7" ht="51" x14ac:dyDescent="0.25">
      <c r="B13" s="96">
        <v>1</v>
      </c>
      <c r="C13" s="97" t="s">
        <v>226</v>
      </c>
      <c r="D13" s="98"/>
      <c r="E13" s="98"/>
      <c r="F13" s="74"/>
      <c r="G13" s="99"/>
    </row>
    <row r="14" spans="2:7" x14ac:dyDescent="0.25">
      <c r="B14" s="34">
        <f t="shared" ref="B14:B21" si="0">B13+0.1</f>
        <v>1.1000000000000001</v>
      </c>
      <c r="C14" s="78" t="s">
        <v>102</v>
      </c>
      <c r="D14" s="100" t="s">
        <v>80</v>
      </c>
      <c r="E14" s="100">
        <f>1+1+5+2</f>
        <v>9</v>
      </c>
      <c r="F14" s="79"/>
      <c r="G14" s="101"/>
    </row>
    <row r="15" spans="2:7" x14ac:dyDescent="0.25">
      <c r="B15" s="34">
        <f t="shared" si="0"/>
        <v>1.2000000000000002</v>
      </c>
      <c r="C15" s="78" t="s">
        <v>103</v>
      </c>
      <c r="D15" s="100" t="s">
        <v>80</v>
      </c>
      <c r="E15" s="100">
        <f>1+2+4+2+4</f>
        <v>13</v>
      </c>
      <c r="F15" s="79"/>
      <c r="G15" s="101"/>
    </row>
    <row r="16" spans="2:7" x14ac:dyDescent="0.25">
      <c r="B16" s="34">
        <f t="shared" si="0"/>
        <v>1.3000000000000003</v>
      </c>
      <c r="C16" s="78" t="s">
        <v>104</v>
      </c>
      <c r="D16" s="100" t="s">
        <v>80</v>
      </c>
      <c r="E16" s="102">
        <v>5</v>
      </c>
      <c r="F16" s="79"/>
      <c r="G16" s="101"/>
    </row>
    <row r="17" spans="2:7" x14ac:dyDescent="0.25">
      <c r="B17" s="34">
        <f t="shared" si="0"/>
        <v>1.4000000000000004</v>
      </c>
      <c r="C17" s="78" t="s">
        <v>105</v>
      </c>
      <c r="D17" s="100" t="s">
        <v>80</v>
      </c>
      <c r="E17" s="102">
        <f>1+1</f>
        <v>2</v>
      </c>
      <c r="F17" s="79"/>
      <c r="G17" s="101"/>
    </row>
    <row r="18" spans="2:7" x14ac:dyDescent="0.25">
      <c r="B18" s="34">
        <f t="shared" si="0"/>
        <v>1.5000000000000004</v>
      </c>
      <c r="C18" s="78" t="s">
        <v>106</v>
      </c>
      <c r="D18" s="100" t="s">
        <v>80</v>
      </c>
      <c r="E18" s="102">
        <f>4</f>
        <v>4</v>
      </c>
      <c r="F18" s="79"/>
      <c r="G18" s="101"/>
    </row>
    <row r="19" spans="2:7" x14ac:dyDescent="0.25">
      <c r="B19" s="34">
        <f t="shared" si="0"/>
        <v>1.6000000000000005</v>
      </c>
      <c r="C19" s="78" t="s">
        <v>107</v>
      </c>
      <c r="D19" s="100" t="s">
        <v>80</v>
      </c>
      <c r="E19" s="102">
        <f>1</f>
        <v>1</v>
      </c>
      <c r="F19" s="79"/>
      <c r="G19" s="101"/>
    </row>
    <row r="20" spans="2:7" x14ac:dyDescent="0.25">
      <c r="B20" s="34">
        <f t="shared" si="0"/>
        <v>1.7000000000000006</v>
      </c>
      <c r="C20" s="78" t="s">
        <v>108</v>
      </c>
      <c r="D20" s="100" t="s">
        <v>80</v>
      </c>
      <c r="E20" s="102">
        <f>1</f>
        <v>1</v>
      </c>
      <c r="F20" s="79"/>
      <c r="G20" s="101"/>
    </row>
    <row r="21" spans="2:7" x14ac:dyDescent="0.25">
      <c r="B21" s="34">
        <f t="shared" si="0"/>
        <v>1.8000000000000007</v>
      </c>
      <c r="C21" s="78" t="s">
        <v>141</v>
      </c>
      <c r="D21" s="100" t="s">
        <v>139</v>
      </c>
      <c r="E21" s="102"/>
      <c r="F21" s="79"/>
      <c r="G21" s="101">
        <v>350000</v>
      </c>
    </row>
    <row r="22" spans="2:7" x14ac:dyDescent="0.25">
      <c r="B22" s="34"/>
      <c r="C22" s="78"/>
      <c r="D22" s="100"/>
      <c r="E22" s="102"/>
      <c r="F22" s="79"/>
      <c r="G22" s="101"/>
    </row>
    <row r="23" spans="2:7" ht="40.799999999999997" x14ac:dyDescent="0.25">
      <c r="B23" s="103">
        <v>2</v>
      </c>
      <c r="C23" s="104" t="s">
        <v>109</v>
      </c>
      <c r="D23" s="100"/>
      <c r="E23" s="102"/>
      <c r="F23" s="79"/>
      <c r="G23" s="101"/>
    </row>
    <row r="24" spans="2:7" x14ac:dyDescent="0.25">
      <c r="B24" s="34">
        <f t="shared" ref="B24:B30" si="1">B23+0.1</f>
        <v>2.1</v>
      </c>
      <c r="C24" s="78" t="s">
        <v>102</v>
      </c>
      <c r="D24" s="100" t="s">
        <v>80</v>
      </c>
      <c r="E24" s="102">
        <v>5</v>
      </c>
      <c r="F24" s="79"/>
      <c r="G24" s="101"/>
    </row>
    <row r="25" spans="2:7" x14ac:dyDescent="0.25">
      <c r="B25" s="34">
        <f t="shared" si="1"/>
        <v>2.2000000000000002</v>
      </c>
      <c r="C25" s="78" t="s">
        <v>103</v>
      </c>
      <c r="D25" s="100" t="s">
        <v>80</v>
      </c>
      <c r="E25" s="102">
        <v>5</v>
      </c>
      <c r="F25" s="79"/>
      <c r="G25" s="101"/>
    </row>
    <row r="26" spans="2:7" x14ac:dyDescent="0.25">
      <c r="B26" s="34">
        <f t="shared" si="1"/>
        <v>2.3000000000000003</v>
      </c>
      <c r="C26" s="78" t="s">
        <v>104</v>
      </c>
      <c r="D26" s="100" t="s">
        <v>80</v>
      </c>
      <c r="E26" s="102">
        <v>1</v>
      </c>
      <c r="F26" s="79"/>
      <c r="G26" s="101"/>
    </row>
    <row r="27" spans="2:7" x14ac:dyDescent="0.25">
      <c r="B27" s="34">
        <f t="shared" si="1"/>
        <v>2.4000000000000004</v>
      </c>
      <c r="C27" s="78" t="s">
        <v>105</v>
      </c>
      <c r="D27" s="100" t="s">
        <v>80</v>
      </c>
      <c r="E27" s="105">
        <v>1</v>
      </c>
      <c r="F27" s="106"/>
      <c r="G27" s="107"/>
    </row>
    <row r="28" spans="2:7" s="109" customFormat="1" ht="14.4" x14ac:dyDescent="0.3">
      <c r="B28" s="34">
        <f t="shared" si="1"/>
        <v>2.5000000000000004</v>
      </c>
      <c r="C28" s="78" t="s">
        <v>106</v>
      </c>
      <c r="D28" s="100" t="s">
        <v>80</v>
      </c>
      <c r="E28" s="100">
        <v>1</v>
      </c>
      <c r="F28" s="108"/>
      <c r="G28" s="101"/>
    </row>
    <row r="29" spans="2:7" s="109" customFormat="1" ht="14.4" x14ac:dyDescent="0.3">
      <c r="B29" s="34">
        <f t="shared" si="1"/>
        <v>2.6000000000000005</v>
      </c>
      <c r="C29" s="78" t="s">
        <v>107</v>
      </c>
      <c r="D29" s="100" t="s">
        <v>80</v>
      </c>
      <c r="E29" s="100">
        <v>1</v>
      </c>
      <c r="F29" s="108"/>
      <c r="G29" s="101"/>
    </row>
    <row r="30" spans="2:7" s="109" customFormat="1" ht="14.4" x14ac:dyDescent="0.3">
      <c r="B30" s="34">
        <f t="shared" si="1"/>
        <v>2.7000000000000006</v>
      </c>
      <c r="C30" s="78" t="s">
        <v>108</v>
      </c>
      <c r="D30" s="100" t="s">
        <v>80</v>
      </c>
      <c r="E30" s="100">
        <v>1</v>
      </c>
      <c r="F30" s="108"/>
      <c r="G30" s="101"/>
    </row>
    <row r="31" spans="2:7" s="109" customFormat="1" ht="14.4" x14ac:dyDescent="0.3">
      <c r="B31" s="34"/>
      <c r="C31" s="78"/>
      <c r="D31" s="100"/>
      <c r="E31" s="100"/>
      <c r="F31" s="108"/>
      <c r="G31" s="101"/>
    </row>
    <row r="32" spans="2:7" s="109" customFormat="1" ht="30.6" x14ac:dyDescent="0.3">
      <c r="B32" s="103">
        <v>3</v>
      </c>
      <c r="C32" s="104" t="s">
        <v>110</v>
      </c>
      <c r="D32" s="100"/>
      <c r="E32" s="100"/>
      <c r="F32" s="108"/>
      <c r="G32" s="101"/>
    </row>
    <row r="33" spans="2:7" s="109" customFormat="1" ht="14.4" x14ac:dyDescent="0.3">
      <c r="B33" s="34">
        <f>B32+0.1</f>
        <v>3.1</v>
      </c>
      <c r="C33" s="78" t="s">
        <v>111</v>
      </c>
      <c r="D33" s="100" t="s">
        <v>80</v>
      </c>
      <c r="E33" s="100">
        <v>1</v>
      </c>
      <c r="F33" s="108"/>
      <c r="G33" s="101"/>
    </row>
    <row r="34" spans="2:7" s="109" customFormat="1" ht="14.4" x14ac:dyDescent="0.3">
      <c r="B34" s="34">
        <f>B33+0.1</f>
        <v>3.2</v>
      </c>
      <c r="C34" s="78" t="s">
        <v>112</v>
      </c>
      <c r="D34" s="100" t="s">
        <v>80</v>
      </c>
      <c r="E34" s="100">
        <v>8</v>
      </c>
      <c r="F34" s="108"/>
      <c r="G34" s="101"/>
    </row>
    <row r="35" spans="2:7" s="109" customFormat="1" ht="14.4" x14ac:dyDescent="0.3">
      <c r="B35" s="34">
        <f>B34+0.1</f>
        <v>3.3000000000000003</v>
      </c>
      <c r="C35" s="78" t="s">
        <v>113</v>
      </c>
      <c r="D35" s="100" t="s">
        <v>80</v>
      </c>
      <c r="E35" s="100">
        <v>1</v>
      </c>
      <c r="F35" s="108"/>
      <c r="G35" s="101"/>
    </row>
    <row r="36" spans="2:7" s="109" customFormat="1" ht="14.4" x14ac:dyDescent="0.3">
      <c r="B36" s="34">
        <f>B35+0.1</f>
        <v>3.4000000000000004</v>
      </c>
      <c r="C36" s="78" t="s">
        <v>114</v>
      </c>
      <c r="D36" s="100" t="s">
        <v>80</v>
      </c>
      <c r="E36" s="100">
        <v>2</v>
      </c>
      <c r="F36" s="108"/>
      <c r="G36" s="101"/>
    </row>
    <row r="37" spans="2:7" s="109" customFormat="1" ht="14.4" x14ac:dyDescent="0.3">
      <c r="B37" s="34">
        <f>B36+0.1</f>
        <v>3.5000000000000004</v>
      </c>
      <c r="C37" s="78" t="s">
        <v>115</v>
      </c>
      <c r="D37" s="100" t="s">
        <v>80</v>
      </c>
      <c r="E37" s="100">
        <v>1</v>
      </c>
      <c r="F37" s="108"/>
      <c r="G37" s="101"/>
    </row>
    <row r="38" spans="2:7" s="109" customFormat="1" ht="14.4" x14ac:dyDescent="0.3">
      <c r="B38" s="34"/>
      <c r="C38" s="78"/>
      <c r="D38" s="100"/>
      <c r="E38" s="100"/>
      <c r="F38" s="108"/>
      <c r="G38" s="101"/>
    </row>
    <row r="39" spans="2:7" s="109" customFormat="1" ht="20.399999999999999" x14ac:dyDescent="0.3">
      <c r="B39" s="103">
        <v>4</v>
      </c>
      <c r="C39" s="104" t="s">
        <v>116</v>
      </c>
      <c r="D39" s="100"/>
      <c r="E39" s="100"/>
      <c r="F39" s="108"/>
      <c r="G39" s="101"/>
    </row>
    <row r="40" spans="2:7" s="109" customFormat="1" ht="14.4" x14ac:dyDescent="0.3">
      <c r="B40" s="34">
        <f>B39+0.1</f>
        <v>4.0999999999999996</v>
      </c>
      <c r="C40" s="78" t="s">
        <v>117</v>
      </c>
      <c r="D40" s="100" t="s">
        <v>80</v>
      </c>
      <c r="E40" s="100">
        <v>1</v>
      </c>
      <c r="F40" s="108"/>
      <c r="G40" s="101"/>
    </row>
    <row r="41" spans="2:7" s="109" customFormat="1" ht="14.4" x14ac:dyDescent="0.3">
      <c r="B41" s="34">
        <f>B40+0.1</f>
        <v>4.1999999999999993</v>
      </c>
      <c r="C41" s="78" t="s">
        <v>119</v>
      </c>
      <c r="D41" s="100" t="s">
        <v>80</v>
      </c>
      <c r="E41" s="100">
        <v>1</v>
      </c>
      <c r="F41" s="108"/>
      <c r="G41" s="101"/>
    </row>
    <row r="42" spans="2:7" s="109" customFormat="1" ht="14.4" x14ac:dyDescent="0.3">
      <c r="B42" s="34">
        <f t="shared" ref="B42:B48" si="2">B41+0.1</f>
        <v>4.2999999999999989</v>
      </c>
      <c r="C42" s="78" t="s">
        <v>118</v>
      </c>
      <c r="D42" s="100" t="s">
        <v>80</v>
      </c>
      <c r="E42" s="100">
        <v>1</v>
      </c>
      <c r="F42" s="108"/>
      <c r="G42" s="101"/>
    </row>
    <row r="43" spans="2:7" s="109" customFormat="1" ht="14.4" x14ac:dyDescent="0.3">
      <c r="B43" s="34">
        <f t="shared" si="2"/>
        <v>4.3999999999999986</v>
      </c>
      <c r="C43" s="78" t="s">
        <v>120</v>
      </c>
      <c r="D43" s="100" t="s">
        <v>80</v>
      </c>
      <c r="E43" s="100">
        <v>1</v>
      </c>
      <c r="F43" s="108"/>
      <c r="G43" s="101"/>
    </row>
    <row r="44" spans="2:7" s="109" customFormat="1" ht="14.4" x14ac:dyDescent="0.3">
      <c r="B44" s="34">
        <f t="shared" si="2"/>
        <v>4.4999999999999982</v>
      </c>
      <c r="C44" s="78" t="s">
        <v>121</v>
      </c>
      <c r="D44" s="100" t="s">
        <v>80</v>
      </c>
      <c r="E44" s="100">
        <v>1</v>
      </c>
      <c r="F44" s="108"/>
      <c r="G44" s="101"/>
    </row>
    <row r="45" spans="2:7" s="109" customFormat="1" ht="14.4" x14ac:dyDescent="0.3">
      <c r="B45" s="34">
        <f t="shared" si="2"/>
        <v>4.5999999999999979</v>
      </c>
      <c r="C45" s="78" t="s">
        <v>122</v>
      </c>
      <c r="D45" s="100" t="s">
        <v>80</v>
      </c>
      <c r="E45" s="100">
        <v>1</v>
      </c>
      <c r="F45" s="108"/>
      <c r="G45" s="101"/>
    </row>
    <row r="46" spans="2:7" s="109" customFormat="1" ht="14.4" x14ac:dyDescent="0.3">
      <c r="B46" s="34">
        <f t="shared" si="2"/>
        <v>4.6999999999999975</v>
      </c>
      <c r="C46" s="78" t="s">
        <v>123</v>
      </c>
      <c r="D46" s="100" t="s">
        <v>80</v>
      </c>
      <c r="E46" s="100">
        <v>1</v>
      </c>
      <c r="F46" s="108"/>
      <c r="G46" s="101"/>
    </row>
    <row r="47" spans="2:7" s="109" customFormat="1" ht="14.4" x14ac:dyDescent="0.3">
      <c r="B47" s="34">
        <f t="shared" si="2"/>
        <v>4.7999999999999972</v>
      </c>
      <c r="C47" s="78" t="s">
        <v>124</v>
      </c>
      <c r="D47" s="100" t="s">
        <v>80</v>
      </c>
      <c r="E47" s="100">
        <v>1</v>
      </c>
      <c r="F47" s="108"/>
      <c r="G47" s="101"/>
    </row>
    <row r="48" spans="2:7" s="109" customFormat="1" ht="14.4" x14ac:dyDescent="0.3">
      <c r="B48" s="34">
        <f t="shared" si="2"/>
        <v>4.8999999999999968</v>
      </c>
      <c r="C48" s="78" t="s">
        <v>125</v>
      </c>
      <c r="D48" s="100" t="s">
        <v>80</v>
      </c>
      <c r="E48" s="100">
        <v>1</v>
      </c>
      <c r="F48" s="108"/>
      <c r="G48" s="101"/>
    </row>
    <row r="49" spans="2:7" s="109" customFormat="1" ht="14.4" x14ac:dyDescent="0.3">
      <c r="B49" s="110">
        <v>4.0999999999999996</v>
      </c>
      <c r="C49" s="78" t="s">
        <v>126</v>
      </c>
      <c r="D49" s="100" t="s">
        <v>80</v>
      </c>
      <c r="E49" s="100">
        <v>1</v>
      </c>
      <c r="F49" s="108"/>
      <c r="G49" s="101"/>
    </row>
    <row r="50" spans="2:7" s="109" customFormat="1" ht="14.4" x14ac:dyDescent="0.3">
      <c r="B50" s="34"/>
      <c r="C50" s="78"/>
      <c r="D50" s="100"/>
      <c r="E50" s="100"/>
      <c r="F50" s="108"/>
      <c r="G50" s="101"/>
    </row>
    <row r="51" spans="2:7" s="109" customFormat="1" ht="20.399999999999999" x14ac:dyDescent="0.3">
      <c r="B51" s="103">
        <v>5</v>
      </c>
      <c r="C51" s="104" t="s">
        <v>127</v>
      </c>
      <c r="D51" s="100"/>
      <c r="E51" s="100"/>
      <c r="F51" s="108"/>
      <c r="G51" s="101"/>
    </row>
    <row r="52" spans="2:7" s="109" customFormat="1" ht="14.4" x14ac:dyDescent="0.3">
      <c r="B52" s="34">
        <f t="shared" ref="B52:B63" si="3">B51+0.1</f>
        <v>5.0999999999999996</v>
      </c>
      <c r="C52" s="78" t="s">
        <v>128</v>
      </c>
      <c r="D52" s="100" t="s">
        <v>80</v>
      </c>
      <c r="E52" s="100">
        <f>1+1+1</f>
        <v>3</v>
      </c>
      <c r="F52" s="108"/>
      <c r="G52" s="101"/>
    </row>
    <row r="53" spans="2:7" s="109" customFormat="1" ht="14.4" x14ac:dyDescent="0.3">
      <c r="B53" s="34"/>
      <c r="C53" s="78"/>
      <c r="D53" s="100"/>
      <c r="E53" s="100"/>
      <c r="F53" s="108"/>
      <c r="G53" s="101"/>
    </row>
    <row r="54" spans="2:7" s="109" customFormat="1" ht="14.4" x14ac:dyDescent="0.3">
      <c r="B54" s="103">
        <v>6</v>
      </c>
      <c r="C54" s="104" t="s">
        <v>129</v>
      </c>
      <c r="D54" s="100"/>
      <c r="E54" s="100"/>
      <c r="F54" s="108"/>
      <c r="G54" s="101"/>
    </row>
    <row r="55" spans="2:7" s="109" customFormat="1" ht="14.4" x14ac:dyDescent="0.3">
      <c r="B55" s="34">
        <f t="shared" si="3"/>
        <v>6.1</v>
      </c>
      <c r="C55" s="78" t="s">
        <v>130</v>
      </c>
      <c r="D55" s="100" t="s">
        <v>5</v>
      </c>
      <c r="E55" s="100">
        <v>484</v>
      </c>
      <c r="F55" s="108"/>
      <c r="G55" s="101"/>
    </row>
    <row r="56" spans="2:7" s="109" customFormat="1" ht="14.4" x14ac:dyDescent="0.3">
      <c r="B56" s="34">
        <f t="shared" si="3"/>
        <v>6.1999999999999993</v>
      </c>
      <c r="C56" s="78" t="s">
        <v>131</v>
      </c>
      <c r="D56" s="100" t="s">
        <v>5</v>
      </c>
      <c r="E56" s="100">
        <v>48</v>
      </c>
      <c r="F56" s="108"/>
      <c r="G56" s="101"/>
    </row>
    <row r="57" spans="2:7" s="109" customFormat="1" ht="14.4" x14ac:dyDescent="0.3">
      <c r="B57" s="34">
        <f t="shared" si="3"/>
        <v>6.2999999999999989</v>
      </c>
      <c r="C57" s="78" t="s">
        <v>132</v>
      </c>
      <c r="D57" s="100" t="s">
        <v>5</v>
      </c>
      <c r="E57" s="100">
        <v>47</v>
      </c>
      <c r="F57" s="108"/>
      <c r="G57" s="101"/>
    </row>
    <row r="58" spans="2:7" s="109" customFormat="1" ht="14.4" x14ac:dyDescent="0.3">
      <c r="B58" s="34">
        <f t="shared" si="3"/>
        <v>6.3999999999999986</v>
      </c>
      <c r="C58" s="78" t="s">
        <v>133</v>
      </c>
      <c r="D58" s="100" t="s">
        <v>5</v>
      </c>
      <c r="E58" s="100">
        <v>187</v>
      </c>
      <c r="F58" s="108"/>
      <c r="G58" s="101"/>
    </row>
    <row r="59" spans="2:7" s="109" customFormat="1" ht="14.4" x14ac:dyDescent="0.3">
      <c r="B59" s="34">
        <f t="shared" si="3"/>
        <v>6.4999999999999982</v>
      </c>
      <c r="C59" s="78" t="s">
        <v>134</v>
      </c>
      <c r="D59" s="100" t="s">
        <v>5</v>
      </c>
      <c r="E59" s="100">
        <v>57</v>
      </c>
      <c r="F59" s="108"/>
      <c r="G59" s="101"/>
    </row>
    <row r="60" spans="2:7" s="109" customFormat="1" ht="14.4" x14ac:dyDescent="0.3">
      <c r="B60" s="34">
        <f t="shared" si="3"/>
        <v>6.5999999999999979</v>
      </c>
      <c r="C60" s="78" t="s">
        <v>135</v>
      </c>
      <c r="D60" s="100" t="s">
        <v>5</v>
      </c>
      <c r="E60" s="100">
        <v>77</v>
      </c>
      <c r="F60" s="108"/>
      <c r="G60" s="101"/>
    </row>
    <row r="61" spans="2:7" s="109" customFormat="1" ht="14.4" x14ac:dyDescent="0.3">
      <c r="B61" s="34">
        <f t="shared" si="3"/>
        <v>6.6999999999999975</v>
      </c>
      <c r="C61" s="78" t="s">
        <v>136</v>
      </c>
      <c r="D61" s="100" t="s">
        <v>5</v>
      </c>
      <c r="E61" s="100">
        <v>100</v>
      </c>
      <c r="F61" s="108"/>
      <c r="G61" s="101"/>
    </row>
    <row r="62" spans="2:7" s="109" customFormat="1" ht="14.4" x14ac:dyDescent="0.3">
      <c r="B62" s="34">
        <f t="shared" si="3"/>
        <v>6.7999999999999972</v>
      </c>
      <c r="C62" s="78" t="s">
        <v>138</v>
      </c>
      <c r="D62" s="100" t="s">
        <v>5</v>
      </c>
      <c r="E62" s="100">
        <v>29</v>
      </c>
      <c r="F62" s="108"/>
      <c r="G62" s="101"/>
    </row>
    <row r="63" spans="2:7" s="109" customFormat="1" ht="14.4" x14ac:dyDescent="0.3">
      <c r="B63" s="34">
        <f t="shared" si="3"/>
        <v>6.8999999999999968</v>
      </c>
      <c r="C63" s="78" t="s">
        <v>137</v>
      </c>
      <c r="D63" s="100" t="s">
        <v>5</v>
      </c>
      <c r="E63" s="100">
        <v>6</v>
      </c>
      <c r="F63" s="108"/>
      <c r="G63" s="101"/>
    </row>
    <row r="64" spans="2:7" s="109" customFormat="1" ht="14.4" x14ac:dyDescent="0.3">
      <c r="B64" s="110">
        <v>6.1</v>
      </c>
      <c r="C64" s="78" t="s">
        <v>140</v>
      </c>
      <c r="D64" s="100" t="s">
        <v>139</v>
      </c>
      <c r="E64" s="100"/>
      <c r="F64" s="108"/>
      <c r="G64" s="101">
        <v>250000</v>
      </c>
    </row>
    <row r="65" spans="2:7" s="109" customFormat="1" ht="14.4" x14ac:dyDescent="0.3">
      <c r="B65" s="110"/>
      <c r="C65" s="78"/>
      <c r="D65" s="100"/>
      <c r="E65" s="100"/>
      <c r="F65" s="108"/>
      <c r="G65" s="101"/>
    </row>
    <row r="66" spans="2:7" s="109" customFormat="1" ht="14.4" x14ac:dyDescent="0.3">
      <c r="B66" s="103">
        <v>7</v>
      </c>
      <c r="C66" s="104" t="s">
        <v>84</v>
      </c>
      <c r="D66" s="100"/>
      <c r="E66" s="100"/>
      <c r="F66" s="108"/>
      <c r="G66" s="101"/>
    </row>
    <row r="67" spans="2:7" s="109" customFormat="1" ht="20.399999999999999" x14ac:dyDescent="0.3">
      <c r="B67" s="34">
        <f t="shared" ref="B67:B75" si="4">B66+0.1</f>
        <v>7.1</v>
      </c>
      <c r="C67" s="78" t="s">
        <v>180</v>
      </c>
      <c r="D67" s="100" t="s">
        <v>80</v>
      </c>
      <c r="E67" s="100">
        <f>3+1+1</f>
        <v>5</v>
      </c>
      <c r="F67" s="108"/>
      <c r="G67" s="101"/>
    </row>
    <row r="68" spans="2:7" s="109" customFormat="1" ht="30.6" x14ac:dyDescent="0.3">
      <c r="B68" s="34">
        <f t="shared" si="4"/>
        <v>7.1999999999999993</v>
      </c>
      <c r="C68" s="78" t="s">
        <v>235</v>
      </c>
      <c r="D68" s="100" t="s">
        <v>86</v>
      </c>
      <c r="E68" s="100"/>
      <c r="F68" s="108"/>
      <c r="G68" s="101"/>
    </row>
    <row r="69" spans="2:7" s="109" customFormat="1" ht="30.6" x14ac:dyDescent="0.3">
      <c r="B69" s="34">
        <f t="shared" si="4"/>
        <v>7.2999999999999989</v>
      </c>
      <c r="C69" s="78" t="s">
        <v>185</v>
      </c>
      <c r="D69" s="100" t="s">
        <v>86</v>
      </c>
      <c r="E69" s="100"/>
      <c r="F69" s="108"/>
      <c r="G69" s="101"/>
    </row>
    <row r="70" spans="2:7" s="109" customFormat="1" ht="28.2" customHeight="1" x14ac:dyDescent="0.3">
      <c r="B70" s="34">
        <f t="shared" si="4"/>
        <v>7.3999999999999986</v>
      </c>
      <c r="C70" s="78" t="s">
        <v>232</v>
      </c>
      <c r="D70" s="100" t="s">
        <v>80</v>
      </c>
      <c r="E70" s="100">
        <f>1+1</f>
        <v>2</v>
      </c>
      <c r="F70" s="108"/>
      <c r="G70" s="101"/>
    </row>
    <row r="71" spans="2:7" s="109" customFormat="1" ht="30.6" x14ac:dyDescent="0.3">
      <c r="B71" s="34">
        <f t="shared" si="4"/>
        <v>7.4999999999999982</v>
      </c>
      <c r="C71" s="78" t="s">
        <v>214</v>
      </c>
      <c r="D71" s="100" t="s">
        <v>80</v>
      </c>
      <c r="E71" s="100">
        <f>1</f>
        <v>1</v>
      </c>
      <c r="F71" s="108"/>
      <c r="G71" s="101"/>
    </row>
    <row r="72" spans="2:7" s="109" customFormat="1" ht="30.6" x14ac:dyDescent="0.3">
      <c r="B72" s="34">
        <f t="shared" si="4"/>
        <v>7.5999999999999979</v>
      </c>
      <c r="C72" s="78" t="s">
        <v>215</v>
      </c>
      <c r="D72" s="100" t="s">
        <v>80</v>
      </c>
      <c r="E72" s="100">
        <f>3</f>
        <v>3</v>
      </c>
      <c r="F72" s="108"/>
      <c r="G72" s="101"/>
    </row>
    <row r="73" spans="2:7" s="109" customFormat="1" ht="30.6" x14ac:dyDescent="0.3">
      <c r="B73" s="34">
        <f t="shared" si="4"/>
        <v>7.6999999999999975</v>
      </c>
      <c r="C73" s="78" t="s">
        <v>258</v>
      </c>
      <c r="D73" s="100" t="s">
        <v>80</v>
      </c>
      <c r="E73" s="100">
        <f>2</f>
        <v>2</v>
      </c>
      <c r="F73" s="108"/>
      <c r="G73" s="101"/>
    </row>
    <row r="74" spans="2:7" s="109" customFormat="1" ht="30.6" x14ac:dyDescent="0.3">
      <c r="B74" s="34">
        <f>B72+0.1</f>
        <v>7.6999999999999975</v>
      </c>
      <c r="C74" s="78" t="s">
        <v>224</v>
      </c>
      <c r="D74" s="100" t="s">
        <v>80</v>
      </c>
      <c r="E74" s="100">
        <f>1</f>
        <v>1</v>
      </c>
      <c r="F74" s="108"/>
      <c r="G74" s="101"/>
    </row>
    <row r="75" spans="2:7" s="109" customFormat="1" ht="30.6" x14ac:dyDescent="0.3">
      <c r="B75" s="34">
        <f t="shared" si="4"/>
        <v>7.7999999999999972</v>
      </c>
      <c r="C75" s="78" t="s">
        <v>223</v>
      </c>
      <c r="D75" s="100" t="s">
        <v>86</v>
      </c>
      <c r="E75" s="100">
        <v>1</v>
      </c>
      <c r="F75" s="108"/>
      <c r="G75" s="101"/>
    </row>
    <row r="76" spans="2:7" s="109" customFormat="1" ht="30.6" x14ac:dyDescent="0.3">
      <c r="B76" s="34">
        <f>B74+0.1</f>
        <v>7.7999999999999972</v>
      </c>
      <c r="C76" s="78" t="s">
        <v>234</v>
      </c>
      <c r="D76" s="100" t="s">
        <v>86</v>
      </c>
      <c r="E76" s="100">
        <v>1</v>
      </c>
      <c r="F76" s="108"/>
      <c r="G76" s="101"/>
    </row>
    <row r="77" spans="2:7" s="109" customFormat="1" ht="30.6" x14ac:dyDescent="0.3">
      <c r="B77" s="34">
        <f>B75+0.1</f>
        <v>7.8999999999999968</v>
      </c>
      <c r="C77" s="78" t="s">
        <v>233</v>
      </c>
      <c r="D77" s="100" t="s">
        <v>86</v>
      </c>
      <c r="E77" s="100">
        <v>1</v>
      </c>
      <c r="F77" s="108"/>
      <c r="G77" s="101"/>
    </row>
    <row r="78" spans="2:7" s="109" customFormat="1" ht="40.799999999999997" x14ac:dyDescent="0.3">
      <c r="B78" s="110">
        <f>B66+0.1</f>
        <v>7.1</v>
      </c>
      <c r="C78" s="78" t="s">
        <v>318</v>
      </c>
      <c r="D78" s="100" t="s">
        <v>86</v>
      </c>
      <c r="E78" s="100">
        <v>1</v>
      </c>
      <c r="F78" s="108"/>
      <c r="G78" s="101"/>
    </row>
    <row r="79" spans="2:7" s="109" customFormat="1" ht="31.2" thickBot="1" x14ac:dyDescent="0.35">
      <c r="B79" s="111">
        <f>B78+0.01</f>
        <v>7.1099999999999994</v>
      </c>
      <c r="C79" s="112" t="s">
        <v>259</v>
      </c>
      <c r="D79" s="113" t="s">
        <v>86</v>
      </c>
      <c r="E79" s="113">
        <v>1</v>
      </c>
      <c r="F79" s="114"/>
      <c r="G79" s="115">
        <v>150000</v>
      </c>
    </row>
    <row r="80" spans="2:7" ht="14.4" thickBot="1" x14ac:dyDescent="0.3">
      <c r="B80" s="88"/>
      <c r="C80" s="89" t="s">
        <v>78</v>
      </c>
      <c r="D80" s="116"/>
      <c r="E80" s="117"/>
      <c r="F80" s="90"/>
      <c r="G80" s="91"/>
    </row>
    <row r="81" spans="2:2" x14ac:dyDescent="0.25">
      <c r="B81" s="118"/>
    </row>
    <row r="82" spans="2:2" x14ac:dyDescent="0.25">
      <c r="B82" s="118"/>
    </row>
    <row r="83" spans="2:2" x14ac:dyDescent="0.25">
      <c r="B83" s="118"/>
    </row>
    <row r="84" spans="2:2" x14ac:dyDescent="0.25">
      <c r="B84" s="118"/>
    </row>
    <row r="85" spans="2:2" x14ac:dyDescent="0.25">
      <c r="B85" s="118"/>
    </row>
    <row r="86" spans="2:2" x14ac:dyDescent="0.25">
      <c r="B86" s="118"/>
    </row>
    <row r="87" spans="2:2" x14ac:dyDescent="0.25">
      <c r="B87" s="118"/>
    </row>
    <row r="88" spans="2:2" x14ac:dyDescent="0.25">
      <c r="B88" s="118"/>
    </row>
    <row r="89" spans="2:2" x14ac:dyDescent="0.25">
      <c r="B89" s="118"/>
    </row>
    <row r="90" spans="2:2" x14ac:dyDescent="0.25">
      <c r="B90" s="118"/>
    </row>
    <row r="91" spans="2:2" x14ac:dyDescent="0.25">
      <c r="B91" s="118"/>
    </row>
    <row r="92" spans="2:2" x14ac:dyDescent="0.25">
      <c r="B92" s="118"/>
    </row>
    <row r="93" spans="2:2" x14ac:dyDescent="0.25">
      <c r="B93" s="118"/>
    </row>
    <row r="94" spans="2:2" x14ac:dyDescent="0.25">
      <c r="B94" s="118"/>
    </row>
    <row r="95" spans="2:2" x14ac:dyDescent="0.25">
      <c r="B95" s="118"/>
    </row>
    <row r="96" spans="2:2" x14ac:dyDescent="0.25">
      <c r="B96" s="118"/>
    </row>
    <row r="97" spans="2:2" x14ac:dyDescent="0.25">
      <c r="B97" s="118"/>
    </row>
    <row r="98" spans="2:2" x14ac:dyDescent="0.25">
      <c r="B98" s="118"/>
    </row>
    <row r="99" spans="2:2" x14ac:dyDescent="0.25">
      <c r="B99" s="118"/>
    </row>
    <row r="100" spans="2:2" x14ac:dyDescent="0.25">
      <c r="B100" s="118"/>
    </row>
    <row r="101" spans="2:2" x14ac:dyDescent="0.25">
      <c r="B101" s="118"/>
    </row>
    <row r="102" spans="2:2" x14ac:dyDescent="0.25">
      <c r="B102" s="118"/>
    </row>
    <row r="103" spans="2:2" x14ac:dyDescent="0.25">
      <c r="B103" s="118"/>
    </row>
    <row r="104" spans="2:2" x14ac:dyDescent="0.25">
      <c r="B104" s="118"/>
    </row>
    <row r="105" spans="2:2" x14ac:dyDescent="0.25">
      <c r="B105" s="118"/>
    </row>
    <row r="106" spans="2:2" x14ac:dyDescent="0.25">
      <c r="B106" s="118"/>
    </row>
    <row r="107" spans="2:2" x14ac:dyDescent="0.25">
      <c r="B107" s="118"/>
    </row>
    <row r="108" spans="2:2" x14ac:dyDescent="0.25">
      <c r="B108" s="118"/>
    </row>
    <row r="109" spans="2:2" x14ac:dyDescent="0.25">
      <c r="B109" s="118"/>
    </row>
    <row r="110" spans="2:2" x14ac:dyDescent="0.25">
      <c r="B110" s="118"/>
    </row>
    <row r="111" spans="2:2" x14ac:dyDescent="0.25">
      <c r="B111" s="118"/>
    </row>
    <row r="112" spans="2:2" x14ac:dyDescent="0.25">
      <c r="B112" s="118"/>
    </row>
    <row r="113" spans="2:2" x14ac:dyDescent="0.25">
      <c r="B113" s="118"/>
    </row>
    <row r="114" spans="2:2" x14ac:dyDescent="0.25">
      <c r="B114" s="118"/>
    </row>
    <row r="115" spans="2:2" x14ac:dyDescent="0.25">
      <c r="B115" s="118"/>
    </row>
    <row r="116" spans="2:2" x14ac:dyDescent="0.25">
      <c r="B116" s="118"/>
    </row>
  </sheetData>
  <mergeCells count="9">
    <mergeCell ref="C2:F4"/>
    <mergeCell ref="B8:G8"/>
    <mergeCell ref="B9:G9"/>
    <mergeCell ref="G11:G12"/>
    <mergeCell ref="B11:B12"/>
    <mergeCell ref="C11:C12"/>
    <mergeCell ref="D11:D12"/>
    <mergeCell ref="E11:E12"/>
    <mergeCell ref="F11:F12"/>
  </mergeCells>
  <printOptions horizontalCentered="1"/>
  <pageMargins left="0.39370078740157483" right="0.39370078740157483" top="0.39370078740157483" bottom="0.39370078740157483" header="0" footer="0.19685039370078741"/>
  <pageSetup paperSize="9" scale="70" orientation="portrait" r:id="rId1"/>
  <headerFooter>
    <oddFooter>&amp;L1538 Ahmed Kathrada Hospital Oncology&amp;C&amp;A&amp;RPage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BCDD5-3454-4FBE-8D70-16E0D6F891E7}">
  <dimension ref="B1:G220"/>
  <sheetViews>
    <sheetView zoomScaleNormal="100" workbookViewId="0">
      <pane ySplit="11" topLeftCell="A24" activePane="bottomLeft" state="frozen"/>
      <selection pane="bottomLeft" activeCell="A12" sqref="A12:XFD12"/>
    </sheetView>
  </sheetViews>
  <sheetFormatPr defaultColWidth="9.109375" defaultRowHeight="13.8" x14ac:dyDescent="0.25"/>
  <cols>
    <col min="1" max="1" width="3.6640625" style="6" customWidth="1"/>
    <col min="2" max="2" width="6.6640625" style="6" customWidth="1"/>
    <col min="3" max="3" width="38.77734375" style="6" customWidth="1"/>
    <col min="4" max="4" width="8.88671875" style="6" customWidth="1"/>
    <col min="5" max="5" width="11.5546875" style="6" customWidth="1"/>
    <col min="6" max="6" width="23.6640625" style="7" customWidth="1"/>
    <col min="7" max="7" width="31.44140625" style="7" customWidth="1"/>
    <col min="8" max="16384" width="9.109375" style="6"/>
  </cols>
  <sheetData>
    <row r="1" spans="2:7" x14ac:dyDescent="0.25">
      <c r="D1" s="119"/>
      <c r="E1" s="119"/>
      <c r="F1" s="119"/>
    </row>
    <row r="2" spans="2:7" x14ac:dyDescent="0.25">
      <c r="D2" s="119"/>
      <c r="E2" s="119"/>
      <c r="F2" s="119"/>
    </row>
    <row r="3" spans="2:7" x14ac:dyDescent="0.25">
      <c r="B3" s="59"/>
      <c r="C3" s="59"/>
      <c r="D3" s="119"/>
      <c r="E3" s="119"/>
      <c r="F3" s="119"/>
      <c r="G3" s="60"/>
    </row>
    <row r="4" spans="2:7" x14ac:dyDescent="0.25">
      <c r="B4" s="59"/>
      <c r="C4" s="59"/>
      <c r="D4" s="59"/>
      <c r="E4" s="59"/>
      <c r="F4" s="60"/>
      <c r="G4" s="60"/>
    </row>
    <row r="5" spans="2:7" x14ac:dyDescent="0.25">
      <c r="B5" s="121" t="str">
        <f>'P&amp;G''s'!B7</f>
        <v>APPOINTMENT OF A CONTRACTOR FOR THE LABORATORY EQUIPMENT INSTALLATION CONTRACT</v>
      </c>
      <c r="C5" s="59"/>
      <c r="D5" s="59"/>
      <c r="E5" s="59"/>
      <c r="F5" s="60"/>
      <c r="G5" s="60"/>
    </row>
    <row r="6" spans="2:7" x14ac:dyDescent="0.25">
      <c r="B6" s="121" t="str">
        <f>'P&amp;G''s'!B8</f>
        <v>FOR THE COUNCIL FOR GEOSCIENCE IN SILVERTON, PRETORIA</v>
      </c>
      <c r="C6" s="59"/>
      <c r="D6" s="59"/>
      <c r="E6" s="59"/>
      <c r="F6" s="60"/>
      <c r="G6" s="60"/>
    </row>
    <row r="7" spans="2:7" x14ac:dyDescent="0.25">
      <c r="B7" s="122" t="s">
        <v>142</v>
      </c>
      <c r="C7" s="122"/>
      <c r="D7" s="122"/>
      <c r="E7" s="122"/>
      <c r="F7" s="122"/>
      <c r="G7" s="122"/>
    </row>
    <row r="8" spans="2:7" x14ac:dyDescent="0.25">
      <c r="B8" s="95" t="str">
        <f>'Section 2'!B9</f>
        <v>All equipment must be supplied as per detail specification</v>
      </c>
      <c r="C8" s="95"/>
      <c r="D8" s="95"/>
      <c r="E8" s="95"/>
      <c r="F8" s="95"/>
      <c r="G8" s="95"/>
    </row>
    <row r="9" spans="2:7" ht="14.4" thickBot="1" x14ac:dyDescent="0.3">
      <c r="B9" s="11"/>
      <c r="C9" s="10"/>
      <c r="D9" s="10"/>
      <c r="E9" s="12"/>
      <c r="F9" s="13"/>
      <c r="G9" s="13"/>
    </row>
    <row r="10" spans="2:7" ht="22.5" customHeight="1" x14ac:dyDescent="0.25">
      <c r="B10" s="14" t="s">
        <v>0</v>
      </c>
      <c r="C10" s="15" t="s">
        <v>1</v>
      </c>
      <c r="D10" s="15" t="s">
        <v>2</v>
      </c>
      <c r="E10" s="15" t="s">
        <v>69</v>
      </c>
      <c r="F10" s="68" t="s">
        <v>3</v>
      </c>
      <c r="G10" s="69" t="s">
        <v>4</v>
      </c>
    </row>
    <row r="11" spans="2:7" ht="22.5" customHeight="1" thickBot="1" x14ac:dyDescent="0.3">
      <c r="B11" s="18"/>
      <c r="C11" s="19"/>
      <c r="D11" s="19"/>
      <c r="E11" s="19"/>
      <c r="F11" s="70"/>
      <c r="G11" s="71"/>
    </row>
    <row r="12" spans="2:7" ht="40.799999999999997" x14ac:dyDescent="0.25">
      <c r="B12" s="96">
        <v>1</v>
      </c>
      <c r="C12" s="97" t="s">
        <v>143</v>
      </c>
      <c r="D12" s="98"/>
      <c r="E12" s="98"/>
      <c r="F12" s="74"/>
      <c r="G12" s="99"/>
    </row>
    <row r="13" spans="2:7" x14ac:dyDescent="0.25">
      <c r="B13" s="34">
        <f t="shared" ref="B13:B15" si="0">B12+0.1</f>
        <v>1.1000000000000001</v>
      </c>
      <c r="C13" s="78" t="s">
        <v>102</v>
      </c>
      <c r="D13" s="100" t="s">
        <v>80</v>
      </c>
      <c r="E13" s="100">
        <f>2+1</f>
        <v>3</v>
      </c>
      <c r="F13" s="79"/>
      <c r="G13" s="101"/>
    </row>
    <row r="14" spans="2:7" x14ac:dyDescent="0.25">
      <c r="B14" s="34">
        <f t="shared" si="0"/>
        <v>1.2000000000000002</v>
      </c>
      <c r="C14" s="78" t="s">
        <v>103</v>
      </c>
      <c r="D14" s="100" t="s">
        <v>80</v>
      </c>
      <c r="E14" s="100">
        <f>1+2</f>
        <v>3</v>
      </c>
      <c r="F14" s="79"/>
      <c r="G14" s="101"/>
    </row>
    <row r="15" spans="2:7" ht="14.4" customHeight="1" x14ac:dyDescent="0.25">
      <c r="B15" s="34">
        <f t="shared" si="0"/>
        <v>1.3000000000000003</v>
      </c>
      <c r="C15" s="78" t="s">
        <v>105</v>
      </c>
      <c r="D15" s="100" t="s">
        <v>80</v>
      </c>
      <c r="E15" s="123">
        <v>8</v>
      </c>
      <c r="F15" s="79"/>
      <c r="G15" s="101"/>
    </row>
    <row r="16" spans="2:7" ht="28.8" customHeight="1" x14ac:dyDescent="0.25">
      <c r="B16" s="34">
        <f>B15+0.1</f>
        <v>1.4000000000000004</v>
      </c>
      <c r="C16" s="1" t="s">
        <v>147</v>
      </c>
      <c r="D16" s="100" t="s">
        <v>80</v>
      </c>
      <c r="E16" s="123">
        <f>E13+E14+E15</f>
        <v>14</v>
      </c>
      <c r="F16" s="79"/>
      <c r="G16" s="101"/>
    </row>
    <row r="17" spans="2:7" x14ac:dyDescent="0.25">
      <c r="B17" s="34"/>
      <c r="C17" s="78"/>
      <c r="D17" s="100"/>
      <c r="E17" s="100"/>
      <c r="F17" s="79"/>
      <c r="G17" s="101"/>
    </row>
    <row r="18" spans="2:7" ht="51" x14ac:dyDescent="0.25">
      <c r="B18" s="103">
        <v>2</v>
      </c>
      <c r="C18" s="104" t="s">
        <v>144</v>
      </c>
      <c r="D18" s="100"/>
      <c r="E18" s="100"/>
      <c r="F18" s="79"/>
      <c r="G18" s="101"/>
    </row>
    <row r="19" spans="2:7" x14ac:dyDescent="0.25">
      <c r="B19" s="34">
        <f>B18+0.1</f>
        <v>2.1</v>
      </c>
      <c r="C19" s="78" t="s">
        <v>105</v>
      </c>
      <c r="D19" s="100" t="s">
        <v>80</v>
      </c>
      <c r="E19" s="105">
        <f>4</f>
        <v>4</v>
      </c>
      <c r="F19" s="79"/>
      <c r="G19" s="101"/>
    </row>
    <row r="20" spans="2:7" ht="28.2" customHeight="1" x14ac:dyDescent="0.25">
      <c r="B20" s="34">
        <f>B19+0.1</f>
        <v>2.2000000000000002</v>
      </c>
      <c r="C20" s="1" t="s">
        <v>147</v>
      </c>
      <c r="D20" s="100" t="s">
        <v>80</v>
      </c>
      <c r="E20" s="123">
        <f>E19</f>
        <v>4</v>
      </c>
      <c r="F20" s="79"/>
      <c r="G20" s="101"/>
    </row>
    <row r="21" spans="2:7" x14ac:dyDescent="0.25">
      <c r="B21" s="34"/>
      <c r="C21" s="1"/>
      <c r="D21" s="100"/>
      <c r="E21" s="105"/>
      <c r="F21" s="79"/>
      <c r="G21" s="101"/>
    </row>
    <row r="22" spans="2:7" ht="51" x14ac:dyDescent="0.25">
      <c r="B22" s="103">
        <v>3</v>
      </c>
      <c r="C22" s="104" t="s">
        <v>145</v>
      </c>
      <c r="D22" s="100"/>
      <c r="E22" s="100"/>
      <c r="F22" s="79"/>
      <c r="G22" s="101"/>
    </row>
    <row r="23" spans="2:7" ht="30.6" x14ac:dyDescent="0.25">
      <c r="B23" s="34">
        <f>B22+0.1</f>
        <v>3.1</v>
      </c>
      <c r="C23" s="78" t="s">
        <v>237</v>
      </c>
      <c r="D23" s="100" t="s">
        <v>80</v>
      </c>
      <c r="E23" s="100">
        <v>1</v>
      </c>
      <c r="F23" s="79"/>
      <c r="G23" s="101"/>
    </row>
    <row r="24" spans="2:7" ht="30.6" x14ac:dyDescent="0.25">
      <c r="B24" s="34">
        <f>B23+0.1</f>
        <v>3.2</v>
      </c>
      <c r="C24" s="78" t="s">
        <v>238</v>
      </c>
      <c r="D24" s="100" t="s">
        <v>80</v>
      </c>
      <c r="E24" s="100">
        <f>1</f>
        <v>1</v>
      </c>
      <c r="F24" s="79"/>
      <c r="G24" s="101"/>
    </row>
    <row r="25" spans="2:7" ht="28.8" customHeight="1" x14ac:dyDescent="0.25">
      <c r="B25" s="34">
        <f>B24+0.1</f>
        <v>3.3000000000000003</v>
      </c>
      <c r="C25" s="1" t="s">
        <v>146</v>
      </c>
      <c r="D25" s="100" t="s">
        <v>80</v>
      </c>
      <c r="E25" s="123">
        <f>E23+E24</f>
        <v>2</v>
      </c>
      <c r="F25" s="108"/>
      <c r="G25" s="101"/>
    </row>
    <row r="26" spans="2:7" x14ac:dyDescent="0.25">
      <c r="B26" s="34"/>
      <c r="C26" s="78"/>
      <c r="D26" s="100"/>
      <c r="E26" s="100"/>
      <c r="F26" s="108"/>
      <c r="G26" s="101"/>
    </row>
    <row r="27" spans="2:7" ht="40.799999999999997" x14ac:dyDescent="0.25">
      <c r="B27" s="103">
        <v>4</v>
      </c>
      <c r="C27" s="104" t="s">
        <v>246</v>
      </c>
      <c r="D27" s="100"/>
      <c r="E27" s="100"/>
      <c r="F27" s="108"/>
      <c r="G27" s="101"/>
    </row>
    <row r="28" spans="2:7" ht="30.6" x14ac:dyDescent="0.25">
      <c r="B28" s="34">
        <f>B27+0.1</f>
        <v>4.0999999999999996</v>
      </c>
      <c r="C28" s="78" t="s">
        <v>250</v>
      </c>
      <c r="D28" s="100" t="s">
        <v>80</v>
      </c>
      <c r="E28" s="100">
        <f>1</f>
        <v>1</v>
      </c>
      <c r="F28" s="108"/>
      <c r="G28" s="101"/>
    </row>
    <row r="29" spans="2:7" ht="30.6" x14ac:dyDescent="0.25">
      <c r="B29" s="34">
        <f>B28+0.1</f>
        <v>4.1999999999999993</v>
      </c>
      <c r="C29" s="78" t="s">
        <v>247</v>
      </c>
      <c r="D29" s="100" t="s">
        <v>80</v>
      </c>
      <c r="E29" s="100">
        <f>1</f>
        <v>1</v>
      </c>
      <c r="F29" s="108"/>
      <c r="G29" s="101"/>
    </row>
    <row r="30" spans="2:7" x14ac:dyDescent="0.25">
      <c r="B30" s="34"/>
      <c r="C30" s="78"/>
      <c r="D30" s="100"/>
      <c r="E30" s="100"/>
      <c r="F30" s="108"/>
      <c r="G30" s="101"/>
    </row>
    <row r="31" spans="2:7" ht="61.2" x14ac:dyDescent="0.25">
      <c r="B31" s="103">
        <v>5</v>
      </c>
      <c r="C31" s="104" t="s">
        <v>181</v>
      </c>
      <c r="D31" s="100"/>
      <c r="E31" s="100"/>
      <c r="F31" s="108"/>
      <c r="G31" s="101"/>
    </row>
    <row r="32" spans="2:7" x14ac:dyDescent="0.25">
      <c r="B32" s="34">
        <f>B31+0.1</f>
        <v>5.0999999999999996</v>
      </c>
      <c r="C32" s="78" t="s">
        <v>251</v>
      </c>
      <c r="D32" s="100" t="s">
        <v>80</v>
      </c>
      <c r="E32" s="100">
        <f>1</f>
        <v>1</v>
      </c>
      <c r="F32" s="108"/>
      <c r="G32" s="101"/>
    </row>
    <row r="33" spans="2:7" x14ac:dyDescent="0.25">
      <c r="B33" s="34">
        <f>B32+0.1</f>
        <v>5.1999999999999993</v>
      </c>
      <c r="C33" s="78" t="s">
        <v>182</v>
      </c>
      <c r="D33" s="100" t="s">
        <v>80</v>
      </c>
      <c r="E33" s="100">
        <f>1+2+1+1</f>
        <v>5</v>
      </c>
      <c r="F33" s="108"/>
      <c r="G33" s="101"/>
    </row>
    <row r="34" spans="2:7" x14ac:dyDescent="0.25">
      <c r="B34" s="34">
        <f>B33+0.1</f>
        <v>5.2999999999999989</v>
      </c>
      <c r="C34" s="78" t="s">
        <v>229</v>
      </c>
      <c r="D34" s="100" t="s">
        <v>80</v>
      </c>
      <c r="E34" s="100">
        <f>1+1+1</f>
        <v>3</v>
      </c>
      <c r="F34" s="108"/>
      <c r="G34" s="101"/>
    </row>
    <row r="35" spans="2:7" x14ac:dyDescent="0.25">
      <c r="B35" s="34">
        <f>B34+0.1</f>
        <v>5.3999999999999986</v>
      </c>
      <c r="C35" s="78" t="s">
        <v>184</v>
      </c>
      <c r="D35" s="100" t="s">
        <v>80</v>
      </c>
      <c r="E35" s="100">
        <f>1+1</f>
        <v>2</v>
      </c>
      <c r="F35" s="108"/>
      <c r="G35" s="101"/>
    </row>
    <row r="36" spans="2:7" x14ac:dyDescent="0.25">
      <c r="B36" s="34">
        <f t="shared" ref="B36" si="1">B35+0.1</f>
        <v>5.4999999999999982</v>
      </c>
      <c r="C36" s="78" t="s">
        <v>183</v>
      </c>
      <c r="D36" s="100" t="s">
        <v>80</v>
      </c>
      <c r="E36" s="100">
        <f>2</f>
        <v>2</v>
      </c>
      <c r="F36" s="108"/>
      <c r="G36" s="101"/>
    </row>
    <row r="37" spans="2:7" x14ac:dyDescent="0.25">
      <c r="B37" s="34">
        <f t="shared" ref="B37:B40" si="2">B36+0.1</f>
        <v>5.5999999999999979</v>
      </c>
      <c r="C37" s="78" t="s">
        <v>208</v>
      </c>
      <c r="D37" s="100" t="s">
        <v>80</v>
      </c>
      <c r="E37" s="100">
        <f>1</f>
        <v>1</v>
      </c>
      <c r="F37" s="108"/>
      <c r="G37" s="101"/>
    </row>
    <row r="38" spans="2:7" x14ac:dyDescent="0.25">
      <c r="B38" s="34">
        <f t="shared" si="2"/>
        <v>5.6999999999999975</v>
      </c>
      <c r="C38" s="78" t="s">
        <v>190</v>
      </c>
      <c r="D38" s="100" t="s">
        <v>80</v>
      </c>
      <c r="E38" s="100">
        <f>1+1</f>
        <v>2</v>
      </c>
      <c r="F38" s="108"/>
      <c r="G38" s="101"/>
    </row>
    <row r="39" spans="2:7" x14ac:dyDescent="0.25">
      <c r="B39" s="34">
        <f t="shared" si="2"/>
        <v>5.7999999999999972</v>
      </c>
      <c r="C39" s="78" t="s">
        <v>220</v>
      </c>
      <c r="D39" s="100" t="s">
        <v>80</v>
      </c>
      <c r="E39" s="100">
        <f>1</f>
        <v>1</v>
      </c>
      <c r="F39" s="108"/>
      <c r="G39" s="101"/>
    </row>
    <row r="40" spans="2:7" x14ac:dyDescent="0.25">
      <c r="B40" s="34">
        <f t="shared" si="2"/>
        <v>5.8999999999999968</v>
      </c>
      <c r="C40" s="78" t="s">
        <v>217</v>
      </c>
      <c r="D40" s="100" t="s">
        <v>80</v>
      </c>
      <c r="E40" s="100">
        <f>1</f>
        <v>1</v>
      </c>
      <c r="F40" s="108"/>
      <c r="G40" s="101"/>
    </row>
    <row r="41" spans="2:7" x14ac:dyDescent="0.25">
      <c r="B41" s="34"/>
      <c r="C41" s="78"/>
      <c r="D41" s="100"/>
      <c r="E41" s="100"/>
      <c r="F41" s="108"/>
      <c r="G41" s="101"/>
    </row>
    <row r="42" spans="2:7" ht="30.6" x14ac:dyDescent="0.25">
      <c r="B42" s="103">
        <v>6</v>
      </c>
      <c r="C42" s="104" t="s">
        <v>148</v>
      </c>
      <c r="D42" s="100"/>
      <c r="E42" s="100"/>
      <c r="F42" s="108"/>
      <c r="G42" s="101"/>
    </row>
    <row r="43" spans="2:7" x14ac:dyDescent="0.25">
      <c r="B43" s="34">
        <f t="shared" ref="B43:B50" si="3">B42+0.1</f>
        <v>6.1</v>
      </c>
      <c r="C43" s="78" t="s">
        <v>130</v>
      </c>
      <c r="D43" s="100" t="s">
        <v>5</v>
      </c>
      <c r="E43" s="100">
        <f>32</f>
        <v>32</v>
      </c>
      <c r="F43" s="108"/>
      <c r="G43" s="101"/>
    </row>
    <row r="44" spans="2:7" x14ac:dyDescent="0.25">
      <c r="B44" s="34">
        <f t="shared" si="3"/>
        <v>6.1999999999999993</v>
      </c>
      <c r="C44" s="78" t="s">
        <v>131</v>
      </c>
      <c r="D44" s="100" t="s">
        <v>5</v>
      </c>
      <c r="E44" s="100">
        <f>6+25+4+4+4+4+4+2+40</f>
        <v>93</v>
      </c>
      <c r="F44" s="108"/>
      <c r="G44" s="101"/>
    </row>
    <row r="45" spans="2:7" x14ac:dyDescent="0.25">
      <c r="B45" s="34">
        <f t="shared" si="3"/>
        <v>6.2999999999999989</v>
      </c>
      <c r="C45" s="78" t="s">
        <v>132</v>
      </c>
      <c r="D45" s="100" t="s">
        <v>5</v>
      </c>
      <c r="E45" s="100">
        <f>42+32+2+2+44</f>
        <v>122</v>
      </c>
      <c r="F45" s="108"/>
      <c r="G45" s="101"/>
    </row>
    <row r="46" spans="2:7" x14ac:dyDescent="0.25">
      <c r="B46" s="34">
        <f t="shared" si="3"/>
        <v>6.3999999999999986</v>
      </c>
      <c r="C46" s="78" t="s">
        <v>133</v>
      </c>
      <c r="D46" s="100" t="s">
        <v>5</v>
      </c>
      <c r="E46" s="100">
        <f>7+30</f>
        <v>37</v>
      </c>
      <c r="F46" s="108"/>
      <c r="G46" s="101"/>
    </row>
    <row r="47" spans="2:7" x14ac:dyDescent="0.25">
      <c r="B47" s="34">
        <f t="shared" si="3"/>
        <v>6.4999999999999982</v>
      </c>
      <c r="C47" s="78" t="s">
        <v>134</v>
      </c>
      <c r="D47" s="100" t="s">
        <v>5</v>
      </c>
      <c r="E47" s="100">
        <f>5</f>
        <v>5</v>
      </c>
      <c r="F47" s="108"/>
      <c r="G47" s="101"/>
    </row>
    <row r="48" spans="2:7" x14ac:dyDescent="0.25">
      <c r="B48" s="34">
        <f t="shared" si="3"/>
        <v>6.5999999999999979</v>
      </c>
      <c r="C48" s="78" t="s">
        <v>135</v>
      </c>
      <c r="D48" s="100" t="s">
        <v>5</v>
      </c>
      <c r="E48" s="100">
        <f>6</f>
        <v>6</v>
      </c>
      <c r="F48" s="108"/>
      <c r="G48" s="101"/>
    </row>
    <row r="49" spans="2:7" x14ac:dyDescent="0.25">
      <c r="B49" s="34">
        <f t="shared" si="3"/>
        <v>6.6999999999999975</v>
      </c>
      <c r="C49" s="78" t="s">
        <v>136</v>
      </c>
      <c r="D49" s="100" t="s">
        <v>5</v>
      </c>
      <c r="E49" s="100">
        <f>10+32</f>
        <v>42</v>
      </c>
      <c r="F49" s="108"/>
      <c r="G49" s="101"/>
    </row>
    <row r="50" spans="2:7" x14ac:dyDescent="0.25">
      <c r="B50" s="34">
        <f t="shared" si="3"/>
        <v>6.7999999999999972</v>
      </c>
      <c r="C50" s="78" t="s">
        <v>137</v>
      </c>
      <c r="D50" s="100" t="s">
        <v>5</v>
      </c>
      <c r="E50" s="100">
        <f>26+44</f>
        <v>70</v>
      </c>
      <c r="F50" s="108"/>
      <c r="G50" s="101"/>
    </row>
    <row r="51" spans="2:7" x14ac:dyDescent="0.25">
      <c r="B51" s="34"/>
      <c r="C51" s="78"/>
      <c r="D51" s="100"/>
      <c r="E51" s="100"/>
      <c r="F51" s="108"/>
      <c r="G51" s="101"/>
    </row>
    <row r="52" spans="2:7" ht="30.6" x14ac:dyDescent="0.25">
      <c r="B52" s="103">
        <v>7</v>
      </c>
      <c r="C52" s="104" t="s">
        <v>149</v>
      </c>
      <c r="D52" s="100"/>
      <c r="E52" s="100"/>
      <c r="F52" s="108"/>
      <c r="G52" s="101"/>
    </row>
    <row r="53" spans="2:7" x14ac:dyDescent="0.25">
      <c r="B53" s="34">
        <f t="shared" ref="B53:B56" si="4">B52+0.1</f>
        <v>7.1</v>
      </c>
      <c r="C53" s="78" t="s">
        <v>130</v>
      </c>
      <c r="D53" s="100" t="s">
        <v>80</v>
      </c>
      <c r="E53" s="100">
        <f>8</f>
        <v>8</v>
      </c>
      <c r="F53" s="108"/>
      <c r="G53" s="101"/>
    </row>
    <row r="54" spans="2:7" x14ac:dyDescent="0.25">
      <c r="B54" s="34">
        <f t="shared" si="4"/>
        <v>7.1999999999999993</v>
      </c>
      <c r="C54" s="78" t="s">
        <v>131</v>
      </c>
      <c r="D54" s="100" t="s">
        <v>80</v>
      </c>
      <c r="E54" s="100">
        <f>4+8</f>
        <v>12</v>
      </c>
      <c r="F54" s="108"/>
      <c r="G54" s="101"/>
    </row>
    <row r="55" spans="2:7" x14ac:dyDescent="0.25">
      <c r="B55" s="34">
        <f t="shared" si="4"/>
        <v>7.2999999999999989</v>
      </c>
      <c r="C55" s="78" t="s">
        <v>132</v>
      </c>
      <c r="D55" s="100" t="s">
        <v>80</v>
      </c>
      <c r="E55" s="100">
        <f>8+6+10</f>
        <v>24</v>
      </c>
      <c r="F55" s="108"/>
      <c r="G55" s="101"/>
    </row>
    <row r="56" spans="2:7" x14ac:dyDescent="0.25">
      <c r="B56" s="34">
        <f t="shared" si="4"/>
        <v>7.3999999999999986</v>
      </c>
      <c r="C56" s="78" t="s">
        <v>133</v>
      </c>
      <c r="D56" s="100" t="s">
        <v>80</v>
      </c>
      <c r="E56" s="100">
        <f>1</f>
        <v>1</v>
      </c>
      <c r="F56" s="108"/>
      <c r="G56" s="101"/>
    </row>
    <row r="57" spans="2:7" x14ac:dyDescent="0.25">
      <c r="B57" s="34">
        <f t="shared" ref="B57:B60" si="5">B56+0.1</f>
        <v>7.4999999999999982</v>
      </c>
      <c r="C57" s="78" t="s">
        <v>134</v>
      </c>
      <c r="D57" s="100" t="s">
        <v>80</v>
      </c>
      <c r="E57" s="100">
        <v>1</v>
      </c>
      <c r="F57" s="108"/>
      <c r="G57" s="101"/>
    </row>
    <row r="58" spans="2:7" x14ac:dyDescent="0.25">
      <c r="B58" s="34">
        <f t="shared" si="5"/>
        <v>7.5999999999999979</v>
      </c>
      <c r="C58" s="78" t="s">
        <v>135</v>
      </c>
      <c r="D58" s="100" t="s">
        <v>80</v>
      </c>
      <c r="E58" s="100">
        <v>6</v>
      </c>
      <c r="F58" s="108"/>
      <c r="G58" s="101"/>
    </row>
    <row r="59" spans="2:7" x14ac:dyDescent="0.25">
      <c r="B59" s="34">
        <f t="shared" si="5"/>
        <v>7.6999999999999975</v>
      </c>
      <c r="C59" s="78" t="s">
        <v>136</v>
      </c>
      <c r="D59" s="100" t="s">
        <v>80</v>
      </c>
      <c r="E59" s="100">
        <f>6</f>
        <v>6</v>
      </c>
      <c r="F59" s="108"/>
      <c r="G59" s="101"/>
    </row>
    <row r="60" spans="2:7" x14ac:dyDescent="0.25">
      <c r="B60" s="34">
        <f t="shared" si="5"/>
        <v>7.7999999999999972</v>
      </c>
      <c r="C60" s="78" t="s">
        <v>137</v>
      </c>
      <c r="D60" s="100" t="s">
        <v>80</v>
      </c>
      <c r="E60" s="100">
        <f>9</f>
        <v>9</v>
      </c>
      <c r="F60" s="108"/>
      <c r="G60" s="101"/>
    </row>
    <row r="61" spans="2:7" x14ac:dyDescent="0.25">
      <c r="B61" s="34"/>
      <c r="C61" s="78"/>
      <c r="D61" s="100"/>
      <c r="E61" s="100"/>
      <c r="F61" s="108"/>
      <c r="G61" s="101"/>
    </row>
    <row r="62" spans="2:7" ht="30.6" x14ac:dyDescent="0.25">
      <c r="B62" s="103">
        <v>8</v>
      </c>
      <c r="C62" s="104" t="s">
        <v>150</v>
      </c>
      <c r="D62" s="100"/>
      <c r="E62" s="100"/>
      <c r="F62" s="108"/>
      <c r="G62" s="101"/>
    </row>
    <row r="63" spans="2:7" x14ac:dyDescent="0.25">
      <c r="B63" s="34">
        <f t="shared" ref="B63" si="6">B62+0.1</f>
        <v>8.1</v>
      </c>
      <c r="C63" s="78" t="s">
        <v>137</v>
      </c>
      <c r="D63" s="100" t="s">
        <v>80</v>
      </c>
      <c r="E63" s="100">
        <f>2+2</f>
        <v>4</v>
      </c>
      <c r="F63" s="108"/>
      <c r="G63" s="101"/>
    </row>
    <row r="64" spans="2:7" x14ac:dyDescent="0.25">
      <c r="B64" s="34"/>
      <c r="C64" s="78"/>
      <c r="D64" s="100"/>
      <c r="E64" s="100"/>
      <c r="F64" s="108"/>
      <c r="G64" s="101"/>
    </row>
    <row r="65" spans="2:7" ht="30.6" x14ac:dyDescent="0.25">
      <c r="B65" s="103">
        <v>9</v>
      </c>
      <c r="C65" s="104" t="s">
        <v>151</v>
      </c>
      <c r="D65" s="100"/>
      <c r="E65" s="100"/>
      <c r="F65" s="108"/>
      <c r="G65" s="101"/>
    </row>
    <row r="66" spans="2:7" x14ac:dyDescent="0.25">
      <c r="B66" s="34">
        <f t="shared" ref="B66:B69" si="7">B65+0.1</f>
        <v>9.1</v>
      </c>
      <c r="C66" s="78" t="s">
        <v>152</v>
      </c>
      <c r="D66" s="100" t="s">
        <v>80</v>
      </c>
      <c r="E66" s="100">
        <f t="shared" ref="E66" si="8">2*1</f>
        <v>2</v>
      </c>
      <c r="F66" s="108"/>
      <c r="G66" s="101"/>
    </row>
    <row r="67" spans="2:7" x14ac:dyDescent="0.25">
      <c r="B67" s="34">
        <f t="shared" si="7"/>
        <v>9.1999999999999993</v>
      </c>
      <c r="C67" s="78" t="s">
        <v>153</v>
      </c>
      <c r="D67" s="100" t="s">
        <v>80</v>
      </c>
      <c r="E67" s="100">
        <v>1</v>
      </c>
      <c r="F67" s="108"/>
      <c r="G67" s="101"/>
    </row>
    <row r="68" spans="2:7" x14ac:dyDescent="0.25">
      <c r="B68" s="34">
        <f t="shared" si="7"/>
        <v>9.2999999999999989</v>
      </c>
      <c r="C68" s="78" t="s">
        <v>154</v>
      </c>
      <c r="D68" s="100" t="s">
        <v>80</v>
      </c>
      <c r="E68" s="100">
        <v>1</v>
      </c>
      <c r="F68" s="108"/>
      <c r="G68" s="101"/>
    </row>
    <row r="69" spans="2:7" x14ac:dyDescent="0.25">
      <c r="B69" s="34">
        <f t="shared" si="7"/>
        <v>9.3999999999999986</v>
      </c>
      <c r="C69" s="78" t="s">
        <v>155</v>
      </c>
      <c r="D69" s="100" t="s">
        <v>80</v>
      </c>
      <c r="E69" s="100">
        <v>1</v>
      </c>
      <c r="F69" s="108"/>
      <c r="G69" s="101"/>
    </row>
    <row r="70" spans="2:7" x14ac:dyDescent="0.25">
      <c r="B70" s="110"/>
      <c r="C70" s="78"/>
      <c r="D70" s="100"/>
      <c r="E70" s="100"/>
      <c r="F70" s="108"/>
      <c r="G70" s="101"/>
    </row>
    <row r="71" spans="2:7" ht="30.6" x14ac:dyDescent="0.25">
      <c r="B71" s="124">
        <v>10</v>
      </c>
      <c r="C71" s="104" t="s">
        <v>186</v>
      </c>
      <c r="D71" s="100"/>
      <c r="E71" s="100"/>
      <c r="F71" s="108"/>
      <c r="G71" s="101"/>
    </row>
    <row r="72" spans="2:7" x14ac:dyDescent="0.25">
      <c r="B72" s="34">
        <f>B71+0.1</f>
        <v>10.1</v>
      </c>
      <c r="C72" s="78" t="s">
        <v>131</v>
      </c>
      <c r="D72" s="100" t="s">
        <v>80</v>
      </c>
      <c r="E72" s="102">
        <f>E16</f>
        <v>14</v>
      </c>
      <c r="F72" s="108"/>
      <c r="G72" s="101"/>
    </row>
    <row r="73" spans="2:7" x14ac:dyDescent="0.25">
      <c r="B73" s="34">
        <f t="shared" ref="B73" si="9">B72+0.1</f>
        <v>10.199999999999999</v>
      </c>
      <c r="C73" s="78" t="s">
        <v>133</v>
      </c>
      <c r="D73" s="100" t="s">
        <v>80</v>
      </c>
      <c r="E73" s="100">
        <v>2</v>
      </c>
      <c r="F73" s="108"/>
      <c r="G73" s="101"/>
    </row>
    <row r="74" spans="2:7" x14ac:dyDescent="0.25">
      <c r="B74" s="34"/>
      <c r="C74" s="78"/>
      <c r="D74" s="100"/>
      <c r="E74" s="100"/>
      <c r="F74" s="108"/>
      <c r="G74" s="101"/>
    </row>
    <row r="75" spans="2:7" ht="30.6" x14ac:dyDescent="0.25">
      <c r="B75" s="124">
        <v>11</v>
      </c>
      <c r="C75" s="104" t="s">
        <v>156</v>
      </c>
      <c r="D75" s="100"/>
      <c r="E75" s="100"/>
      <c r="F75" s="108"/>
      <c r="G75" s="101"/>
    </row>
    <row r="76" spans="2:7" x14ac:dyDescent="0.25">
      <c r="B76" s="34">
        <f>B75+0.1</f>
        <v>11.1</v>
      </c>
      <c r="C76" s="78" t="s">
        <v>137</v>
      </c>
      <c r="D76" s="100" t="s">
        <v>80</v>
      </c>
      <c r="E76" s="100">
        <v>1</v>
      </c>
      <c r="F76" s="108"/>
      <c r="G76" s="101"/>
    </row>
    <row r="77" spans="2:7" x14ac:dyDescent="0.25">
      <c r="B77" s="34"/>
      <c r="C77" s="78"/>
      <c r="D77" s="100"/>
      <c r="E77" s="100"/>
      <c r="F77" s="108"/>
      <c r="G77" s="101"/>
    </row>
    <row r="78" spans="2:7" ht="30.6" x14ac:dyDescent="0.25">
      <c r="B78" s="124">
        <v>12</v>
      </c>
      <c r="C78" s="104" t="s">
        <v>157</v>
      </c>
      <c r="D78" s="100"/>
      <c r="E78" s="100"/>
      <c r="F78" s="108"/>
      <c r="G78" s="101"/>
    </row>
    <row r="79" spans="2:7" x14ac:dyDescent="0.25">
      <c r="B79" s="34">
        <f>B78+0.1</f>
        <v>12.1</v>
      </c>
      <c r="C79" s="78" t="s">
        <v>158</v>
      </c>
      <c r="D79" s="100" t="s">
        <v>80</v>
      </c>
      <c r="E79" s="102">
        <f>E72</f>
        <v>14</v>
      </c>
      <c r="F79" s="108"/>
      <c r="G79" s="101"/>
    </row>
    <row r="80" spans="2:7" x14ac:dyDescent="0.25">
      <c r="B80" s="34">
        <f t="shared" ref="B80" si="10">B79+0.1</f>
        <v>12.2</v>
      </c>
      <c r="C80" s="78" t="s">
        <v>159</v>
      </c>
      <c r="D80" s="100" t="s">
        <v>80</v>
      </c>
      <c r="E80" s="100">
        <v>2</v>
      </c>
      <c r="F80" s="108"/>
      <c r="G80" s="101"/>
    </row>
    <row r="81" spans="2:7" x14ac:dyDescent="0.25">
      <c r="B81" s="34"/>
      <c r="C81" s="78"/>
      <c r="D81" s="100"/>
      <c r="E81" s="100"/>
      <c r="F81" s="108"/>
      <c r="G81" s="101"/>
    </row>
    <row r="82" spans="2:7" ht="30.6" x14ac:dyDescent="0.25">
      <c r="B82" s="124">
        <v>13</v>
      </c>
      <c r="C82" s="104" t="s">
        <v>160</v>
      </c>
      <c r="D82" s="100"/>
      <c r="E82" s="100"/>
      <c r="F82" s="108"/>
      <c r="G82" s="101"/>
    </row>
    <row r="83" spans="2:7" x14ac:dyDescent="0.25">
      <c r="B83" s="34">
        <f t="shared" ref="B83:B85" si="11">B82+0.1</f>
        <v>13.1</v>
      </c>
      <c r="C83" s="78" t="s">
        <v>135</v>
      </c>
      <c r="D83" s="100" t="s">
        <v>80</v>
      </c>
      <c r="E83" s="100">
        <v>2</v>
      </c>
      <c r="F83" s="108"/>
      <c r="G83" s="101"/>
    </row>
    <row r="84" spans="2:7" x14ac:dyDescent="0.25">
      <c r="B84" s="34">
        <f t="shared" si="11"/>
        <v>13.2</v>
      </c>
      <c r="C84" s="78" t="s">
        <v>136</v>
      </c>
      <c r="D84" s="100" t="s">
        <v>80</v>
      </c>
      <c r="E84" s="100">
        <v>2</v>
      </c>
      <c r="F84" s="108"/>
      <c r="G84" s="101"/>
    </row>
    <row r="85" spans="2:7" x14ac:dyDescent="0.25">
      <c r="B85" s="34">
        <f t="shared" si="11"/>
        <v>13.299999999999999</v>
      </c>
      <c r="C85" s="78" t="s">
        <v>137</v>
      </c>
      <c r="D85" s="100" t="s">
        <v>80</v>
      </c>
      <c r="E85" s="100">
        <v>2</v>
      </c>
      <c r="F85" s="108"/>
      <c r="G85" s="101"/>
    </row>
    <row r="86" spans="2:7" x14ac:dyDescent="0.25">
      <c r="B86" s="34"/>
      <c r="C86" s="78"/>
      <c r="D86" s="100"/>
      <c r="E86" s="100"/>
      <c r="F86" s="108"/>
      <c r="G86" s="101"/>
    </row>
    <row r="87" spans="2:7" ht="20.399999999999999" x14ac:dyDescent="0.25">
      <c r="B87" s="124">
        <v>14</v>
      </c>
      <c r="C87" s="125" t="s">
        <v>197</v>
      </c>
      <c r="D87" s="100"/>
      <c r="E87" s="100"/>
      <c r="F87" s="108"/>
      <c r="G87" s="101"/>
    </row>
    <row r="88" spans="2:7" x14ac:dyDescent="0.25">
      <c r="B88" s="34">
        <f>B87+0.1</f>
        <v>14.1</v>
      </c>
      <c r="C88" s="78" t="s">
        <v>132</v>
      </c>
      <c r="D88" s="100" t="s">
        <v>5</v>
      </c>
      <c r="E88" s="100">
        <f>3+45+10+20</f>
        <v>78</v>
      </c>
      <c r="F88" s="108"/>
      <c r="G88" s="101"/>
    </row>
    <row r="89" spans="2:7" x14ac:dyDescent="0.25">
      <c r="B89" s="34">
        <f t="shared" ref="B89:B99" si="12">B88+0.1</f>
        <v>14.2</v>
      </c>
      <c r="C89" s="78" t="s">
        <v>200</v>
      </c>
      <c r="D89" s="100" t="s">
        <v>80</v>
      </c>
      <c r="E89" s="100">
        <f>1+6+6+6</f>
        <v>19</v>
      </c>
      <c r="F89" s="108"/>
      <c r="G89" s="101"/>
    </row>
    <row r="90" spans="2:7" x14ac:dyDescent="0.25">
      <c r="B90" s="34">
        <f t="shared" si="12"/>
        <v>14.299999999999999</v>
      </c>
      <c r="C90" s="78" t="s">
        <v>201</v>
      </c>
      <c r="D90" s="100" t="s">
        <v>80</v>
      </c>
      <c r="E90" s="100">
        <f>1</f>
        <v>1</v>
      </c>
      <c r="F90" s="108"/>
      <c r="G90" s="101"/>
    </row>
    <row r="91" spans="2:7" x14ac:dyDescent="0.25">
      <c r="B91" s="34">
        <f>B87+0.1</f>
        <v>14.1</v>
      </c>
      <c r="C91" s="78" t="s">
        <v>209</v>
      </c>
      <c r="D91" s="100" t="s">
        <v>5</v>
      </c>
      <c r="E91" s="100">
        <f>24</f>
        <v>24</v>
      </c>
      <c r="F91" s="108"/>
      <c r="G91" s="101"/>
    </row>
    <row r="92" spans="2:7" x14ac:dyDescent="0.25">
      <c r="B92" s="34">
        <f t="shared" ref="B92:B93" si="13">B91+0.1</f>
        <v>14.2</v>
      </c>
      <c r="C92" s="78" t="s">
        <v>210</v>
      </c>
      <c r="D92" s="100" t="s">
        <v>80</v>
      </c>
      <c r="E92" s="100">
        <f>6</f>
        <v>6</v>
      </c>
      <c r="F92" s="108"/>
      <c r="G92" s="101"/>
    </row>
    <row r="93" spans="2:7" x14ac:dyDescent="0.25">
      <c r="B93" s="34">
        <f t="shared" si="13"/>
        <v>14.299999999999999</v>
      </c>
      <c r="C93" s="78" t="s">
        <v>211</v>
      </c>
      <c r="D93" s="100" t="s">
        <v>80</v>
      </c>
      <c r="E93" s="100">
        <f>1</f>
        <v>1</v>
      </c>
      <c r="F93" s="108"/>
      <c r="G93" s="101"/>
    </row>
    <row r="94" spans="2:7" x14ac:dyDescent="0.25">
      <c r="B94" s="34">
        <f>B90+0.1</f>
        <v>14.399999999999999</v>
      </c>
      <c r="C94" s="78" t="s">
        <v>133</v>
      </c>
      <c r="D94" s="100" t="s">
        <v>5</v>
      </c>
      <c r="E94" s="100">
        <f>8+30+3</f>
        <v>41</v>
      </c>
      <c r="F94" s="108"/>
      <c r="G94" s="101"/>
    </row>
    <row r="95" spans="2:7" x14ac:dyDescent="0.25">
      <c r="B95" s="34">
        <f t="shared" si="12"/>
        <v>14.499999999999998</v>
      </c>
      <c r="C95" s="78" t="s">
        <v>198</v>
      </c>
      <c r="D95" s="100" t="s">
        <v>80</v>
      </c>
      <c r="E95" s="100">
        <f>4+8+1</f>
        <v>13</v>
      </c>
      <c r="F95" s="108"/>
      <c r="G95" s="101"/>
    </row>
    <row r="96" spans="2:7" x14ac:dyDescent="0.25">
      <c r="B96" s="34">
        <f t="shared" si="12"/>
        <v>14.599999999999998</v>
      </c>
      <c r="C96" s="78" t="s">
        <v>199</v>
      </c>
      <c r="D96" s="100" t="s">
        <v>80</v>
      </c>
      <c r="E96" s="100">
        <f>1</f>
        <v>1</v>
      </c>
      <c r="F96" s="108"/>
      <c r="G96" s="101"/>
    </row>
    <row r="97" spans="2:7" x14ac:dyDescent="0.25">
      <c r="B97" s="34">
        <f>B96+0.1</f>
        <v>14.699999999999998</v>
      </c>
      <c r="C97" s="78" t="s">
        <v>134</v>
      </c>
      <c r="D97" s="100" t="s">
        <v>5</v>
      </c>
      <c r="E97" s="100">
        <f>12</f>
        <v>12</v>
      </c>
      <c r="F97" s="108"/>
      <c r="G97" s="101"/>
    </row>
    <row r="98" spans="2:7" x14ac:dyDescent="0.25">
      <c r="B98" s="34">
        <f t="shared" si="12"/>
        <v>14.799999999999997</v>
      </c>
      <c r="C98" s="78" t="s">
        <v>221</v>
      </c>
      <c r="D98" s="100" t="s">
        <v>80</v>
      </c>
      <c r="E98" s="100">
        <f>8</f>
        <v>8</v>
      </c>
      <c r="F98" s="108"/>
      <c r="G98" s="101"/>
    </row>
    <row r="99" spans="2:7" x14ac:dyDescent="0.25">
      <c r="B99" s="34">
        <f t="shared" si="12"/>
        <v>14.899999999999997</v>
      </c>
      <c r="C99" s="78" t="s">
        <v>135</v>
      </c>
      <c r="D99" s="100" t="s">
        <v>5</v>
      </c>
      <c r="E99" s="100">
        <f>4+3</f>
        <v>7</v>
      </c>
      <c r="F99" s="108"/>
      <c r="G99" s="101"/>
    </row>
    <row r="100" spans="2:7" x14ac:dyDescent="0.25">
      <c r="B100" s="110">
        <f>B88</f>
        <v>14.1</v>
      </c>
      <c r="C100" s="78" t="s">
        <v>204</v>
      </c>
      <c r="D100" s="100" t="s">
        <v>80</v>
      </c>
      <c r="E100" s="100">
        <f>3+3</f>
        <v>6</v>
      </c>
      <c r="F100" s="108"/>
      <c r="G100" s="101"/>
    </row>
    <row r="101" spans="2:7" x14ac:dyDescent="0.25">
      <c r="B101" s="110">
        <f>B100+0.01</f>
        <v>14.11</v>
      </c>
      <c r="C101" s="78" t="s">
        <v>213</v>
      </c>
      <c r="D101" s="100" t="s">
        <v>80</v>
      </c>
      <c r="E101" s="100">
        <f>1</f>
        <v>1</v>
      </c>
      <c r="F101" s="108"/>
      <c r="G101" s="101"/>
    </row>
    <row r="102" spans="2:7" x14ac:dyDescent="0.25">
      <c r="B102" s="110">
        <f>B101+0.01</f>
        <v>14.12</v>
      </c>
      <c r="C102" s="78" t="s">
        <v>205</v>
      </c>
      <c r="D102" s="100" t="s">
        <v>80</v>
      </c>
      <c r="E102" s="100">
        <f>1</f>
        <v>1</v>
      </c>
      <c r="F102" s="108"/>
      <c r="G102" s="101"/>
    </row>
    <row r="103" spans="2:7" x14ac:dyDescent="0.25">
      <c r="B103" s="34"/>
      <c r="C103" s="78"/>
      <c r="D103" s="100"/>
      <c r="E103" s="100"/>
      <c r="F103" s="108"/>
      <c r="G103" s="101"/>
    </row>
    <row r="104" spans="2:7" ht="40.799999999999997" x14ac:dyDescent="0.25">
      <c r="B104" s="124">
        <v>15</v>
      </c>
      <c r="C104" s="126" t="s">
        <v>192</v>
      </c>
      <c r="D104" s="100"/>
      <c r="E104" s="100"/>
      <c r="F104" s="108"/>
      <c r="G104" s="101"/>
    </row>
    <row r="105" spans="2:7" ht="20.399999999999999" x14ac:dyDescent="0.25">
      <c r="B105" s="34">
        <f t="shared" ref="B105:B106" si="14">B104+0.1</f>
        <v>15.1</v>
      </c>
      <c r="C105" s="1" t="s">
        <v>164</v>
      </c>
      <c r="D105" s="100" t="s">
        <v>80</v>
      </c>
      <c r="E105" s="100">
        <f>2</f>
        <v>2</v>
      </c>
      <c r="F105" s="108"/>
      <c r="G105" s="101"/>
    </row>
    <row r="106" spans="2:7" ht="20.399999999999999" x14ac:dyDescent="0.25">
      <c r="B106" s="34">
        <f t="shared" si="14"/>
        <v>15.2</v>
      </c>
      <c r="C106" s="1" t="s">
        <v>165</v>
      </c>
      <c r="D106" s="100" t="s">
        <v>80</v>
      </c>
      <c r="E106" s="123">
        <f>E105</f>
        <v>2</v>
      </c>
      <c r="F106" s="108"/>
      <c r="G106" s="101"/>
    </row>
    <row r="107" spans="2:7" x14ac:dyDescent="0.25">
      <c r="B107" s="34"/>
      <c r="C107" s="78"/>
      <c r="D107" s="100"/>
      <c r="E107" s="100"/>
      <c r="F107" s="108"/>
      <c r="G107" s="101"/>
    </row>
    <row r="108" spans="2:7" ht="40.799999999999997" x14ac:dyDescent="0.25">
      <c r="B108" s="124">
        <v>16</v>
      </c>
      <c r="C108" s="127" t="s">
        <v>166</v>
      </c>
      <c r="D108" s="2"/>
      <c r="E108" s="100"/>
      <c r="F108" s="108"/>
      <c r="G108" s="101"/>
    </row>
    <row r="109" spans="2:7" x14ac:dyDescent="0.25">
      <c r="B109" s="34">
        <f t="shared" ref="B109:B113" si="15">B108+0.1</f>
        <v>16.100000000000001</v>
      </c>
      <c r="C109" s="3" t="s">
        <v>167</v>
      </c>
      <c r="D109" s="2" t="s">
        <v>5</v>
      </c>
      <c r="E109" s="100">
        <v>42</v>
      </c>
      <c r="F109" s="108"/>
      <c r="G109" s="101"/>
    </row>
    <row r="110" spans="2:7" x14ac:dyDescent="0.25">
      <c r="B110" s="34">
        <f t="shared" si="15"/>
        <v>16.200000000000003</v>
      </c>
      <c r="C110" s="3" t="s">
        <v>320</v>
      </c>
      <c r="D110" s="2" t="s">
        <v>80</v>
      </c>
      <c r="E110" s="100">
        <f>8*6</f>
        <v>48</v>
      </c>
      <c r="F110" s="108"/>
      <c r="G110" s="101"/>
    </row>
    <row r="111" spans="2:7" x14ac:dyDescent="0.25">
      <c r="B111" s="34">
        <f t="shared" si="15"/>
        <v>16.300000000000004</v>
      </c>
      <c r="C111" s="3" t="s">
        <v>168</v>
      </c>
      <c r="D111" s="2" t="s">
        <v>80</v>
      </c>
      <c r="E111" s="100">
        <v>16</v>
      </c>
      <c r="F111" s="108"/>
      <c r="G111" s="101"/>
    </row>
    <row r="112" spans="2:7" x14ac:dyDescent="0.25">
      <c r="B112" s="34">
        <f t="shared" si="15"/>
        <v>16.400000000000006</v>
      </c>
      <c r="C112" s="3" t="s">
        <v>176</v>
      </c>
      <c r="D112" s="2" t="s">
        <v>80</v>
      </c>
      <c r="E112" s="100">
        <v>8</v>
      </c>
      <c r="F112" s="108"/>
      <c r="G112" s="101"/>
    </row>
    <row r="113" spans="2:7" ht="20.399999999999999" x14ac:dyDescent="0.25">
      <c r="B113" s="34">
        <f t="shared" si="15"/>
        <v>16.500000000000007</v>
      </c>
      <c r="C113" s="3" t="s">
        <v>177</v>
      </c>
      <c r="D113" s="2" t="s">
        <v>139</v>
      </c>
      <c r="E113" s="100"/>
      <c r="F113" s="108"/>
      <c r="G113" s="101">
        <v>15000</v>
      </c>
    </row>
    <row r="114" spans="2:7" x14ac:dyDescent="0.25">
      <c r="B114" s="34"/>
      <c r="C114" s="78"/>
      <c r="D114" s="100"/>
      <c r="E114" s="100"/>
      <c r="F114" s="108"/>
      <c r="G114" s="101"/>
    </row>
    <row r="115" spans="2:7" ht="51" x14ac:dyDescent="0.25">
      <c r="B115" s="124">
        <v>17</v>
      </c>
      <c r="C115" s="127" t="s">
        <v>169</v>
      </c>
      <c r="D115" s="100"/>
      <c r="E115" s="100"/>
      <c r="F115" s="108"/>
      <c r="G115" s="101"/>
    </row>
    <row r="116" spans="2:7" x14ac:dyDescent="0.25">
      <c r="B116" s="34">
        <f t="shared" ref="B116" si="16">B115+0.1</f>
        <v>17.100000000000001</v>
      </c>
      <c r="C116" s="3" t="s">
        <v>167</v>
      </c>
      <c r="D116" s="2" t="s">
        <v>80</v>
      </c>
      <c r="E116" s="100">
        <v>8</v>
      </c>
      <c r="F116" s="108"/>
      <c r="G116" s="101"/>
    </row>
    <row r="117" spans="2:7" x14ac:dyDescent="0.25">
      <c r="B117" s="34"/>
      <c r="C117" s="78"/>
      <c r="D117" s="100"/>
      <c r="E117" s="100"/>
      <c r="F117" s="108"/>
      <c r="G117" s="101"/>
    </row>
    <row r="118" spans="2:7" ht="51" x14ac:dyDescent="0.25">
      <c r="B118" s="124">
        <v>18</v>
      </c>
      <c r="C118" s="127" t="s">
        <v>170</v>
      </c>
      <c r="D118" s="100"/>
      <c r="E118" s="100"/>
      <c r="F118" s="108"/>
      <c r="G118" s="101"/>
    </row>
    <row r="119" spans="2:7" x14ac:dyDescent="0.25">
      <c r="B119" s="34">
        <f t="shared" ref="B119" si="17">B118+0.1</f>
        <v>18.100000000000001</v>
      </c>
      <c r="C119" s="3" t="s">
        <v>167</v>
      </c>
      <c r="D119" s="2" t="s">
        <v>80</v>
      </c>
      <c r="E119" s="100">
        <v>4</v>
      </c>
      <c r="F119" s="108"/>
      <c r="G119" s="101"/>
    </row>
    <row r="120" spans="2:7" x14ac:dyDescent="0.25">
      <c r="B120" s="34"/>
      <c r="C120" s="78"/>
      <c r="D120" s="100"/>
      <c r="E120" s="100"/>
      <c r="F120" s="108"/>
      <c r="G120" s="101"/>
    </row>
    <row r="121" spans="2:7" ht="40.799999999999997" x14ac:dyDescent="0.25">
      <c r="B121" s="124">
        <v>19</v>
      </c>
      <c r="C121" s="127" t="s">
        <v>171</v>
      </c>
      <c r="D121" s="100"/>
      <c r="E121" s="100"/>
      <c r="F121" s="108"/>
      <c r="G121" s="101"/>
    </row>
    <row r="122" spans="2:7" x14ac:dyDescent="0.25">
      <c r="B122" s="34">
        <f t="shared" ref="B122" si="18">B121+0.1</f>
        <v>19.100000000000001</v>
      </c>
      <c r="C122" s="3" t="s">
        <v>167</v>
      </c>
      <c r="D122" s="2" t="s">
        <v>80</v>
      </c>
      <c r="E122" s="100">
        <v>4</v>
      </c>
      <c r="F122" s="108"/>
      <c r="G122" s="101"/>
    </row>
    <row r="123" spans="2:7" x14ac:dyDescent="0.25">
      <c r="B123" s="34"/>
      <c r="C123" s="78"/>
      <c r="D123" s="100"/>
      <c r="E123" s="100"/>
      <c r="F123" s="108"/>
      <c r="G123" s="101"/>
    </row>
    <row r="124" spans="2:7" ht="40.799999999999997" x14ac:dyDescent="0.25">
      <c r="B124" s="124">
        <v>20</v>
      </c>
      <c r="C124" s="127" t="s">
        <v>172</v>
      </c>
      <c r="D124" s="100"/>
      <c r="E124" s="100"/>
      <c r="F124" s="108"/>
      <c r="G124" s="101"/>
    </row>
    <row r="125" spans="2:7" x14ac:dyDescent="0.25">
      <c r="B125" s="34">
        <f t="shared" ref="B125" si="19">B124+0.1</f>
        <v>20.100000000000001</v>
      </c>
      <c r="C125" s="3" t="s">
        <v>167</v>
      </c>
      <c r="D125" s="2" t="s">
        <v>80</v>
      </c>
      <c r="E125" s="100">
        <v>8</v>
      </c>
      <c r="F125" s="108"/>
      <c r="G125" s="101"/>
    </row>
    <row r="126" spans="2:7" x14ac:dyDescent="0.25">
      <c r="B126" s="34"/>
      <c r="C126" s="78"/>
      <c r="D126" s="100"/>
      <c r="E126" s="100"/>
      <c r="F126" s="108"/>
      <c r="G126" s="101"/>
    </row>
    <row r="127" spans="2:7" ht="40.799999999999997" x14ac:dyDescent="0.25">
      <c r="B127" s="124">
        <v>21</v>
      </c>
      <c r="C127" s="127" t="s">
        <v>173</v>
      </c>
      <c r="D127" s="100"/>
      <c r="E127" s="100"/>
      <c r="F127" s="108"/>
      <c r="G127" s="101"/>
    </row>
    <row r="128" spans="2:7" x14ac:dyDescent="0.25">
      <c r="B128" s="34">
        <f t="shared" ref="B128" si="20">B127+0.1</f>
        <v>21.1</v>
      </c>
      <c r="C128" s="3" t="s">
        <v>167</v>
      </c>
      <c r="D128" s="2" t="s">
        <v>80</v>
      </c>
      <c r="E128" s="100">
        <v>4</v>
      </c>
      <c r="F128" s="108"/>
      <c r="G128" s="101"/>
    </row>
    <row r="129" spans="2:7" x14ac:dyDescent="0.25">
      <c r="B129" s="34"/>
      <c r="C129" s="78"/>
      <c r="D129" s="100"/>
      <c r="E129" s="100"/>
      <c r="F129" s="108"/>
      <c r="G129" s="101"/>
    </row>
    <row r="130" spans="2:7" ht="51" x14ac:dyDescent="0.25">
      <c r="B130" s="124">
        <v>22</v>
      </c>
      <c r="C130" s="127" t="s">
        <v>174</v>
      </c>
      <c r="D130" s="100"/>
      <c r="E130" s="100"/>
      <c r="F130" s="108"/>
      <c r="G130" s="101"/>
    </row>
    <row r="131" spans="2:7" x14ac:dyDescent="0.25">
      <c r="B131" s="34">
        <f t="shared" ref="B131:B132" si="21">B130+0.1</f>
        <v>22.1</v>
      </c>
      <c r="C131" s="3" t="s">
        <v>175</v>
      </c>
      <c r="D131" s="2" t="s">
        <v>5</v>
      </c>
      <c r="E131" s="100">
        <v>30</v>
      </c>
      <c r="F131" s="108"/>
      <c r="G131" s="101"/>
    </row>
    <row r="132" spans="2:7" ht="20.399999999999999" x14ac:dyDescent="0.25">
      <c r="B132" s="34">
        <f t="shared" si="21"/>
        <v>22.200000000000003</v>
      </c>
      <c r="C132" s="3" t="s">
        <v>178</v>
      </c>
      <c r="D132" s="2" t="s">
        <v>139</v>
      </c>
      <c r="E132" s="100"/>
      <c r="F132" s="108"/>
      <c r="G132" s="101">
        <v>2500</v>
      </c>
    </row>
    <row r="133" spans="2:7" x14ac:dyDescent="0.25">
      <c r="B133" s="34"/>
      <c r="C133" s="4"/>
      <c r="D133" s="100"/>
      <c r="E133" s="100"/>
      <c r="F133" s="108"/>
      <c r="G133" s="101"/>
    </row>
    <row r="134" spans="2:7" ht="40.799999999999997" x14ac:dyDescent="0.25">
      <c r="B134" s="124">
        <v>23</v>
      </c>
      <c r="C134" s="127" t="s">
        <v>231</v>
      </c>
      <c r="D134" s="100"/>
      <c r="E134" s="100"/>
      <c r="F134" s="108"/>
      <c r="G134" s="101"/>
    </row>
    <row r="135" spans="2:7" x14ac:dyDescent="0.25">
      <c r="B135" s="34">
        <f t="shared" ref="B135:B143" si="22">B134+0.1</f>
        <v>23.1</v>
      </c>
      <c r="C135" s="3" t="s">
        <v>187</v>
      </c>
      <c r="D135" s="100" t="s">
        <v>80</v>
      </c>
      <c r="E135" s="100">
        <f>1</f>
        <v>1</v>
      </c>
      <c r="F135" s="108"/>
      <c r="G135" s="101"/>
    </row>
    <row r="136" spans="2:7" x14ac:dyDescent="0.25">
      <c r="B136" s="34">
        <f t="shared" si="22"/>
        <v>23.200000000000003</v>
      </c>
      <c r="C136" s="3" t="s">
        <v>203</v>
      </c>
      <c r="D136" s="100" t="s">
        <v>80</v>
      </c>
      <c r="E136" s="100">
        <f>1</f>
        <v>1</v>
      </c>
      <c r="F136" s="108"/>
      <c r="G136" s="101"/>
    </row>
    <row r="137" spans="2:7" x14ac:dyDescent="0.25">
      <c r="B137" s="34">
        <f t="shared" si="22"/>
        <v>23.300000000000004</v>
      </c>
      <c r="C137" s="3" t="s">
        <v>253</v>
      </c>
      <c r="D137" s="100" t="s">
        <v>80</v>
      </c>
      <c r="E137" s="100">
        <f>1</f>
        <v>1</v>
      </c>
      <c r="F137" s="108"/>
      <c r="G137" s="101"/>
    </row>
    <row r="138" spans="2:7" x14ac:dyDescent="0.25">
      <c r="B138" s="34">
        <f t="shared" si="22"/>
        <v>23.400000000000006</v>
      </c>
      <c r="C138" s="3" t="s">
        <v>252</v>
      </c>
      <c r="D138" s="100" t="s">
        <v>80</v>
      </c>
      <c r="E138" s="100">
        <f>1</f>
        <v>1</v>
      </c>
      <c r="F138" s="108"/>
      <c r="G138" s="101"/>
    </row>
    <row r="139" spans="2:7" x14ac:dyDescent="0.25">
      <c r="B139" s="34">
        <f t="shared" si="22"/>
        <v>23.500000000000007</v>
      </c>
      <c r="C139" s="3" t="s">
        <v>254</v>
      </c>
      <c r="D139" s="100" t="s">
        <v>80</v>
      </c>
      <c r="E139" s="100">
        <f>1</f>
        <v>1</v>
      </c>
      <c r="F139" s="108"/>
      <c r="G139" s="101"/>
    </row>
    <row r="140" spans="2:7" x14ac:dyDescent="0.25">
      <c r="B140" s="34">
        <f t="shared" si="22"/>
        <v>23.600000000000009</v>
      </c>
      <c r="C140" s="3" t="s">
        <v>212</v>
      </c>
      <c r="D140" s="100" t="s">
        <v>80</v>
      </c>
      <c r="E140" s="100">
        <f>1</f>
        <v>1</v>
      </c>
      <c r="F140" s="108"/>
      <c r="G140" s="101"/>
    </row>
    <row r="141" spans="2:7" x14ac:dyDescent="0.25">
      <c r="B141" s="34">
        <f t="shared" si="22"/>
        <v>23.70000000000001</v>
      </c>
      <c r="C141" s="3" t="s">
        <v>244</v>
      </c>
      <c r="D141" s="100" t="s">
        <v>80</v>
      </c>
      <c r="E141" s="100">
        <f>1</f>
        <v>1</v>
      </c>
      <c r="F141" s="108"/>
      <c r="G141" s="101"/>
    </row>
    <row r="142" spans="2:7" x14ac:dyDescent="0.25">
      <c r="B142" s="34">
        <f t="shared" si="22"/>
        <v>23.800000000000011</v>
      </c>
      <c r="C142" s="3" t="s">
        <v>230</v>
      </c>
      <c r="D142" s="100" t="s">
        <v>80</v>
      </c>
      <c r="E142" s="100">
        <f>1</f>
        <v>1</v>
      </c>
      <c r="F142" s="108"/>
      <c r="G142" s="101"/>
    </row>
    <row r="143" spans="2:7" x14ac:dyDescent="0.25">
      <c r="B143" s="34">
        <f t="shared" si="22"/>
        <v>23.900000000000013</v>
      </c>
      <c r="C143" s="3" t="s">
        <v>196</v>
      </c>
      <c r="D143" s="100" t="s">
        <v>80</v>
      </c>
      <c r="E143" s="100">
        <f>1</f>
        <v>1</v>
      </c>
      <c r="F143" s="108"/>
      <c r="G143" s="101"/>
    </row>
    <row r="144" spans="2:7" x14ac:dyDescent="0.25">
      <c r="B144" s="110">
        <f>B135</f>
        <v>23.1</v>
      </c>
      <c r="C144" s="3" t="s">
        <v>188</v>
      </c>
      <c r="D144" s="100" t="s">
        <v>80</v>
      </c>
      <c r="E144" s="100">
        <f>1+1</f>
        <v>2</v>
      </c>
      <c r="F144" s="108"/>
      <c r="G144" s="101"/>
    </row>
    <row r="145" spans="2:7" x14ac:dyDescent="0.25">
      <c r="B145" s="110">
        <f t="shared" ref="B145:B151" si="23">B144+0.01</f>
        <v>23.110000000000003</v>
      </c>
      <c r="C145" s="3" t="s">
        <v>202</v>
      </c>
      <c r="D145" s="100" t="s">
        <v>80</v>
      </c>
      <c r="E145" s="100">
        <f>1+1</f>
        <v>2</v>
      </c>
      <c r="F145" s="108"/>
      <c r="G145" s="101"/>
    </row>
    <row r="146" spans="2:7" x14ac:dyDescent="0.25">
      <c r="B146" s="110">
        <f t="shared" si="23"/>
        <v>23.120000000000005</v>
      </c>
      <c r="C146" s="3" t="s">
        <v>189</v>
      </c>
      <c r="D146" s="100" t="s">
        <v>80</v>
      </c>
      <c r="E146" s="100">
        <f>1+1</f>
        <v>2</v>
      </c>
      <c r="F146" s="108"/>
      <c r="G146" s="101"/>
    </row>
    <row r="147" spans="2:7" x14ac:dyDescent="0.25">
      <c r="B147" s="110">
        <f t="shared" si="23"/>
        <v>23.130000000000006</v>
      </c>
      <c r="C147" s="3" t="s">
        <v>207</v>
      </c>
      <c r="D147" s="100" t="s">
        <v>80</v>
      </c>
      <c r="E147" s="100">
        <f>1</f>
        <v>1</v>
      </c>
      <c r="F147" s="108"/>
      <c r="G147" s="101"/>
    </row>
    <row r="148" spans="2:7" x14ac:dyDescent="0.25">
      <c r="B148" s="110">
        <f t="shared" si="23"/>
        <v>23.140000000000008</v>
      </c>
      <c r="C148" s="3" t="s">
        <v>243</v>
      </c>
      <c r="D148" s="100" t="s">
        <v>80</v>
      </c>
      <c r="E148" s="100">
        <f>1</f>
        <v>1</v>
      </c>
      <c r="F148" s="108"/>
      <c r="G148" s="101"/>
    </row>
    <row r="149" spans="2:7" x14ac:dyDescent="0.25">
      <c r="B149" s="110">
        <f t="shared" si="23"/>
        <v>23.150000000000009</v>
      </c>
      <c r="C149" s="3" t="s">
        <v>227</v>
      </c>
      <c r="D149" s="100" t="s">
        <v>80</v>
      </c>
      <c r="E149" s="100">
        <f>1</f>
        <v>1</v>
      </c>
      <c r="F149" s="108"/>
      <c r="G149" s="101"/>
    </row>
    <row r="150" spans="2:7" x14ac:dyDescent="0.25">
      <c r="B150" s="110">
        <f t="shared" si="23"/>
        <v>23.160000000000011</v>
      </c>
      <c r="C150" s="3" t="s">
        <v>228</v>
      </c>
      <c r="D150" s="100" t="s">
        <v>80</v>
      </c>
      <c r="E150" s="100">
        <f>1</f>
        <v>1</v>
      </c>
      <c r="F150" s="108"/>
      <c r="G150" s="101"/>
    </row>
    <row r="151" spans="2:7" ht="20.399999999999999" x14ac:dyDescent="0.25">
      <c r="B151" s="110">
        <f t="shared" si="23"/>
        <v>23.170000000000012</v>
      </c>
      <c r="C151" s="1" t="s">
        <v>165</v>
      </c>
      <c r="D151" s="100" t="s">
        <v>80</v>
      </c>
      <c r="E151" s="123">
        <f>SUM(E135:E147)</f>
        <v>16</v>
      </c>
      <c r="F151" s="108"/>
      <c r="G151" s="101"/>
    </row>
    <row r="152" spans="2:7" x14ac:dyDescent="0.25">
      <c r="B152" s="124"/>
      <c r="C152" s="127"/>
      <c r="D152" s="100"/>
      <c r="E152" s="100"/>
      <c r="F152" s="108"/>
      <c r="G152" s="101"/>
    </row>
    <row r="153" spans="2:7" ht="61.2" x14ac:dyDescent="0.25">
      <c r="B153" s="124">
        <v>24</v>
      </c>
      <c r="C153" s="127" t="s">
        <v>248</v>
      </c>
      <c r="D153" s="100"/>
      <c r="E153" s="100"/>
      <c r="F153" s="108"/>
      <c r="G153" s="101"/>
    </row>
    <row r="154" spans="2:7" x14ac:dyDescent="0.25">
      <c r="B154" s="34">
        <f t="shared" ref="B154:B156" si="24">B153+0.1</f>
        <v>24.1</v>
      </c>
      <c r="C154" s="3" t="s">
        <v>242</v>
      </c>
      <c r="D154" s="100" t="s">
        <v>80</v>
      </c>
      <c r="E154" s="100">
        <f>1</f>
        <v>1</v>
      </c>
      <c r="F154" s="108"/>
      <c r="G154" s="101"/>
    </row>
    <row r="155" spans="2:7" x14ac:dyDescent="0.25">
      <c r="B155" s="34">
        <f t="shared" si="24"/>
        <v>24.200000000000003</v>
      </c>
      <c r="C155" s="3" t="s">
        <v>241</v>
      </c>
      <c r="D155" s="100" t="s">
        <v>80</v>
      </c>
      <c r="E155" s="100">
        <f>1+1</f>
        <v>2</v>
      </c>
      <c r="F155" s="108"/>
      <c r="G155" s="101"/>
    </row>
    <row r="156" spans="2:7" x14ac:dyDescent="0.25">
      <c r="B156" s="34">
        <f t="shared" si="24"/>
        <v>24.300000000000004</v>
      </c>
      <c r="C156" s="3" t="s">
        <v>249</v>
      </c>
      <c r="D156" s="100" t="s">
        <v>80</v>
      </c>
      <c r="E156" s="100">
        <f>1</f>
        <v>1</v>
      </c>
      <c r="F156" s="108"/>
      <c r="G156" s="101"/>
    </row>
    <row r="157" spans="2:7" x14ac:dyDescent="0.25">
      <c r="B157" s="124"/>
      <c r="C157" s="127"/>
      <c r="D157" s="100"/>
      <c r="E157" s="100"/>
      <c r="F157" s="108"/>
      <c r="G157" s="101"/>
    </row>
    <row r="158" spans="2:7" ht="40.799999999999997" x14ac:dyDescent="0.25">
      <c r="B158" s="124">
        <v>25</v>
      </c>
      <c r="C158" s="127" t="s">
        <v>193</v>
      </c>
      <c r="D158" s="100"/>
      <c r="E158" s="100"/>
      <c r="F158" s="108"/>
      <c r="G158" s="101"/>
    </row>
    <row r="159" spans="2:7" ht="20.399999999999999" x14ac:dyDescent="0.25">
      <c r="B159" s="34">
        <f t="shared" ref="B159:B161" si="25">B158+0.1</f>
        <v>25.1</v>
      </c>
      <c r="C159" s="3" t="s">
        <v>194</v>
      </c>
      <c r="D159" s="100" t="s">
        <v>80</v>
      </c>
      <c r="E159" s="100">
        <v>2</v>
      </c>
      <c r="F159" s="108"/>
      <c r="G159" s="101"/>
    </row>
    <row r="160" spans="2:7" ht="20.399999999999999" x14ac:dyDescent="0.25">
      <c r="B160" s="34">
        <f t="shared" si="25"/>
        <v>25.200000000000003</v>
      </c>
      <c r="C160" s="3" t="s">
        <v>219</v>
      </c>
      <c r="D160" s="100" t="s">
        <v>80</v>
      </c>
      <c r="E160" s="100">
        <v>1</v>
      </c>
      <c r="F160" s="108"/>
      <c r="G160" s="101"/>
    </row>
    <row r="161" spans="2:7" ht="20.399999999999999" x14ac:dyDescent="0.25">
      <c r="B161" s="34">
        <f t="shared" si="25"/>
        <v>25.300000000000004</v>
      </c>
      <c r="C161" s="1" t="s">
        <v>165</v>
      </c>
      <c r="D161" s="100" t="s">
        <v>80</v>
      </c>
      <c r="E161" s="123">
        <f>E159+E160</f>
        <v>3</v>
      </c>
      <c r="F161" s="108"/>
      <c r="G161" s="101"/>
    </row>
    <row r="162" spans="2:7" x14ac:dyDescent="0.25">
      <c r="B162" s="34"/>
      <c r="C162" s="78"/>
      <c r="D162" s="100"/>
      <c r="E162" s="100"/>
      <c r="F162" s="108"/>
      <c r="G162" s="101"/>
    </row>
    <row r="163" spans="2:7" s="109" customFormat="1" ht="14.4" x14ac:dyDescent="0.3">
      <c r="B163" s="103">
        <v>26</v>
      </c>
      <c r="C163" s="104" t="s">
        <v>84</v>
      </c>
      <c r="D163" s="100"/>
      <c r="E163" s="100"/>
      <c r="F163" s="108"/>
      <c r="G163" s="101"/>
    </row>
    <row r="164" spans="2:7" s="109" customFormat="1" ht="40.799999999999997" x14ac:dyDescent="0.3">
      <c r="B164" s="34">
        <f>B163+0.1</f>
        <v>26.1</v>
      </c>
      <c r="C164" s="78" t="s">
        <v>161</v>
      </c>
      <c r="D164" s="100" t="s">
        <v>139</v>
      </c>
      <c r="E164" s="100"/>
      <c r="F164" s="108"/>
      <c r="G164" s="101">
        <v>1800000</v>
      </c>
    </row>
    <row r="165" spans="2:7" s="109" customFormat="1" ht="14.4" x14ac:dyDescent="0.3">
      <c r="B165" s="34">
        <f>B164+0.1</f>
        <v>26.200000000000003</v>
      </c>
      <c r="C165" s="78" t="s">
        <v>162</v>
      </c>
      <c r="D165" s="100" t="s">
        <v>139</v>
      </c>
      <c r="E165" s="100"/>
      <c r="F165" s="108"/>
      <c r="G165" s="101">
        <v>350000</v>
      </c>
    </row>
    <row r="166" spans="2:7" s="109" customFormat="1" ht="14.4" x14ac:dyDescent="0.3">
      <c r="B166" s="34">
        <f t="shared" ref="B166:B172" si="26">B165+0.1</f>
        <v>26.300000000000004</v>
      </c>
      <c r="C166" s="78" t="s">
        <v>163</v>
      </c>
      <c r="D166" s="100" t="s">
        <v>139</v>
      </c>
      <c r="E166" s="100"/>
      <c r="F166" s="108"/>
      <c r="G166" s="101">
        <v>250000</v>
      </c>
    </row>
    <row r="167" spans="2:7" s="109" customFormat="1" ht="20.399999999999999" x14ac:dyDescent="0.3">
      <c r="B167" s="34">
        <f t="shared" si="26"/>
        <v>26.400000000000006</v>
      </c>
      <c r="C167" s="78" t="s">
        <v>179</v>
      </c>
      <c r="D167" s="100" t="s">
        <v>139</v>
      </c>
      <c r="E167" s="100"/>
      <c r="F167" s="108"/>
      <c r="G167" s="101">
        <v>300000</v>
      </c>
    </row>
    <row r="168" spans="2:7" s="109" customFormat="1" ht="20.399999999999999" x14ac:dyDescent="0.3">
      <c r="B168" s="34">
        <f t="shared" si="26"/>
        <v>26.500000000000007</v>
      </c>
      <c r="C168" s="78" t="s">
        <v>236</v>
      </c>
      <c r="D168" s="100" t="s">
        <v>139</v>
      </c>
      <c r="E168" s="100"/>
      <c r="F168" s="108"/>
      <c r="G168" s="101">
        <v>20000</v>
      </c>
    </row>
    <row r="169" spans="2:7" s="109" customFormat="1" ht="14.4" x14ac:dyDescent="0.3">
      <c r="B169" s="34">
        <f>B168+0.1</f>
        <v>26.600000000000009</v>
      </c>
      <c r="C169" s="78" t="s">
        <v>255</v>
      </c>
      <c r="D169" s="100" t="s">
        <v>139</v>
      </c>
      <c r="E169" s="100"/>
      <c r="F169" s="108"/>
      <c r="G169" s="101">
        <f>80*1000</f>
        <v>80000</v>
      </c>
    </row>
    <row r="170" spans="2:7" s="109" customFormat="1" ht="14.4" x14ac:dyDescent="0.3">
      <c r="B170" s="34">
        <f t="shared" si="26"/>
        <v>26.70000000000001</v>
      </c>
      <c r="C170" s="78" t="s">
        <v>191</v>
      </c>
      <c r="D170" s="100" t="s">
        <v>80</v>
      </c>
      <c r="E170" s="100">
        <f>1+1</f>
        <v>2</v>
      </c>
      <c r="F170" s="108"/>
      <c r="G170" s="101"/>
    </row>
    <row r="171" spans="2:7" s="109" customFormat="1" ht="14.4" x14ac:dyDescent="0.3">
      <c r="B171" s="34">
        <f t="shared" si="26"/>
        <v>26.800000000000011</v>
      </c>
      <c r="C171" s="78" t="s">
        <v>245</v>
      </c>
      <c r="D171" s="100" t="s">
        <v>80</v>
      </c>
      <c r="E171" s="100">
        <f>1</f>
        <v>1</v>
      </c>
      <c r="F171" s="108"/>
      <c r="G171" s="101"/>
    </row>
    <row r="172" spans="2:7" s="109" customFormat="1" ht="14.4" x14ac:dyDescent="0.3">
      <c r="B172" s="34">
        <f t="shared" si="26"/>
        <v>26.900000000000013</v>
      </c>
      <c r="C172" s="78" t="s">
        <v>195</v>
      </c>
      <c r="D172" s="100" t="s">
        <v>80</v>
      </c>
      <c r="E172" s="100">
        <f>2</f>
        <v>2</v>
      </c>
      <c r="F172" s="108"/>
      <c r="G172" s="101"/>
    </row>
    <row r="173" spans="2:7" s="109" customFormat="1" ht="14.4" x14ac:dyDescent="0.3">
      <c r="B173" s="110">
        <f>B164</f>
        <v>26.1</v>
      </c>
      <c r="C173" s="78" t="s">
        <v>225</v>
      </c>
      <c r="D173" s="100" t="s">
        <v>80</v>
      </c>
      <c r="E173" s="100">
        <f>1</f>
        <v>1</v>
      </c>
      <c r="F173" s="108"/>
      <c r="G173" s="128"/>
    </row>
    <row r="174" spans="2:7" s="109" customFormat="1" ht="14.4" x14ac:dyDescent="0.3">
      <c r="B174" s="110">
        <f t="shared" ref="B174" si="27">B173+0.01</f>
        <v>26.110000000000003</v>
      </c>
      <c r="C174" s="78" t="s">
        <v>206</v>
      </c>
      <c r="D174" s="100" t="s">
        <v>80</v>
      </c>
      <c r="E174" s="100">
        <f>1</f>
        <v>1</v>
      </c>
      <c r="F174" s="108"/>
      <c r="G174" s="101"/>
    </row>
    <row r="175" spans="2:7" s="109" customFormat="1" ht="20.399999999999999" x14ac:dyDescent="0.3">
      <c r="B175" s="110">
        <f t="shared" ref="B175:B177" si="28">B174+0.01</f>
        <v>26.120000000000005</v>
      </c>
      <c r="C175" s="78" t="s">
        <v>256</v>
      </c>
      <c r="D175" s="100" t="s">
        <v>80</v>
      </c>
      <c r="E175" s="100">
        <f>1</f>
        <v>1</v>
      </c>
      <c r="F175" s="108"/>
      <c r="G175" s="128"/>
    </row>
    <row r="176" spans="2:7" s="109" customFormat="1" ht="20.399999999999999" x14ac:dyDescent="0.3">
      <c r="B176" s="110">
        <f t="shared" si="28"/>
        <v>26.130000000000006</v>
      </c>
      <c r="C176" s="78" t="s">
        <v>257</v>
      </c>
      <c r="D176" s="100" t="s">
        <v>80</v>
      </c>
      <c r="E176" s="100">
        <f>1</f>
        <v>1</v>
      </c>
      <c r="F176" s="108"/>
      <c r="G176" s="101"/>
    </row>
    <row r="177" spans="2:7" s="109" customFormat="1" ht="20.399999999999999" x14ac:dyDescent="0.3">
      <c r="B177" s="110">
        <f t="shared" si="28"/>
        <v>26.140000000000008</v>
      </c>
      <c r="C177" s="78" t="s">
        <v>218</v>
      </c>
      <c r="D177" s="100" t="s">
        <v>5</v>
      </c>
      <c r="E177" s="105">
        <f>4</f>
        <v>4</v>
      </c>
      <c r="F177" s="108"/>
      <c r="G177" s="101"/>
    </row>
    <row r="178" spans="2:7" s="109" customFormat="1" ht="40.799999999999997" x14ac:dyDescent="0.3">
      <c r="B178" s="110">
        <f t="shared" ref="B178:B183" si="29">B177+0.01</f>
        <v>26.150000000000009</v>
      </c>
      <c r="C178" s="78" t="s">
        <v>216</v>
      </c>
      <c r="D178" s="100" t="s">
        <v>80</v>
      </c>
      <c r="E178" s="100">
        <f>1</f>
        <v>1</v>
      </c>
      <c r="F178" s="129"/>
      <c r="G178" s="130"/>
    </row>
    <row r="179" spans="2:7" s="109" customFormat="1" ht="30.6" x14ac:dyDescent="0.3">
      <c r="B179" s="110">
        <f t="shared" si="29"/>
        <v>26.160000000000011</v>
      </c>
      <c r="C179" s="78" t="s">
        <v>260</v>
      </c>
      <c r="D179" s="100" t="s">
        <v>80</v>
      </c>
      <c r="E179" s="100">
        <f>1</f>
        <v>1</v>
      </c>
      <c r="F179" s="129"/>
      <c r="G179" s="130"/>
    </row>
    <row r="180" spans="2:7" s="109" customFormat="1" ht="20.399999999999999" x14ac:dyDescent="0.3">
      <c r="B180" s="110">
        <f t="shared" si="29"/>
        <v>26.170000000000012</v>
      </c>
      <c r="C180" s="78" t="s">
        <v>222</v>
      </c>
      <c r="D180" s="100" t="s">
        <v>80</v>
      </c>
      <c r="E180" s="100">
        <f>1</f>
        <v>1</v>
      </c>
      <c r="F180" s="129"/>
      <c r="G180" s="131"/>
    </row>
    <row r="181" spans="2:7" s="109" customFormat="1" ht="14.4" x14ac:dyDescent="0.3">
      <c r="B181" s="110">
        <f t="shared" si="29"/>
        <v>26.180000000000014</v>
      </c>
      <c r="C181" s="78" t="s">
        <v>239</v>
      </c>
      <c r="D181" s="100" t="s">
        <v>80</v>
      </c>
      <c r="E181" s="100">
        <f>1+1</f>
        <v>2</v>
      </c>
      <c r="F181" s="129"/>
      <c r="G181" s="131"/>
    </row>
    <row r="182" spans="2:7" s="109" customFormat="1" ht="30.6" x14ac:dyDescent="0.3">
      <c r="B182" s="111">
        <f t="shared" si="29"/>
        <v>26.190000000000015</v>
      </c>
      <c r="C182" s="112" t="s">
        <v>240</v>
      </c>
      <c r="D182" s="113" t="s">
        <v>80</v>
      </c>
      <c r="E182" s="113">
        <f>1</f>
        <v>1</v>
      </c>
      <c r="F182" s="132"/>
      <c r="G182" s="133"/>
    </row>
    <row r="183" spans="2:7" s="109" customFormat="1" ht="21" thickBot="1" x14ac:dyDescent="0.35">
      <c r="B183" s="134">
        <f t="shared" si="29"/>
        <v>26.200000000000017</v>
      </c>
      <c r="C183" s="83" t="s">
        <v>319</v>
      </c>
      <c r="D183" s="135" t="s">
        <v>86</v>
      </c>
      <c r="E183" s="135">
        <f>1</f>
        <v>1</v>
      </c>
      <c r="F183" s="136"/>
      <c r="G183" s="137"/>
    </row>
    <row r="184" spans="2:7" ht="14.4" thickBot="1" x14ac:dyDescent="0.3">
      <c r="B184" s="138"/>
      <c r="C184" s="89" t="s">
        <v>78</v>
      </c>
      <c r="D184" s="139"/>
      <c r="E184" s="140"/>
      <c r="F184" s="141"/>
      <c r="G184" s="142"/>
    </row>
    <row r="185" spans="2:7" x14ac:dyDescent="0.25">
      <c r="B185" s="118"/>
    </row>
    <row r="186" spans="2:7" x14ac:dyDescent="0.25">
      <c r="B186" s="118"/>
    </row>
    <row r="187" spans="2:7" x14ac:dyDescent="0.25">
      <c r="B187" s="118"/>
    </row>
    <row r="188" spans="2:7" x14ac:dyDescent="0.25">
      <c r="B188" s="118"/>
    </row>
    <row r="189" spans="2:7" x14ac:dyDescent="0.25">
      <c r="B189" s="118"/>
    </row>
    <row r="190" spans="2:7" x14ac:dyDescent="0.25">
      <c r="B190" s="118"/>
    </row>
    <row r="191" spans="2:7" x14ac:dyDescent="0.25">
      <c r="B191" s="118"/>
    </row>
    <row r="192" spans="2:7" x14ac:dyDescent="0.25">
      <c r="B192" s="118"/>
    </row>
    <row r="193" spans="2:2" x14ac:dyDescent="0.25">
      <c r="B193" s="118"/>
    </row>
    <row r="194" spans="2:2" x14ac:dyDescent="0.25">
      <c r="B194" s="118"/>
    </row>
    <row r="195" spans="2:2" x14ac:dyDescent="0.25">
      <c r="B195" s="118"/>
    </row>
    <row r="196" spans="2:2" x14ac:dyDescent="0.25">
      <c r="B196" s="118"/>
    </row>
    <row r="197" spans="2:2" x14ac:dyDescent="0.25">
      <c r="B197" s="118"/>
    </row>
    <row r="198" spans="2:2" x14ac:dyDescent="0.25">
      <c r="B198" s="118"/>
    </row>
    <row r="199" spans="2:2" x14ac:dyDescent="0.25">
      <c r="B199" s="118"/>
    </row>
    <row r="200" spans="2:2" x14ac:dyDescent="0.25">
      <c r="B200" s="118"/>
    </row>
    <row r="201" spans="2:2" x14ac:dyDescent="0.25">
      <c r="B201" s="118"/>
    </row>
    <row r="202" spans="2:2" x14ac:dyDescent="0.25">
      <c r="B202" s="118"/>
    </row>
    <row r="203" spans="2:2" x14ac:dyDescent="0.25">
      <c r="B203" s="118"/>
    </row>
    <row r="204" spans="2:2" x14ac:dyDescent="0.25">
      <c r="B204" s="118"/>
    </row>
    <row r="205" spans="2:2" x14ac:dyDescent="0.25">
      <c r="B205" s="118"/>
    </row>
    <row r="206" spans="2:2" x14ac:dyDescent="0.25">
      <c r="B206" s="118"/>
    </row>
    <row r="207" spans="2:2" x14ac:dyDescent="0.25">
      <c r="B207" s="118"/>
    </row>
    <row r="208" spans="2:2" x14ac:dyDescent="0.25">
      <c r="B208" s="118"/>
    </row>
    <row r="209" spans="2:2" x14ac:dyDescent="0.25">
      <c r="B209" s="118"/>
    </row>
    <row r="210" spans="2:2" x14ac:dyDescent="0.25">
      <c r="B210" s="118"/>
    </row>
    <row r="211" spans="2:2" x14ac:dyDescent="0.25">
      <c r="B211" s="118"/>
    </row>
    <row r="212" spans="2:2" x14ac:dyDescent="0.25">
      <c r="B212" s="118"/>
    </row>
    <row r="213" spans="2:2" x14ac:dyDescent="0.25">
      <c r="B213" s="118"/>
    </row>
    <row r="214" spans="2:2" x14ac:dyDescent="0.25">
      <c r="B214" s="118"/>
    </row>
    <row r="215" spans="2:2" x14ac:dyDescent="0.25">
      <c r="B215" s="118"/>
    </row>
    <row r="216" spans="2:2" x14ac:dyDescent="0.25">
      <c r="B216" s="118"/>
    </row>
    <row r="217" spans="2:2" x14ac:dyDescent="0.25">
      <c r="B217" s="118"/>
    </row>
    <row r="218" spans="2:2" x14ac:dyDescent="0.25">
      <c r="B218" s="118"/>
    </row>
    <row r="219" spans="2:2" x14ac:dyDescent="0.25">
      <c r="B219" s="118"/>
    </row>
    <row r="220" spans="2:2" x14ac:dyDescent="0.25">
      <c r="B220" s="118"/>
    </row>
  </sheetData>
  <mergeCells count="9">
    <mergeCell ref="D1:F3"/>
    <mergeCell ref="B7:G7"/>
    <mergeCell ref="B8:G8"/>
    <mergeCell ref="G10:G11"/>
    <mergeCell ref="B10:B11"/>
    <mergeCell ref="C10:C11"/>
    <mergeCell ref="D10:D11"/>
    <mergeCell ref="E10:E11"/>
    <mergeCell ref="F10:F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A4FBB-30BC-4AF3-AFA6-77887E20F13D}">
  <dimension ref="B1:M101"/>
  <sheetViews>
    <sheetView workbookViewId="0">
      <pane ySplit="12" topLeftCell="A13" activePane="bottomLeft" state="frozen"/>
      <selection pane="bottomLeft" activeCell="B69" sqref="B69:D71"/>
    </sheetView>
  </sheetViews>
  <sheetFormatPr defaultColWidth="9.109375" defaultRowHeight="13.8" x14ac:dyDescent="0.25"/>
  <cols>
    <col min="1" max="1" width="3.6640625" style="6" customWidth="1"/>
    <col min="2" max="2" width="6.6640625" style="6" customWidth="1"/>
    <col min="3" max="3" width="38.77734375" style="6" customWidth="1"/>
    <col min="4" max="4" width="8" style="6" customWidth="1"/>
    <col min="5" max="5" width="10.88671875" style="6" customWidth="1"/>
    <col min="6" max="6" width="21.77734375" style="7" customWidth="1"/>
    <col min="7" max="7" width="29.5546875" style="7" customWidth="1"/>
    <col min="8" max="16384" width="9.109375" style="6"/>
  </cols>
  <sheetData>
    <row r="1" spans="2:7" x14ac:dyDescent="0.25">
      <c r="B1" s="59"/>
      <c r="C1" s="59"/>
      <c r="D1" s="59"/>
      <c r="E1" s="59"/>
      <c r="F1" s="60"/>
      <c r="G1" s="60"/>
    </row>
    <row r="2" spans="2:7" x14ac:dyDescent="0.25">
      <c r="B2" s="59"/>
      <c r="C2" s="59"/>
      <c r="D2" s="120"/>
      <c r="E2" s="120"/>
      <c r="F2" s="120"/>
      <c r="G2" s="60"/>
    </row>
    <row r="3" spans="2:7" x14ac:dyDescent="0.25">
      <c r="B3" s="59"/>
      <c r="C3" s="59"/>
      <c r="D3" s="120"/>
      <c r="E3" s="120"/>
      <c r="F3" s="120"/>
      <c r="G3" s="60"/>
    </row>
    <row r="4" spans="2:7" x14ac:dyDescent="0.25">
      <c r="B4" s="59"/>
      <c r="C4" s="59"/>
      <c r="D4" s="120"/>
      <c r="E4" s="120"/>
      <c r="F4" s="120"/>
      <c r="G4" s="60"/>
    </row>
    <row r="5" spans="2:7" x14ac:dyDescent="0.25">
      <c r="B5" s="59"/>
      <c r="C5" s="59"/>
      <c r="D5" s="59"/>
      <c r="E5" s="59"/>
      <c r="F5" s="60"/>
      <c r="G5" s="60"/>
    </row>
    <row r="6" spans="2:7" x14ac:dyDescent="0.25">
      <c r="B6" s="93" t="str">
        <f>'[1]Section 1'!B2</f>
        <v>APPOINTMENT OF A CONTRACTOR FOR THE LABORATORY EQUIPMENT INSTALLATION CONTRACT</v>
      </c>
      <c r="C6" s="59"/>
      <c r="D6" s="59"/>
      <c r="E6" s="59"/>
      <c r="F6" s="60"/>
      <c r="G6" s="60"/>
    </row>
    <row r="7" spans="2:7" x14ac:dyDescent="0.25">
      <c r="B7" s="93" t="str">
        <f>'[1]Section 1'!B3</f>
        <v>FOR THE COUNCIL FOR GEOSCIENCE IN SILVERTON, PRETORIA</v>
      </c>
      <c r="C7" s="59"/>
      <c r="D7" s="59"/>
      <c r="E7" s="59"/>
      <c r="F7" s="60"/>
      <c r="G7" s="60"/>
    </row>
    <row r="8" spans="2:7" x14ac:dyDescent="0.25">
      <c r="B8" s="94" t="s">
        <v>309</v>
      </c>
      <c r="C8" s="94"/>
      <c r="D8" s="94"/>
      <c r="E8" s="94"/>
      <c r="F8" s="94"/>
      <c r="G8" s="94"/>
    </row>
    <row r="9" spans="2:7" x14ac:dyDescent="0.25">
      <c r="B9" s="95" t="s">
        <v>85</v>
      </c>
      <c r="C9" s="95"/>
      <c r="D9" s="95"/>
      <c r="E9" s="95"/>
      <c r="F9" s="95"/>
      <c r="G9" s="95"/>
    </row>
    <row r="10" spans="2:7" ht="14.4" thickBot="1" x14ac:dyDescent="0.3">
      <c r="B10" s="11"/>
      <c r="C10" s="10"/>
      <c r="D10" s="10"/>
      <c r="E10" s="12"/>
      <c r="F10" s="13"/>
      <c r="G10" s="13"/>
    </row>
    <row r="11" spans="2:7" ht="22.5" customHeight="1" x14ac:dyDescent="0.25">
      <c r="B11" s="14" t="s">
        <v>0</v>
      </c>
      <c r="C11" s="15" t="s">
        <v>1</v>
      </c>
      <c r="D11" s="15" t="s">
        <v>2</v>
      </c>
      <c r="E11" s="15" t="s">
        <v>69</v>
      </c>
      <c r="F11" s="68" t="s">
        <v>3</v>
      </c>
      <c r="G11" s="69" t="s">
        <v>4</v>
      </c>
    </row>
    <row r="12" spans="2:7" ht="22.5" customHeight="1" thickBot="1" x14ac:dyDescent="0.3">
      <c r="B12" s="18"/>
      <c r="C12" s="19"/>
      <c r="D12" s="19"/>
      <c r="E12" s="19"/>
      <c r="F12" s="70"/>
      <c r="G12" s="71"/>
    </row>
    <row r="13" spans="2:7" s="109" customFormat="1" ht="20.399999999999999" x14ac:dyDescent="0.3">
      <c r="B13" s="96">
        <v>1</v>
      </c>
      <c r="C13" s="97" t="s">
        <v>261</v>
      </c>
      <c r="D13" s="98"/>
      <c r="E13" s="98"/>
      <c r="F13" s="143"/>
      <c r="G13" s="99"/>
    </row>
    <row r="14" spans="2:7" s="109" customFormat="1" ht="14.4" x14ac:dyDescent="0.3">
      <c r="B14" s="34">
        <f>B13+0.1</f>
        <v>1.1000000000000001</v>
      </c>
      <c r="C14" s="78" t="s">
        <v>262</v>
      </c>
      <c r="D14" s="100" t="s">
        <v>80</v>
      </c>
      <c r="E14" s="100">
        <v>1</v>
      </c>
      <c r="F14" s="108"/>
      <c r="G14" s="101"/>
    </row>
    <row r="15" spans="2:7" s="109" customFormat="1" ht="14.4" x14ac:dyDescent="0.3">
      <c r="B15" s="34">
        <f>B14+0.1</f>
        <v>1.2000000000000002</v>
      </c>
      <c r="C15" s="78" t="s">
        <v>263</v>
      </c>
      <c r="D15" s="100" t="s">
        <v>80</v>
      </c>
      <c r="E15" s="100">
        <v>1</v>
      </c>
      <c r="F15" s="108"/>
      <c r="G15" s="101"/>
    </row>
    <row r="16" spans="2:7" s="109" customFormat="1" ht="14.4" x14ac:dyDescent="0.3">
      <c r="B16" s="34">
        <f t="shared" ref="B16:B22" si="0">B15+0.1</f>
        <v>1.3000000000000003</v>
      </c>
      <c r="C16" s="78" t="s">
        <v>264</v>
      </c>
      <c r="D16" s="100" t="s">
        <v>80</v>
      </c>
      <c r="E16" s="100">
        <v>1</v>
      </c>
      <c r="F16" s="108"/>
      <c r="G16" s="101"/>
    </row>
    <row r="17" spans="2:11" s="109" customFormat="1" ht="14.4" x14ac:dyDescent="0.3">
      <c r="B17" s="34">
        <f t="shared" si="0"/>
        <v>1.4000000000000004</v>
      </c>
      <c r="C17" s="78" t="s">
        <v>265</v>
      </c>
      <c r="D17" s="100" t="s">
        <v>80</v>
      </c>
      <c r="E17" s="100">
        <v>1</v>
      </c>
      <c r="F17" s="108"/>
      <c r="G17" s="101"/>
    </row>
    <row r="18" spans="2:11" s="109" customFormat="1" ht="14.4" x14ac:dyDescent="0.3">
      <c r="B18" s="34">
        <f t="shared" si="0"/>
        <v>1.5000000000000004</v>
      </c>
      <c r="C18" s="78" t="s">
        <v>266</v>
      </c>
      <c r="D18" s="100" t="s">
        <v>80</v>
      </c>
      <c r="E18" s="100">
        <v>1</v>
      </c>
      <c r="F18" s="108"/>
      <c r="G18" s="101"/>
    </row>
    <row r="19" spans="2:11" s="109" customFormat="1" ht="14.4" x14ac:dyDescent="0.3">
      <c r="B19" s="34">
        <f t="shared" si="0"/>
        <v>1.6000000000000005</v>
      </c>
      <c r="C19" s="78" t="s">
        <v>267</v>
      </c>
      <c r="D19" s="100" t="s">
        <v>80</v>
      </c>
      <c r="E19" s="100">
        <v>1</v>
      </c>
      <c r="F19" s="108"/>
      <c r="G19" s="101"/>
    </row>
    <row r="20" spans="2:11" s="109" customFormat="1" ht="14.4" x14ac:dyDescent="0.3">
      <c r="B20" s="34">
        <f t="shared" si="0"/>
        <v>1.7000000000000006</v>
      </c>
      <c r="C20" s="78" t="s">
        <v>268</v>
      </c>
      <c r="D20" s="100" t="s">
        <v>80</v>
      </c>
      <c r="E20" s="100">
        <v>1</v>
      </c>
      <c r="F20" s="108"/>
      <c r="G20" s="101"/>
    </row>
    <row r="21" spans="2:11" s="109" customFormat="1" ht="14.4" x14ac:dyDescent="0.3">
      <c r="B21" s="34">
        <f t="shared" si="0"/>
        <v>1.8000000000000007</v>
      </c>
      <c r="C21" s="78" t="s">
        <v>269</v>
      </c>
      <c r="D21" s="100" t="s">
        <v>80</v>
      </c>
      <c r="E21" s="100">
        <v>1</v>
      </c>
      <c r="F21" s="108"/>
      <c r="G21" s="101"/>
    </row>
    <row r="22" spans="2:11" s="109" customFormat="1" ht="14.4" x14ac:dyDescent="0.3">
      <c r="B22" s="34">
        <f t="shared" si="0"/>
        <v>1.9000000000000008</v>
      </c>
      <c r="C22" s="78" t="s">
        <v>270</v>
      </c>
      <c r="D22" s="100" t="s">
        <v>80</v>
      </c>
      <c r="E22" s="100">
        <v>1</v>
      </c>
      <c r="F22" s="108"/>
      <c r="G22" s="101"/>
    </row>
    <row r="23" spans="2:11" s="109" customFormat="1" ht="14.4" x14ac:dyDescent="0.3">
      <c r="B23" s="110">
        <f>B13+0.1</f>
        <v>1.1000000000000001</v>
      </c>
      <c r="C23" s="78" t="s">
        <v>271</v>
      </c>
      <c r="D23" s="100" t="s">
        <v>80</v>
      </c>
      <c r="E23" s="100">
        <v>1</v>
      </c>
      <c r="F23" s="108"/>
      <c r="G23" s="101"/>
    </row>
    <row r="24" spans="2:11" s="109" customFormat="1" ht="14.4" x14ac:dyDescent="0.3">
      <c r="B24" s="110">
        <f>B23+0.01</f>
        <v>1.1100000000000001</v>
      </c>
      <c r="C24" s="78" t="s">
        <v>272</v>
      </c>
      <c r="D24" s="100" t="s">
        <v>80</v>
      </c>
      <c r="E24" s="100">
        <v>1</v>
      </c>
      <c r="F24" s="108"/>
      <c r="G24" s="101"/>
    </row>
    <row r="25" spans="2:11" s="109" customFormat="1" ht="14.4" x14ac:dyDescent="0.3">
      <c r="B25" s="34"/>
      <c r="C25" s="78"/>
      <c r="D25" s="100"/>
      <c r="E25" s="100"/>
      <c r="F25" s="108"/>
      <c r="G25" s="101"/>
    </row>
    <row r="26" spans="2:11" s="109" customFormat="1" ht="30" customHeight="1" x14ac:dyDescent="0.3">
      <c r="B26" s="103">
        <v>2</v>
      </c>
      <c r="C26" s="104" t="s">
        <v>273</v>
      </c>
      <c r="D26" s="100"/>
      <c r="E26" s="100"/>
      <c r="F26" s="108"/>
      <c r="G26" s="101"/>
    </row>
    <row r="27" spans="2:11" s="109" customFormat="1" ht="14.4" x14ac:dyDescent="0.3">
      <c r="B27" s="34">
        <f>B26+0.1</f>
        <v>2.1</v>
      </c>
      <c r="C27" s="78" t="s">
        <v>274</v>
      </c>
      <c r="D27" s="100" t="s">
        <v>80</v>
      </c>
      <c r="E27" s="100">
        <v>1</v>
      </c>
      <c r="F27" s="108"/>
      <c r="G27" s="101"/>
    </row>
    <row r="28" spans="2:11" s="109" customFormat="1" ht="14.4" x14ac:dyDescent="0.3">
      <c r="B28" s="34">
        <f>B27+0.1</f>
        <v>2.2000000000000002</v>
      </c>
      <c r="C28" s="78" t="s">
        <v>275</v>
      </c>
      <c r="D28" s="100" t="s">
        <v>80</v>
      </c>
      <c r="E28" s="100">
        <v>1</v>
      </c>
      <c r="F28" s="108"/>
      <c r="G28" s="101"/>
      <c r="J28" s="109" t="s">
        <v>276</v>
      </c>
    </row>
    <row r="29" spans="2:11" s="109" customFormat="1" ht="14.4" x14ac:dyDescent="0.3">
      <c r="B29" s="34">
        <f t="shared" ref="B29:B35" si="1">B28+0.1</f>
        <v>2.3000000000000003</v>
      </c>
      <c r="C29" s="78" t="s">
        <v>277</v>
      </c>
      <c r="D29" s="100" t="s">
        <v>80</v>
      </c>
      <c r="E29" s="100">
        <v>1</v>
      </c>
      <c r="F29" s="108"/>
      <c r="G29" s="101"/>
    </row>
    <row r="30" spans="2:11" s="109" customFormat="1" ht="14.4" x14ac:dyDescent="0.3">
      <c r="B30" s="34">
        <f t="shared" si="1"/>
        <v>2.4000000000000004</v>
      </c>
      <c r="C30" s="78" t="s">
        <v>278</v>
      </c>
      <c r="D30" s="100" t="s">
        <v>80</v>
      </c>
      <c r="E30" s="100">
        <v>1</v>
      </c>
      <c r="F30" s="108"/>
      <c r="G30" s="101"/>
    </row>
    <row r="31" spans="2:11" s="109" customFormat="1" ht="14.4" x14ac:dyDescent="0.3">
      <c r="B31" s="34">
        <f t="shared" si="1"/>
        <v>2.5000000000000004</v>
      </c>
      <c r="C31" s="78" t="s">
        <v>279</v>
      </c>
      <c r="D31" s="100" t="s">
        <v>80</v>
      </c>
      <c r="E31" s="100">
        <v>1</v>
      </c>
      <c r="F31" s="108"/>
      <c r="G31" s="101"/>
      <c r="K31" s="109" t="s">
        <v>276</v>
      </c>
    </row>
    <row r="32" spans="2:11" s="109" customFormat="1" ht="14.4" x14ac:dyDescent="0.3">
      <c r="B32" s="34">
        <f t="shared" si="1"/>
        <v>2.6000000000000005</v>
      </c>
      <c r="C32" s="78" t="s">
        <v>280</v>
      </c>
      <c r="D32" s="100" t="s">
        <v>80</v>
      </c>
      <c r="E32" s="100">
        <v>1</v>
      </c>
      <c r="F32" s="108"/>
      <c r="G32" s="101"/>
    </row>
    <row r="33" spans="2:7" s="109" customFormat="1" ht="14.4" x14ac:dyDescent="0.3">
      <c r="B33" s="34">
        <f t="shared" si="1"/>
        <v>2.7000000000000006</v>
      </c>
      <c r="C33" s="78" t="s">
        <v>281</v>
      </c>
      <c r="D33" s="100" t="s">
        <v>80</v>
      </c>
      <c r="E33" s="100">
        <v>1</v>
      </c>
      <c r="F33" s="108"/>
      <c r="G33" s="101"/>
    </row>
    <row r="34" spans="2:7" s="109" customFormat="1" ht="14.4" x14ac:dyDescent="0.3">
      <c r="B34" s="34">
        <f t="shared" si="1"/>
        <v>2.8000000000000007</v>
      </c>
      <c r="C34" s="78" t="s">
        <v>282</v>
      </c>
      <c r="D34" s="100" t="s">
        <v>80</v>
      </c>
      <c r="E34" s="100">
        <v>1</v>
      </c>
      <c r="F34" s="108"/>
      <c r="G34" s="101"/>
    </row>
    <row r="35" spans="2:7" s="109" customFormat="1" ht="14.4" x14ac:dyDescent="0.3">
      <c r="B35" s="34">
        <f t="shared" si="1"/>
        <v>2.9000000000000008</v>
      </c>
      <c r="C35" s="78" t="s">
        <v>283</v>
      </c>
      <c r="D35" s="100" t="s">
        <v>80</v>
      </c>
      <c r="E35" s="100">
        <v>1</v>
      </c>
      <c r="F35" s="108"/>
      <c r="G35" s="101"/>
    </row>
    <row r="36" spans="2:7" s="109" customFormat="1" ht="14.4" x14ac:dyDescent="0.3">
      <c r="B36" s="110">
        <f>B26+0.1</f>
        <v>2.1</v>
      </c>
      <c r="C36" s="78" t="s">
        <v>284</v>
      </c>
      <c r="D36" s="100" t="s">
        <v>80</v>
      </c>
      <c r="E36" s="100">
        <v>1</v>
      </c>
      <c r="F36" s="108"/>
      <c r="G36" s="101"/>
    </row>
    <row r="37" spans="2:7" s="109" customFormat="1" ht="14.4" x14ac:dyDescent="0.3">
      <c r="B37" s="110">
        <f>B36+0.01</f>
        <v>2.11</v>
      </c>
      <c r="C37" s="78" t="s">
        <v>285</v>
      </c>
      <c r="D37" s="100" t="s">
        <v>80</v>
      </c>
      <c r="E37" s="100">
        <v>1</v>
      </c>
      <c r="F37" s="108"/>
      <c r="G37" s="101"/>
    </row>
    <row r="38" spans="2:7" s="109" customFormat="1" ht="14.4" x14ac:dyDescent="0.3">
      <c r="B38" s="34"/>
      <c r="C38" s="78" t="s">
        <v>276</v>
      </c>
      <c r="D38" s="100"/>
      <c r="E38" s="100"/>
      <c r="F38" s="108"/>
      <c r="G38" s="101"/>
    </row>
    <row r="39" spans="2:7" s="109" customFormat="1" ht="30.6" x14ac:dyDescent="0.3">
      <c r="B39" s="103">
        <v>3</v>
      </c>
      <c r="C39" s="104" t="s">
        <v>286</v>
      </c>
      <c r="D39" s="100"/>
      <c r="E39" s="100"/>
      <c r="F39" s="108"/>
      <c r="G39" s="101"/>
    </row>
    <row r="40" spans="2:7" s="109" customFormat="1" ht="14.4" x14ac:dyDescent="0.3">
      <c r="B40" s="34">
        <f>B39+0.1</f>
        <v>3.1</v>
      </c>
      <c r="C40" s="78" t="s">
        <v>287</v>
      </c>
      <c r="D40" s="100" t="s">
        <v>80</v>
      </c>
      <c r="E40" s="100">
        <v>1</v>
      </c>
      <c r="F40" s="108"/>
      <c r="G40" s="101"/>
    </row>
    <row r="41" spans="2:7" s="109" customFormat="1" ht="14.4" x14ac:dyDescent="0.3">
      <c r="B41" s="34">
        <f t="shared" ref="B41:B48" si="2">B40+0.1</f>
        <v>3.2</v>
      </c>
      <c r="C41" s="78" t="s">
        <v>288</v>
      </c>
      <c r="D41" s="100" t="s">
        <v>80</v>
      </c>
      <c r="E41" s="100">
        <v>1</v>
      </c>
      <c r="F41" s="108"/>
      <c r="G41" s="101"/>
    </row>
    <row r="42" spans="2:7" s="109" customFormat="1" ht="14.4" x14ac:dyDescent="0.3">
      <c r="B42" s="34">
        <f t="shared" si="2"/>
        <v>3.3000000000000003</v>
      </c>
      <c r="C42" s="78" t="s">
        <v>289</v>
      </c>
      <c r="D42" s="100" t="s">
        <v>80</v>
      </c>
      <c r="E42" s="100">
        <v>1</v>
      </c>
      <c r="F42" s="108"/>
      <c r="G42" s="101"/>
    </row>
    <row r="43" spans="2:7" s="109" customFormat="1" ht="14.4" x14ac:dyDescent="0.3">
      <c r="B43" s="34">
        <f t="shared" si="2"/>
        <v>3.4000000000000004</v>
      </c>
      <c r="C43" s="78" t="s">
        <v>290</v>
      </c>
      <c r="D43" s="100" t="s">
        <v>80</v>
      </c>
      <c r="E43" s="100">
        <v>1</v>
      </c>
      <c r="F43" s="108"/>
      <c r="G43" s="101"/>
    </row>
    <row r="44" spans="2:7" s="109" customFormat="1" ht="14.4" x14ac:dyDescent="0.3">
      <c r="B44" s="34">
        <f t="shared" si="2"/>
        <v>3.5000000000000004</v>
      </c>
      <c r="C44" s="78" t="s">
        <v>291</v>
      </c>
      <c r="D44" s="100" t="s">
        <v>80</v>
      </c>
      <c r="E44" s="100">
        <v>1</v>
      </c>
      <c r="F44" s="108"/>
      <c r="G44" s="101"/>
    </row>
    <row r="45" spans="2:7" s="109" customFormat="1" ht="14.4" x14ac:dyDescent="0.3">
      <c r="B45" s="34">
        <f t="shared" si="2"/>
        <v>3.6000000000000005</v>
      </c>
      <c r="C45" s="78" t="s">
        <v>292</v>
      </c>
      <c r="D45" s="100" t="s">
        <v>80</v>
      </c>
      <c r="E45" s="100">
        <v>1</v>
      </c>
      <c r="F45" s="108"/>
      <c r="G45" s="101"/>
    </row>
    <row r="46" spans="2:7" s="109" customFormat="1" ht="14.4" x14ac:dyDescent="0.3">
      <c r="B46" s="34">
        <f t="shared" si="2"/>
        <v>3.7000000000000006</v>
      </c>
      <c r="C46" s="78" t="s">
        <v>293</v>
      </c>
      <c r="D46" s="100" t="s">
        <v>80</v>
      </c>
      <c r="E46" s="100">
        <v>1</v>
      </c>
      <c r="F46" s="108"/>
      <c r="G46" s="101"/>
    </row>
    <row r="47" spans="2:7" s="109" customFormat="1" ht="14.4" x14ac:dyDescent="0.3">
      <c r="B47" s="34">
        <f t="shared" si="2"/>
        <v>3.8000000000000007</v>
      </c>
      <c r="C47" s="78" t="s">
        <v>294</v>
      </c>
      <c r="D47" s="100" t="s">
        <v>80</v>
      </c>
      <c r="E47" s="100">
        <v>1</v>
      </c>
      <c r="F47" s="108"/>
      <c r="G47" s="101"/>
    </row>
    <row r="48" spans="2:7" s="109" customFormat="1" ht="14.4" x14ac:dyDescent="0.3">
      <c r="B48" s="34">
        <f t="shared" si="2"/>
        <v>3.9000000000000008</v>
      </c>
      <c r="C48" s="78" t="s">
        <v>295</v>
      </c>
      <c r="D48" s="100" t="s">
        <v>80</v>
      </c>
      <c r="E48" s="100">
        <v>1</v>
      </c>
      <c r="F48" s="108"/>
      <c r="G48" s="101"/>
    </row>
    <row r="49" spans="2:13" s="109" customFormat="1" ht="14.4" x14ac:dyDescent="0.3">
      <c r="B49" s="110">
        <f>B39+0.1</f>
        <v>3.1</v>
      </c>
      <c r="C49" s="78" t="s">
        <v>296</v>
      </c>
      <c r="D49" s="100" t="s">
        <v>80</v>
      </c>
      <c r="E49" s="100">
        <v>1</v>
      </c>
      <c r="F49" s="108"/>
      <c r="G49" s="101"/>
    </row>
    <row r="50" spans="2:13" s="109" customFormat="1" ht="14.4" x14ac:dyDescent="0.3">
      <c r="B50" s="110">
        <f t="shared" ref="B50:B55" si="3">B49+0.01</f>
        <v>3.11</v>
      </c>
      <c r="C50" s="78" t="s">
        <v>297</v>
      </c>
      <c r="D50" s="100" t="s">
        <v>80</v>
      </c>
      <c r="E50" s="100">
        <v>1</v>
      </c>
      <c r="F50" s="108"/>
      <c r="G50" s="101"/>
    </row>
    <row r="51" spans="2:13" s="109" customFormat="1" ht="14.4" x14ac:dyDescent="0.3">
      <c r="B51" s="110">
        <f t="shared" si="3"/>
        <v>3.1199999999999997</v>
      </c>
      <c r="C51" s="78" t="s">
        <v>298</v>
      </c>
      <c r="D51" s="100" t="s">
        <v>80</v>
      </c>
      <c r="E51" s="100">
        <v>1</v>
      </c>
      <c r="F51" s="108"/>
      <c r="G51" s="101"/>
    </row>
    <row r="52" spans="2:13" s="109" customFormat="1" ht="14.4" x14ac:dyDescent="0.3">
      <c r="B52" s="110">
        <f t="shared" si="3"/>
        <v>3.1299999999999994</v>
      </c>
      <c r="C52" s="78" t="s">
        <v>299</v>
      </c>
      <c r="D52" s="100" t="s">
        <v>80</v>
      </c>
      <c r="E52" s="100">
        <v>1</v>
      </c>
      <c r="F52" s="108"/>
      <c r="G52" s="101"/>
    </row>
    <row r="53" spans="2:13" s="109" customFormat="1" ht="14.4" x14ac:dyDescent="0.3">
      <c r="B53" s="110">
        <f t="shared" si="3"/>
        <v>3.1399999999999992</v>
      </c>
      <c r="C53" s="78" t="s">
        <v>300</v>
      </c>
      <c r="D53" s="100" t="s">
        <v>80</v>
      </c>
      <c r="E53" s="100">
        <v>1</v>
      </c>
      <c r="F53" s="108"/>
      <c r="G53" s="101"/>
    </row>
    <row r="54" spans="2:13" s="109" customFormat="1" ht="14.4" x14ac:dyDescent="0.3">
      <c r="B54" s="110">
        <f t="shared" si="3"/>
        <v>3.149999999999999</v>
      </c>
      <c r="C54" s="78" t="s">
        <v>301</v>
      </c>
      <c r="D54" s="100" t="s">
        <v>80</v>
      </c>
      <c r="E54" s="100">
        <v>1</v>
      </c>
      <c r="F54" s="108"/>
      <c r="G54" s="101"/>
    </row>
    <row r="55" spans="2:13" s="109" customFormat="1" ht="14.4" x14ac:dyDescent="0.3">
      <c r="B55" s="110">
        <f t="shared" si="3"/>
        <v>3.1599999999999988</v>
      </c>
      <c r="C55" s="78" t="s">
        <v>302</v>
      </c>
      <c r="D55" s="100" t="s">
        <v>80</v>
      </c>
      <c r="E55" s="100">
        <v>1</v>
      </c>
      <c r="F55" s="108"/>
      <c r="G55" s="101"/>
    </row>
    <row r="56" spans="2:13" s="109" customFormat="1" ht="14.4" x14ac:dyDescent="0.3">
      <c r="B56" s="34"/>
      <c r="C56" s="78"/>
      <c r="D56" s="100"/>
      <c r="E56" s="100"/>
      <c r="F56" s="108"/>
      <c r="G56" s="101"/>
    </row>
    <row r="57" spans="2:13" s="109" customFormat="1" ht="14.4" x14ac:dyDescent="0.3">
      <c r="B57" s="103">
        <v>4</v>
      </c>
      <c r="C57" s="104" t="s">
        <v>303</v>
      </c>
      <c r="D57" s="100"/>
      <c r="E57" s="100"/>
      <c r="F57" s="108"/>
      <c r="G57" s="101"/>
    </row>
    <row r="58" spans="2:13" s="109" customFormat="1" ht="20.399999999999999" x14ac:dyDescent="0.3">
      <c r="B58" s="34">
        <f t="shared" ref="B58:B61" si="4">B57+0.1</f>
        <v>4.0999999999999996</v>
      </c>
      <c r="C58" s="78" t="s">
        <v>304</v>
      </c>
      <c r="D58" s="100" t="s">
        <v>80</v>
      </c>
      <c r="E58" s="100">
        <v>11</v>
      </c>
      <c r="F58" s="108"/>
      <c r="G58" s="101"/>
    </row>
    <row r="59" spans="2:13" s="109" customFormat="1" ht="30.6" x14ac:dyDescent="0.3">
      <c r="B59" s="34">
        <f t="shared" si="4"/>
        <v>4.1999999999999993</v>
      </c>
      <c r="C59" s="78" t="s">
        <v>305</v>
      </c>
      <c r="D59" s="100" t="s">
        <v>80</v>
      </c>
      <c r="E59" s="100">
        <v>2</v>
      </c>
      <c r="F59" s="108"/>
      <c r="G59" s="101"/>
      <c r="M59" s="109" t="s">
        <v>276</v>
      </c>
    </row>
    <row r="60" spans="2:13" s="109" customFormat="1" ht="20.399999999999999" x14ac:dyDescent="0.3">
      <c r="B60" s="34">
        <f t="shared" si="4"/>
        <v>4.2999999999999989</v>
      </c>
      <c r="C60" s="78" t="s">
        <v>307</v>
      </c>
      <c r="D60" s="100" t="s">
        <v>86</v>
      </c>
      <c r="E60" s="100">
        <v>3</v>
      </c>
      <c r="F60" s="108">
        <v>35000</v>
      </c>
      <c r="G60" s="101">
        <f t="shared" ref="G60" si="5">E60*F60</f>
        <v>105000</v>
      </c>
    </row>
    <row r="61" spans="2:13" s="109" customFormat="1" ht="40.799999999999997" x14ac:dyDescent="0.3">
      <c r="B61" s="34">
        <f t="shared" si="4"/>
        <v>4.3999999999999986</v>
      </c>
      <c r="C61" s="78" t="s">
        <v>318</v>
      </c>
      <c r="D61" s="100" t="s">
        <v>86</v>
      </c>
      <c r="E61" s="100">
        <v>1</v>
      </c>
      <c r="F61" s="108"/>
      <c r="G61" s="101"/>
    </row>
    <row r="62" spans="2:13" s="109" customFormat="1" ht="14.4" x14ac:dyDescent="0.3">
      <c r="B62" s="34"/>
      <c r="C62" s="78"/>
      <c r="D62" s="100"/>
      <c r="E62" s="100"/>
      <c r="F62" s="108"/>
      <c r="G62" s="101"/>
      <c r="I62" s="109" t="s">
        <v>276</v>
      </c>
    </row>
    <row r="63" spans="2:13" s="109" customFormat="1" ht="14.4" x14ac:dyDescent="0.3">
      <c r="B63" s="103">
        <v>5</v>
      </c>
      <c r="C63" s="104" t="s">
        <v>84</v>
      </c>
      <c r="D63" s="100"/>
      <c r="E63" s="100"/>
      <c r="F63" s="108"/>
      <c r="G63" s="101"/>
    </row>
    <row r="64" spans="2:13" s="109" customFormat="1" ht="15" thickBot="1" x14ac:dyDescent="0.35">
      <c r="B64" s="43">
        <f t="shared" ref="B64" si="6">B63+0.1</f>
        <v>5.0999999999999996</v>
      </c>
      <c r="C64" s="83" t="s">
        <v>306</v>
      </c>
      <c r="D64" s="135" t="s">
        <v>86</v>
      </c>
      <c r="E64" s="135">
        <v>1</v>
      </c>
      <c r="F64" s="144">
        <v>250000</v>
      </c>
      <c r="G64" s="145">
        <f t="shared" ref="G64" si="7">E64*F64</f>
        <v>250000</v>
      </c>
    </row>
    <row r="65" spans="2:7" ht="14.4" thickBot="1" x14ac:dyDescent="0.3">
      <c r="B65" s="88"/>
      <c r="C65" s="89" t="s">
        <v>78</v>
      </c>
      <c r="D65" s="116"/>
      <c r="E65" s="117"/>
      <c r="F65" s="90"/>
      <c r="G65" s="91"/>
    </row>
    <row r="66" spans="2:7" x14ac:dyDescent="0.25">
      <c r="B66" s="118"/>
    </row>
    <row r="67" spans="2:7" x14ac:dyDescent="0.25">
      <c r="B67" s="118"/>
    </row>
    <row r="68" spans="2:7" x14ac:dyDescent="0.25">
      <c r="B68" s="118"/>
    </row>
    <row r="69" spans="2:7" x14ac:dyDescent="0.25">
      <c r="B69" s="118"/>
    </row>
    <row r="70" spans="2:7" x14ac:dyDescent="0.25">
      <c r="B70" s="118"/>
    </row>
    <row r="71" spans="2:7" x14ac:dyDescent="0.25">
      <c r="B71" s="118"/>
    </row>
    <row r="72" spans="2:7" x14ac:dyDescent="0.25">
      <c r="B72" s="118"/>
    </row>
    <row r="73" spans="2:7" x14ac:dyDescent="0.25">
      <c r="B73" s="118"/>
    </row>
    <row r="74" spans="2:7" x14ac:dyDescent="0.25">
      <c r="B74" s="118"/>
    </row>
    <row r="75" spans="2:7" x14ac:dyDescent="0.25">
      <c r="B75" s="118"/>
    </row>
    <row r="76" spans="2:7" x14ac:dyDescent="0.25">
      <c r="B76" s="118"/>
    </row>
    <row r="77" spans="2:7" x14ac:dyDescent="0.25">
      <c r="B77" s="118"/>
    </row>
    <row r="78" spans="2:7" x14ac:dyDescent="0.25">
      <c r="B78" s="118"/>
    </row>
    <row r="79" spans="2:7" x14ac:dyDescent="0.25">
      <c r="B79" s="118"/>
    </row>
    <row r="80" spans="2:7" x14ac:dyDescent="0.25">
      <c r="B80" s="118"/>
    </row>
    <row r="81" spans="2:2" x14ac:dyDescent="0.25">
      <c r="B81" s="118"/>
    </row>
    <row r="82" spans="2:2" x14ac:dyDescent="0.25">
      <c r="B82" s="118"/>
    </row>
    <row r="83" spans="2:2" x14ac:dyDescent="0.25">
      <c r="B83" s="118"/>
    </row>
    <row r="84" spans="2:2" x14ac:dyDescent="0.25">
      <c r="B84" s="118"/>
    </row>
    <row r="85" spans="2:2" x14ac:dyDescent="0.25">
      <c r="B85" s="118"/>
    </row>
    <row r="86" spans="2:2" x14ac:dyDescent="0.25">
      <c r="B86" s="118"/>
    </row>
    <row r="87" spans="2:2" x14ac:dyDescent="0.25">
      <c r="B87" s="118"/>
    </row>
    <row r="88" spans="2:2" x14ac:dyDescent="0.25">
      <c r="B88" s="118"/>
    </row>
    <row r="89" spans="2:2" x14ac:dyDescent="0.25">
      <c r="B89" s="118"/>
    </row>
    <row r="90" spans="2:2" x14ac:dyDescent="0.25">
      <c r="B90" s="118"/>
    </row>
    <row r="91" spans="2:2" x14ac:dyDescent="0.25">
      <c r="B91" s="118"/>
    </row>
    <row r="92" spans="2:2" x14ac:dyDescent="0.25">
      <c r="B92" s="118"/>
    </row>
    <row r="93" spans="2:2" x14ac:dyDescent="0.25">
      <c r="B93" s="118"/>
    </row>
    <row r="94" spans="2:2" x14ac:dyDescent="0.25">
      <c r="B94" s="118"/>
    </row>
    <row r="95" spans="2:2" x14ac:dyDescent="0.25">
      <c r="B95" s="118"/>
    </row>
    <row r="96" spans="2:2" x14ac:dyDescent="0.25">
      <c r="B96" s="118"/>
    </row>
    <row r="97" spans="2:2" x14ac:dyDescent="0.25">
      <c r="B97" s="118"/>
    </row>
    <row r="98" spans="2:2" x14ac:dyDescent="0.25">
      <c r="B98" s="118"/>
    </row>
    <row r="99" spans="2:2" x14ac:dyDescent="0.25">
      <c r="B99" s="118"/>
    </row>
    <row r="100" spans="2:2" x14ac:dyDescent="0.25">
      <c r="B100" s="118"/>
    </row>
    <row r="101" spans="2:2" x14ac:dyDescent="0.25">
      <c r="B101" s="118"/>
    </row>
  </sheetData>
  <mergeCells count="9">
    <mergeCell ref="D2:F4"/>
    <mergeCell ref="B9:G9"/>
    <mergeCell ref="B8:G8"/>
    <mergeCell ref="G11:G12"/>
    <mergeCell ref="B11:B12"/>
    <mergeCell ref="C11:C12"/>
    <mergeCell ref="D11:D12"/>
    <mergeCell ref="E11:E12"/>
    <mergeCell ref="F11:F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1:H26"/>
  <sheetViews>
    <sheetView showZeros="0" zoomScaleNormal="100" zoomScaleSheetLayoutView="100" workbookViewId="0">
      <pane ySplit="11" topLeftCell="A12" activePane="bottomLeft" state="frozen"/>
      <selection pane="bottomLeft" activeCell="C7" sqref="C7"/>
    </sheetView>
  </sheetViews>
  <sheetFormatPr defaultColWidth="9.109375" defaultRowHeight="13.8" x14ac:dyDescent="0.25"/>
  <cols>
    <col min="1" max="1" width="3.6640625" style="6" customWidth="1"/>
    <col min="2" max="2" width="14.5546875" style="6" customWidth="1"/>
    <col min="3" max="3" width="54.5546875" style="147" customWidth="1"/>
    <col min="4" max="4" width="34.44140625" style="169" customWidth="1"/>
    <col min="5" max="5" width="15.109375" style="6" customWidth="1"/>
    <col min="6" max="6" width="13.5546875" style="6" customWidth="1"/>
    <col min="7" max="8" width="50.33203125" style="6" customWidth="1"/>
    <col min="9" max="9" width="9.109375" style="6" customWidth="1"/>
    <col min="10" max="10" width="21.5546875" style="6" customWidth="1"/>
    <col min="11" max="15" width="9.109375" style="6" customWidth="1"/>
    <col min="16" max="16" width="20.44140625" style="6" customWidth="1"/>
    <col min="17" max="17" width="9.109375" style="6" customWidth="1"/>
    <col min="18" max="18" width="13.44140625" style="6" customWidth="1"/>
    <col min="19" max="20" width="9.109375" style="6" customWidth="1"/>
    <col min="21" max="22" width="11.6640625" style="6" customWidth="1"/>
    <col min="23" max="16384" width="9.109375" style="6"/>
  </cols>
  <sheetData>
    <row r="1" spans="2:5" s="147" customFormat="1" x14ac:dyDescent="0.25">
      <c r="B1" s="59"/>
      <c r="C1" s="146"/>
      <c r="D1" s="60"/>
    </row>
    <row r="2" spans="2:5" s="147" customFormat="1" x14ac:dyDescent="0.25">
      <c r="B2" s="59"/>
      <c r="C2" s="146"/>
      <c r="D2" s="60"/>
    </row>
    <row r="3" spans="2:5" s="147" customFormat="1" x14ac:dyDescent="0.25">
      <c r="B3" s="59"/>
      <c r="C3" s="146"/>
      <c r="D3" s="60"/>
    </row>
    <row r="4" spans="2:5" s="147" customFormat="1" x14ac:dyDescent="0.25">
      <c r="B4" s="59"/>
      <c r="C4" s="148"/>
      <c r="D4" s="60"/>
    </row>
    <row r="5" spans="2:5" s="147" customFormat="1" x14ac:dyDescent="0.25">
      <c r="B5" s="59"/>
      <c r="C5" s="148"/>
      <c r="D5" s="60"/>
    </row>
    <row r="6" spans="2:5" s="147" customFormat="1" x14ac:dyDescent="0.25">
      <c r="B6" s="8" t="str">
        <f>'Section 2'!B6</f>
        <v>APPOINTMENT OF A CONTRACTOR FOR THE LABORATORY EQUIPMENT INSTALLATION CONTRACT</v>
      </c>
      <c r="C6" s="149"/>
      <c r="D6" s="150"/>
    </row>
    <row r="7" spans="2:5" x14ac:dyDescent="0.25">
      <c r="B7" s="8" t="str">
        <f>'Section 2'!B7</f>
        <v>FOR THE COUNCIL FOR GEOSCIENCE IN SILVERTON, PRETORIA</v>
      </c>
      <c r="C7" s="151"/>
      <c r="D7" s="65"/>
    </row>
    <row r="8" spans="2:5" x14ac:dyDescent="0.25">
      <c r="B8" s="8" t="s">
        <v>83</v>
      </c>
      <c r="C8" s="152"/>
      <c r="D8" s="153"/>
    </row>
    <row r="9" spans="2:5" ht="14.4" thickBot="1" x14ac:dyDescent="0.3">
      <c r="B9" s="8"/>
      <c r="C9" s="152"/>
      <c r="D9" s="153"/>
    </row>
    <row r="10" spans="2:5" x14ac:dyDescent="0.25">
      <c r="B10" s="14" t="s">
        <v>0</v>
      </c>
      <c r="C10" s="15" t="s">
        <v>1</v>
      </c>
      <c r="D10" s="154" t="s">
        <v>68</v>
      </c>
    </row>
    <row r="11" spans="2:5" ht="14.4" thickBot="1" x14ac:dyDescent="0.3">
      <c r="B11" s="18"/>
      <c r="C11" s="19"/>
      <c r="D11" s="155"/>
    </row>
    <row r="12" spans="2:5" x14ac:dyDescent="0.25">
      <c r="B12" s="156">
        <v>1</v>
      </c>
      <c r="C12" s="157" t="str">
        <f>'P&amp;G''s'!B9</f>
        <v>SECTION 1200A: PRELIMINARY AND GENERAL</v>
      </c>
      <c r="D12" s="158"/>
      <c r="E12" s="159"/>
    </row>
    <row r="13" spans="2:5" x14ac:dyDescent="0.25">
      <c r="B13" s="28">
        <f>B12+1</f>
        <v>2</v>
      </c>
      <c r="C13" s="36" t="str">
        <f>'Section 1'!B7</f>
        <v>SECTION 1: GENERAL REQUIREMENTS</v>
      </c>
      <c r="D13" s="160"/>
      <c r="E13" s="159"/>
    </row>
    <row r="14" spans="2:5" x14ac:dyDescent="0.25">
      <c r="B14" s="28">
        <f>B13+1</f>
        <v>3</v>
      </c>
      <c r="C14" s="36" t="str">
        <f>'Section 2'!B8</f>
        <v>SECTION 2: BLOCK D - WORK ON EXISTING EQUIPMENT</v>
      </c>
      <c r="D14" s="160"/>
      <c r="E14" s="161"/>
    </row>
    <row r="15" spans="2:5" x14ac:dyDescent="0.25">
      <c r="B15" s="28">
        <f>B14+1</f>
        <v>4</v>
      </c>
      <c r="C15" s="36" t="str">
        <f>'Section 3'!B7</f>
        <v>SECTION 3: BLOCK D - NEW EQUIPMENT</v>
      </c>
      <c r="D15" s="160"/>
      <c r="E15" s="161"/>
    </row>
    <row r="16" spans="2:5" x14ac:dyDescent="0.25">
      <c r="B16" s="28">
        <f>B15+1</f>
        <v>5</v>
      </c>
      <c r="C16" s="36" t="str">
        <f>'Section 4'!B8</f>
        <v>SECTION 4: BLOCK D - UPGRADES ON EXISTING EQUIPMENT</v>
      </c>
      <c r="D16" s="160"/>
      <c r="E16" s="161"/>
    </row>
    <row r="17" spans="2:8" ht="14.4" thickBot="1" x14ac:dyDescent="0.3">
      <c r="B17" s="162"/>
      <c r="C17" s="163"/>
      <c r="D17" s="164"/>
      <c r="E17" s="161"/>
    </row>
    <row r="18" spans="2:8" ht="14.4" thickBot="1" x14ac:dyDescent="0.3">
      <c r="B18" s="49"/>
      <c r="C18" s="165" t="s">
        <v>79</v>
      </c>
      <c r="D18" s="166"/>
      <c r="E18" s="161"/>
    </row>
    <row r="19" spans="2:8" ht="14.4" thickBot="1" x14ac:dyDescent="0.3">
      <c r="B19" s="167"/>
      <c r="C19" s="168" t="s">
        <v>310</v>
      </c>
      <c r="D19" s="164"/>
      <c r="E19" s="161"/>
    </row>
    <row r="20" spans="2:8" ht="14.4" thickBot="1" x14ac:dyDescent="0.3">
      <c r="B20" s="49"/>
      <c r="C20" s="165" t="s">
        <v>311</v>
      </c>
      <c r="D20" s="166"/>
      <c r="E20" s="161"/>
    </row>
    <row r="21" spans="2:8" x14ac:dyDescent="0.25">
      <c r="E21" s="161"/>
    </row>
    <row r="22" spans="2:8" x14ac:dyDescent="0.25">
      <c r="B22" s="170"/>
      <c r="C22" s="170"/>
      <c r="D22" s="170"/>
      <c r="E22" s="161"/>
    </row>
    <row r="23" spans="2:8" ht="14.4" thickBot="1" x14ac:dyDescent="0.3">
      <c r="B23" s="5"/>
      <c r="D23" s="171"/>
      <c r="E23" s="161"/>
    </row>
    <row r="24" spans="2:8" x14ac:dyDescent="0.25">
      <c r="B24" s="176" t="s">
        <v>322</v>
      </c>
      <c r="C24" s="177"/>
      <c r="D24" s="173" t="s">
        <v>321</v>
      </c>
    </row>
    <row r="25" spans="2:8" x14ac:dyDescent="0.25">
      <c r="B25" s="178"/>
      <c r="C25" s="179"/>
      <c r="D25" s="174"/>
      <c r="H25" s="172"/>
    </row>
    <row r="26" spans="2:8" ht="14.4" thickBot="1" x14ac:dyDescent="0.3">
      <c r="B26" s="180"/>
      <c r="C26" s="181"/>
      <c r="D26" s="175"/>
      <c r="H26" s="172"/>
    </row>
  </sheetData>
  <sheetProtection selectLockedCells="1"/>
  <mergeCells count="7">
    <mergeCell ref="B24:C26"/>
    <mergeCell ref="D24:D26"/>
    <mergeCell ref="D10:D11"/>
    <mergeCell ref="B22:D22"/>
    <mergeCell ref="B10:B11"/>
    <mergeCell ref="C10:C11"/>
    <mergeCell ref="C1:C3"/>
  </mergeCells>
  <phoneticPr fontId="2" type="noConversion"/>
  <printOptions horizontalCentered="1"/>
  <pageMargins left="0.39370078740157483" right="0.39370078740157483" top="0.39370078740157483" bottom="0.39370078740157483" header="0" footer="0.19685039370078741"/>
  <pageSetup paperSize="9" scale="70" firstPageNumber="23" orientation="landscape" r:id="rId1"/>
  <headerFooter>
    <oddFooter>&amp;L1538 Ahmed Kathrada Hospital Oncology&amp;C&amp;A&amp;RPage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P&amp;G's</vt:lpstr>
      <vt:lpstr>Section 1</vt:lpstr>
      <vt:lpstr>Section 2</vt:lpstr>
      <vt:lpstr>Section 3</vt:lpstr>
      <vt:lpstr>Section 4</vt:lpstr>
      <vt:lpstr>Summary</vt:lpstr>
      <vt:lpstr>'Section 1'!Print_Area</vt:lpstr>
      <vt:lpstr>Summary!Print_Area</vt:lpstr>
      <vt:lpstr>'P&amp;G''s'!Print_Titles</vt:lpstr>
      <vt:lpstr>'Section 1'!Print_Titles</vt:lpstr>
      <vt:lpstr>'Section 2'!Print_Titles</vt:lpstr>
    </vt:vector>
  </TitlesOfParts>
  <Company>Maans Botha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Maans Botha</dc:creator>
  <cp:lastModifiedBy>Fortune Mogwatjana</cp:lastModifiedBy>
  <cp:lastPrinted>2019-10-31T06:56:29Z</cp:lastPrinted>
  <dcterms:created xsi:type="dcterms:W3CDTF">2009-04-22T11:32:18Z</dcterms:created>
  <dcterms:modified xsi:type="dcterms:W3CDTF">2024-04-22T12:11:02Z</dcterms:modified>
</cp:coreProperties>
</file>